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3.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omments4.xml" ContentType="application/vnd.openxmlformats-officedocument.spreadsheetml.comments+xml"/>
  <Override PartName="/xl/threadedComments/threadedComment3.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omments5.xml" ContentType="application/vnd.openxmlformats-officedocument.spreadsheetml.comments+xml"/>
  <Override PartName="/xl/threadedComments/threadedComment4.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trlProps/ctrlProp7.xml" ContentType="application/vnd.ms-excel.controlproperties+xml"/>
  <Override PartName="/xl/ctrlProps/ctrlProp8.xml" ContentType="application/vnd.ms-excel.controlproperties+xml"/>
  <Override PartName="/xl/comments6.xml" ContentType="application/vnd.openxmlformats-officedocument.spreadsheetml.comments+xml"/>
  <Override PartName="/xl/threadedComments/threadedComment5.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ink/ink1.xml" ContentType="application/inkml+xml"/>
  <Override PartName="/xl/drawings/drawing6.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7.xml" ContentType="application/vnd.openxmlformats-officedocument.spreadsheetml.comments+xml"/>
  <Override PartName="/xl/threadedComments/threadedComment6.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trlProps/ctrlProp11.xml" ContentType="application/vnd.ms-excel.controlproperties+xml"/>
  <Override PartName="/xl/ctrlProps/ctrlProp12.xml" ContentType="application/vnd.ms-excel.controlproperties+xml"/>
  <Override PartName="/xl/drawings/drawing8.xml" ContentType="application/vnd.openxmlformats-officedocument.drawing+xml"/>
  <Override PartName="/xl/ctrlProps/ctrlProp13.xml" ContentType="application/vnd.ms-excel.controlproperties+xml"/>
  <Override PartName="/xl/ctrlProps/ctrlProp14.xml" ContentType="application/vnd.ms-excel.controlproperties+xml"/>
  <Override PartName="/xl/drawings/drawing9.xml" ContentType="application/vnd.openxmlformats-officedocument.drawing+xml"/>
  <Override PartName="/xl/ctrlProps/ctrlProp15.xml" ContentType="application/vnd.ms-excel.controlproperties+xml"/>
  <Override PartName="/xl/ctrlProps/ctrlProp16.xml" ContentType="application/vnd.ms-excel.controlproperties+xml"/>
  <Override PartName="/xl/drawings/drawing10.xml" ContentType="application/vnd.openxmlformats-officedocument.drawing+xml"/>
  <Override PartName="/xl/ctrlProps/ctrlProp17.xml" ContentType="application/vnd.ms-excel.controlproperties+xml"/>
  <Override PartName="/xl/ctrlProps/ctrlProp18.xml" ContentType="application/vnd.ms-excel.controlproperties+xml"/>
  <Override PartName="/xl/drawings/drawing11.xml" ContentType="application/vnd.openxmlformats-officedocument.drawing+xml"/>
  <Override PartName="/xl/ctrlProps/ctrlProp19.xml" ContentType="application/vnd.ms-excel.controlproperties+xml"/>
  <Override PartName="/xl/ctrlProps/ctrlProp20.xml" ContentType="application/vnd.ms-excel.controlproperties+xml"/>
  <Override PartName="/xl/drawings/drawing12.xml" ContentType="application/vnd.openxmlformats-officedocument.drawing+xml"/>
  <Override PartName="/xl/ctrlProps/ctrlProp21.xml" ContentType="application/vnd.ms-excel.controlproperties+xml"/>
  <Override PartName="/xl/ctrlProps/ctrlProp22.xml" ContentType="application/vnd.ms-excel.controlproperties+xml"/>
  <Override PartName="/xl/drawings/drawing13.xml" ContentType="application/vnd.openxmlformats-officedocument.drawing+xml"/>
  <Override PartName="/xl/ctrlProps/ctrlProp23.xml" ContentType="application/vnd.ms-excel.controlproperties+xml"/>
  <Override PartName="/xl/ctrlProps/ctrlProp2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Natsume/Documents/explore-fastai/fastai-excel/"/>
    </mc:Choice>
  </mc:AlternateContent>
  <xr:revisionPtr revIDLastSave="0" documentId="8_{6C406377-626C-EE42-963A-C8674DE67D9E}" xr6:coauthVersionLast="47" xr6:coauthVersionMax="47" xr10:uidLastSave="{00000000-0000-0000-0000-000000000000}"/>
  <bookViews>
    <workbookView xWindow="0" yWindow="460" windowWidth="25600" windowHeight="15540" firstSheet="1" activeTab="6" xr2:uid="{00000000-000D-0000-FFFF-FFFF00000000}"/>
  </bookViews>
  <sheets>
    <sheet name="Intro" sheetId="20" r:id="rId1"/>
    <sheet name="data" sheetId="1" r:id="rId2"/>
    <sheet name="basic SGD" sheetId="3" r:id="rId3"/>
    <sheet name="basic SGD est" sheetId="23" r:id="rId4"/>
    <sheet name="basic SGD 2 neuron collapse" sheetId="22" r:id="rId5"/>
    <sheet name="resolve collapse by 1 neuron" sheetId="25" r:id="rId6"/>
    <sheet name="basic SGD 2 neuron ReLU" sheetId="27" r:id="rId7"/>
    <sheet name="momentum" sheetId="18" r:id="rId8"/>
    <sheet name="adagrad" sheetId="2" r:id="rId9"/>
    <sheet name="rmsprop" sheetId="13" r:id="rId10"/>
    <sheet name="adam" sheetId="15" r:id="rId11"/>
    <sheet name="eve" sheetId="16" r:id="rId12"/>
    <sheet name="adagrad_ann" sheetId="6" r:id="rId13"/>
    <sheet name="adam_ann" sheetId="19" r:id="rId14"/>
  </sheets>
  <definedNames>
    <definedName name="avg_grad2" localSheetId="13">adam_ann!$N$33</definedName>
    <definedName name="const" localSheetId="8">adagrad!$C$1</definedName>
    <definedName name="const" localSheetId="12">adagrad_ann!$C$1</definedName>
    <definedName name="const" localSheetId="10">adam!$C$1</definedName>
    <definedName name="const" localSheetId="13">adam_ann!$C$1</definedName>
    <definedName name="const" localSheetId="2">'basic SGD'!$C$1</definedName>
    <definedName name="const" localSheetId="4">'basic SGD 2 neuron collapse'!$C$1</definedName>
    <definedName name="const" localSheetId="6">'basic SGD 2 neuron ReLU'!$C$1</definedName>
    <definedName name="const" localSheetId="3">'basic SGD est'!$C$1</definedName>
    <definedName name="const" localSheetId="11">eve!$C$1</definedName>
    <definedName name="const" localSheetId="7">momentum!$C$1</definedName>
    <definedName name="const" localSheetId="5">'resolve collapse by 1 neuron'!$C$1</definedName>
    <definedName name="const" localSheetId="9">rmsprop!$C$1</definedName>
    <definedName name="const_2">#REF!</definedName>
    <definedName name="const2" localSheetId="6">'basic SGD 2 neuron ReLU'!$D$1</definedName>
    <definedName name="const2">'basic SGD 2 neuron collapse'!$D$1</definedName>
    <definedName name="dt_1" localSheetId="11">eve!$F$37</definedName>
    <definedName name="dtee" localSheetId="11">eve!$F$38</definedName>
    <definedName name="ft_1" localSheetId="11">eve!$F$34</definedName>
    <definedName name="ft_2" localSheetId="11">eve!$F$35</definedName>
    <definedName name="gradrat" localSheetId="13">adam_ann!$N$34</definedName>
    <definedName name="gradtarget" localSheetId="8">adagrad!$F$1:$G$1</definedName>
    <definedName name="gradtarget" localSheetId="12">adagrad_ann!$F$1:$G$1</definedName>
    <definedName name="gradtarget" localSheetId="10">adam!$L$33:$M$33</definedName>
    <definedName name="gradtarget" localSheetId="13">adam_ann!$L$33:$M$33</definedName>
    <definedName name="gradtarget" localSheetId="2">'basic SGD'!$K$1:$L$1</definedName>
    <definedName name="gradtarget" localSheetId="4">'basic SGD 2 neuron collapse'!$X$1:$Y$1</definedName>
    <definedName name="gradtarget" localSheetId="6">'basic SGD 2 neuron ReLU'!$X$1:$Y$1</definedName>
    <definedName name="gradtarget" localSheetId="3">'basic SGD est'!$K$1:$L$1</definedName>
    <definedName name="gradtarget" localSheetId="11">eve!$M$33:$N$33</definedName>
    <definedName name="gradtarget" localSheetId="7">momentum!#REF!</definedName>
    <definedName name="gradtarget" localSheetId="5">'resolve collapse by 1 neuron'!$K$1:$L$1</definedName>
    <definedName name="gradtarget" localSheetId="9">rmsprop!$J$33:$K$33</definedName>
    <definedName name="histgrad" localSheetId="8">adagrad!$F$33:$G$33</definedName>
    <definedName name="histgrad" localSheetId="12">adagrad_ann!$F$33:$G$33</definedName>
    <definedName name="histgrad" localSheetId="10">adam!$F$33:$G$33</definedName>
    <definedName name="histgrad" localSheetId="13">adam_ann!$F$33:$G$33</definedName>
    <definedName name="histgrad" localSheetId="2">'basic SGD'!$K$33:$L$33</definedName>
    <definedName name="histgrad" localSheetId="4">'basic SGD 2 neuron collapse'!$X$36:$Y$36</definedName>
    <definedName name="histgrad" localSheetId="6">'basic SGD 2 neuron ReLU'!$X$36:$Y$36</definedName>
    <definedName name="histgrad" localSheetId="3">'basic SGD est'!$K$34:$L$34</definedName>
    <definedName name="histgrad" localSheetId="11">eve!$G$33:$H$33</definedName>
    <definedName name="histgrad" localSheetId="7">momentum!$F$33:$G$33</definedName>
    <definedName name="histgrad" localSheetId="5">'resolve collapse by 1 neuron'!$K$35:$L$35</definedName>
    <definedName name="histgrad" localSheetId="9">rmsprop!$F$33:$G$33</definedName>
    <definedName name="inter_b">#REF!</definedName>
    <definedName name="intercept_b">#REF!</definedName>
    <definedName name="intercept_d">#REF!</definedName>
    <definedName name="lastconst" localSheetId="8">adagrad!$H$32</definedName>
    <definedName name="lastconst" localSheetId="12">adagrad_ann!$C$32</definedName>
    <definedName name="lastconst" localSheetId="10">adam!$C$32</definedName>
    <definedName name="lastconst" localSheetId="13">adam_ann!$C$32</definedName>
    <definedName name="lastconst" localSheetId="2">'basic SGD'!$C$32</definedName>
    <definedName name="lastconst" localSheetId="4">'basic SGD 2 neuron collapse'!$C$35</definedName>
    <definedName name="lastconst" localSheetId="6">'basic SGD 2 neuron ReLU'!$C$35</definedName>
    <definedName name="lastconst" localSheetId="3">'basic SGD est'!$C$33</definedName>
    <definedName name="lastconst" localSheetId="11">eve!$C$32</definedName>
    <definedName name="lastconst" localSheetId="7">momentum!$C$32</definedName>
    <definedName name="lastconst" localSheetId="5">'resolve collapse by 1 neuron'!$C$34</definedName>
    <definedName name="lastconst" localSheetId="9">rmsprop!$C$32</definedName>
    <definedName name="lastconst2" localSheetId="6">'basic SGD 2 neuron ReLU'!$E$35</definedName>
    <definedName name="lastconst2">'basic SGD 2 neuron collapse'!$E$35</definedName>
    <definedName name="lastslope" localSheetId="8">adagrad!$I$32</definedName>
    <definedName name="lastslope" localSheetId="12">adagrad_ann!$D$32</definedName>
    <definedName name="lastslope" localSheetId="10">adam!$D$32</definedName>
    <definedName name="lastslope" localSheetId="13">adam_ann!$D$32</definedName>
    <definedName name="lastslope" localSheetId="2">'basic SGD'!$D$32</definedName>
    <definedName name="lastslope" localSheetId="4">'basic SGD 2 neuron collapse'!$D$35</definedName>
    <definedName name="lastslope" localSheetId="6">'basic SGD 2 neuron ReLU'!$D$35</definedName>
    <definedName name="lastslope" localSheetId="3">'basic SGD est'!$D$33</definedName>
    <definedName name="lastslope" localSheetId="11">eve!$D$32</definedName>
    <definedName name="lastslope" localSheetId="7">momentum!$D$32</definedName>
    <definedName name="lastslope" localSheetId="5">'resolve collapse by 1 neuron'!$D$34</definedName>
    <definedName name="lastslope" localSheetId="9">rmsprop!$D$32</definedName>
    <definedName name="lastslope2" localSheetId="6">'basic SGD 2 neuron ReLU'!$F$35</definedName>
    <definedName name="lastslope2">'basic SGD 2 neuron collapse'!$F$35</definedName>
    <definedName name="loss" localSheetId="11">eve!$F$33</definedName>
    <definedName name="lr" localSheetId="10">adam!$D$2</definedName>
    <definedName name="lr" localSheetId="13">adam_ann!$D$2</definedName>
    <definedName name="lr" localSheetId="11">eve!$D$2</definedName>
    <definedName name="lr" localSheetId="7">momentum!$D$2</definedName>
    <definedName name="max_clipped" localSheetId="10">adam!$O$34</definedName>
    <definedName name="max_clipped" localSheetId="13">adam_ann!$O$34</definedName>
    <definedName name="max_clipped" localSheetId="11">eve!$P$34</definedName>
    <definedName name="max_clipped" localSheetId="7">momentum!$M$34</definedName>
    <definedName name="max_clipped" localSheetId="9">rmsprop!$K$34</definedName>
    <definedName name="momlast" localSheetId="10">adam!$J$32:$K$32</definedName>
    <definedName name="momlast" localSheetId="13">adam_ann!$J$32:$K$32</definedName>
    <definedName name="momlast" localSheetId="11">eve!$K$32:$L$32</definedName>
    <definedName name="momlast" localSheetId="7">momentum!$J$32:$K$32</definedName>
    <definedName name="momtarget" localSheetId="10">adam!$J$33:$K$33</definedName>
    <definedName name="momtarget" localSheetId="13">adam_ann!$J$33:$K$33</definedName>
    <definedName name="momtarget" localSheetId="11">eve!$K$33:$L$33</definedName>
    <definedName name="momtarget" localSheetId="7">momentum!$J$33:$K$33</definedName>
    <definedName name="ms_last" localSheetId="10">adam!$L$32:$M$32</definedName>
    <definedName name="ms_last" localSheetId="13">adam_ann!$L$32:$M$32</definedName>
    <definedName name="ms_last" localSheetId="11">eve!$M$32:$N$32</definedName>
    <definedName name="ms_last" localSheetId="7">momentum!#REF!</definedName>
    <definedName name="ms_last" localSheetId="9">rmsprop!$J$32:$K$32</definedName>
    <definedName name="pct_clipped" localSheetId="10">adam!$O$33</definedName>
    <definedName name="pct_clipped" localSheetId="13">adam_ann!$O$33</definedName>
    <definedName name="pct_clipped" localSheetId="11">eve!$P$33</definedName>
    <definedName name="pct_clipped" localSheetId="7">momentum!$M$33</definedName>
    <definedName name="pct_clipped" localSheetId="9">rmsprop!#REF!</definedName>
    <definedName name="prev_grad2" localSheetId="13">adam_ann!$N$3</definedName>
    <definedName name="rmse" localSheetId="2">'basic SGD'!$F$33</definedName>
    <definedName name="rmse" localSheetId="4">'basic SGD 2 neuron collapse'!$H$36</definedName>
    <definedName name="rmse" localSheetId="6">'basic SGD 2 neuron ReLU'!$H$36</definedName>
    <definedName name="rmse" localSheetId="3">'basic SGD est'!$F$34</definedName>
    <definedName name="rmse" localSheetId="5">'resolve collapse by 1 neuron'!$F$35</definedName>
    <definedName name="rmses" localSheetId="2">'basic SGD'!$C$38:$C$106</definedName>
    <definedName name="rmses" localSheetId="4">'basic SGD 2 neuron collapse'!$C$41:$C$109</definedName>
    <definedName name="rmses" localSheetId="6">'basic SGD 2 neuron ReLU'!$C$41:$C$109</definedName>
    <definedName name="rmses" localSheetId="3">'basic SGD est'!$C$39:$C$107</definedName>
    <definedName name="rmses" localSheetId="5">'resolve collapse by 1 neuron'!$C$40:$C$108</definedName>
    <definedName name="rmsestart" localSheetId="2">'basic SGD'!$C$36</definedName>
    <definedName name="rmsestart" localSheetId="4">'basic SGD 2 neuron collapse'!$C$39</definedName>
    <definedName name="rmsestart" localSheetId="6">'basic SGD 2 neuron ReLU'!$C$39</definedName>
    <definedName name="rmsestart" localSheetId="3">'basic SGD est'!$C$37</definedName>
    <definedName name="rmsestart" localSheetId="5">'resolve collapse by 1 neuron'!$C$38</definedName>
    <definedName name="rtee" localSheetId="11">eve!$F$36</definedName>
    <definedName name="slope" localSheetId="8">adagrad!$C$2</definedName>
    <definedName name="slope" localSheetId="12">adagrad_ann!$C$2</definedName>
    <definedName name="slope" localSheetId="10">adam!$C$2</definedName>
    <definedName name="slope" localSheetId="13">adam_ann!$C$2</definedName>
    <definedName name="slope" localSheetId="2">'basic SGD'!$C$2</definedName>
    <definedName name="slope" localSheetId="4">'basic SGD 2 neuron collapse'!$C$2</definedName>
    <definedName name="slope" localSheetId="6">'basic SGD 2 neuron ReLU'!$C$2</definedName>
    <definedName name="slope" localSheetId="3">'basic SGD est'!$C$2</definedName>
    <definedName name="slope" localSheetId="11">eve!$C$2</definedName>
    <definedName name="slope" localSheetId="7">momentum!$C$2</definedName>
    <definedName name="slope" localSheetId="5">'resolve collapse by 1 neuron'!$C$2</definedName>
    <definedName name="slope" localSheetId="9">rmsprop!$C$2</definedName>
    <definedName name="slope_c">#REF!</definedName>
    <definedName name="slope2" localSheetId="6">'basic SGD 2 neuron ReLU'!$D$2</definedName>
    <definedName name="slope2">'basic SGD 2 neuron collapse'!$D$2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 i="1" l="1"/>
  <c r="F8" i="1"/>
  <c r="F9" i="1"/>
  <c r="F10" i="1"/>
  <c r="F11" i="1"/>
  <c r="F12" i="1"/>
  <c r="F13" i="1"/>
  <c r="F14" i="1"/>
  <c r="F15" i="1"/>
  <c r="F16" i="1"/>
  <c r="F17" i="1"/>
  <c r="F18" i="1"/>
  <c r="F19" i="1"/>
  <c r="F20" i="1"/>
  <c r="F21" i="1"/>
  <c r="F22" i="1"/>
  <c r="F23" i="1"/>
  <c r="F24" i="1"/>
  <c r="F25" i="1"/>
  <c r="F26" i="1"/>
  <c r="F6" i="1"/>
  <c r="D7" i="1"/>
  <c r="D8" i="1"/>
  <c r="D9" i="1"/>
  <c r="D10" i="1"/>
  <c r="D11" i="1"/>
  <c r="D12" i="1"/>
  <c r="D13" i="1"/>
  <c r="D14" i="1"/>
  <c r="D15" i="1"/>
  <c r="D16" i="1"/>
  <c r="D17" i="1"/>
  <c r="D18" i="1"/>
  <c r="D19" i="1"/>
  <c r="D20" i="1"/>
  <c r="D21" i="1"/>
  <c r="D22" i="1"/>
  <c r="D23" i="1"/>
  <c r="D24" i="1"/>
  <c r="D25" i="1"/>
  <c r="D26" i="1"/>
  <c r="D6" i="1"/>
  <c r="H6" i="1" s="1"/>
  <c r="F7" i="27"/>
  <c r="E7" i="27"/>
  <c r="D7" i="27"/>
  <c r="C7" i="27"/>
  <c r="D6" i="25"/>
  <c r="C6" i="25"/>
  <c r="A7" i="1"/>
  <c r="A8" i="1"/>
  <c r="A9" i="1"/>
  <c r="A10" i="1"/>
  <c r="A11" i="1"/>
  <c r="A12" i="1"/>
  <c r="A13" i="1"/>
  <c r="A14" i="1"/>
  <c r="A15" i="1"/>
  <c r="A16" i="1"/>
  <c r="A17" i="1"/>
  <c r="A18" i="1"/>
  <c r="A19" i="1"/>
  <c r="A20" i="1"/>
  <c r="A21" i="1"/>
  <c r="A22" i="1"/>
  <c r="A23" i="1"/>
  <c r="A24" i="1"/>
  <c r="A25" i="1"/>
  <c r="A26" i="1"/>
  <c r="A6" i="1"/>
  <c r="B6" i="1"/>
  <c r="B7" i="1"/>
  <c r="J3" i="18"/>
  <c r="D5" i="23"/>
  <c r="C5" i="23"/>
  <c r="F7" i="22"/>
  <c r="E7" i="22"/>
  <c r="D7" i="22"/>
  <c r="C7" i="22"/>
  <c r="F2" i="2"/>
  <c r="I7" i="27" l="1"/>
  <c r="O7" i="27"/>
  <c r="K7" i="27"/>
  <c r="M7" i="27"/>
  <c r="G7" i="27"/>
  <c r="E6" i="25"/>
  <c r="E5" i="23"/>
  <c r="K5" i="23" s="1"/>
  <c r="G5" i="23"/>
  <c r="I5" i="23"/>
  <c r="N33" i="19"/>
  <c r="X7" i="27" l="1"/>
  <c r="H7" i="27"/>
  <c r="N7" i="27" s="1"/>
  <c r="T7" i="27" s="1"/>
  <c r="E8" i="27" s="1"/>
  <c r="F5" i="23"/>
  <c r="H5" i="23" s="1"/>
  <c r="N5" i="23" s="1"/>
  <c r="C6" i="23" s="1"/>
  <c r="L5" i="23"/>
  <c r="D4" i="19"/>
  <c r="C4" i="19"/>
  <c r="M3" i="19"/>
  <c r="L3" i="19"/>
  <c r="L34" i="19" s="1"/>
  <c r="K3" i="19"/>
  <c r="K34" i="19" s="1"/>
  <c r="J3" i="19"/>
  <c r="M1" i="19"/>
  <c r="K1" i="19"/>
  <c r="F36" i="16"/>
  <c r="F38" i="16" s="1"/>
  <c r="D4" i="18"/>
  <c r="C4" i="18"/>
  <c r="K3" i="18"/>
  <c r="K1" i="18"/>
  <c r="L7" i="27" l="1"/>
  <c r="Q7" i="27" s="1"/>
  <c r="Y7" i="27"/>
  <c r="J7" i="27"/>
  <c r="R7" i="27" s="1"/>
  <c r="C8" i="27" s="1"/>
  <c r="P7" i="27"/>
  <c r="S7" i="27" s="1"/>
  <c r="J5" i="23"/>
  <c r="M5" i="23" s="1"/>
  <c r="D6" i="23" s="1"/>
  <c r="F4" i="19"/>
  <c r="G4" i="19" s="1"/>
  <c r="K4" i="19" s="1"/>
  <c r="E4" i="19"/>
  <c r="F4" i="18"/>
  <c r="G4" i="18" s="1"/>
  <c r="K4" i="18" s="1"/>
  <c r="I4" i="18" s="1"/>
  <c r="D5" i="18" s="1"/>
  <c r="E4" i="18"/>
  <c r="D4" i="16"/>
  <c r="C4" i="16"/>
  <c r="N3" i="16"/>
  <c r="M3" i="16"/>
  <c r="L3" i="16"/>
  <c r="K3" i="16"/>
  <c r="N1" i="16"/>
  <c r="L1" i="16"/>
  <c r="D8" i="27" l="1"/>
  <c r="U7" i="27"/>
  <c r="V7" i="27"/>
  <c r="F8" i="27"/>
  <c r="E6" i="23"/>
  <c r="K6" i="23" s="1"/>
  <c r="I6" i="23"/>
  <c r="G6" i="23"/>
  <c r="J4" i="19"/>
  <c r="J5" i="19" s="1"/>
  <c r="M4" i="19"/>
  <c r="I4" i="19" s="1"/>
  <c r="D5" i="19" s="1"/>
  <c r="L4" i="19"/>
  <c r="J4" i="18"/>
  <c r="E4" i="16"/>
  <c r="F4" i="16" s="1"/>
  <c r="G4" i="16"/>
  <c r="H4" i="16" s="1"/>
  <c r="N4" i="16" s="1"/>
  <c r="K3" i="15"/>
  <c r="J3" i="15"/>
  <c r="K1" i="15"/>
  <c r="D4" i="15"/>
  <c r="C4" i="15"/>
  <c r="M3" i="15"/>
  <c r="L3" i="15"/>
  <c r="M1" i="15"/>
  <c r="I8" i="27" l="1"/>
  <c r="O8" i="27"/>
  <c r="K8" i="27"/>
  <c r="M8" i="27"/>
  <c r="G8" i="27"/>
  <c r="F6" i="23"/>
  <c r="J6" i="23" s="1"/>
  <c r="M6" i="23" s="1"/>
  <c r="L6" i="23"/>
  <c r="H4" i="18"/>
  <c r="C5" i="18" s="1"/>
  <c r="H4" i="19"/>
  <c r="C5" i="19" s="1"/>
  <c r="E5" i="19" s="1"/>
  <c r="L4" i="16"/>
  <c r="K4" i="16"/>
  <c r="M4" i="16"/>
  <c r="F4" i="15"/>
  <c r="E4" i="15"/>
  <c r="K1" i="13"/>
  <c r="K3" i="13"/>
  <c r="J3" i="13"/>
  <c r="D4" i="13"/>
  <c r="C4" i="13"/>
  <c r="X8" i="27" l="1"/>
  <c r="H8" i="27"/>
  <c r="L8" i="27" s="1"/>
  <c r="Q8" i="27" s="1"/>
  <c r="H6" i="23"/>
  <c r="N6" i="23" s="1"/>
  <c r="C7" i="23" s="1"/>
  <c r="D7" i="23"/>
  <c r="F5" i="18"/>
  <c r="J5" i="18" s="1"/>
  <c r="H5" i="18" s="1"/>
  <c r="C6" i="18" s="1"/>
  <c r="E5" i="18"/>
  <c r="F5" i="19"/>
  <c r="I4" i="16"/>
  <c r="C5" i="16" s="1"/>
  <c r="J4" i="16"/>
  <c r="D5" i="16" s="1"/>
  <c r="G4" i="15"/>
  <c r="J4" i="15"/>
  <c r="L4" i="15"/>
  <c r="F4" i="13"/>
  <c r="J4" i="13" s="1"/>
  <c r="E4" i="13"/>
  <c r="J8" i="27" l="1"/>
  <c r="R8" i="27" s="1"/>
  <c r="C9" i="27" s="1"/>
  <c r="D9" i="27"/>
  <c r="P8" i="27"/>
  <c r="S8" i="27" s="1"/>
  <c r="Y8" i="27"/>
  <c r="N8" i="27"/>
  <c r="T8" i="27" s="1"/>
  <c r="E9" i="27" s="1"/>
  <c r="G7" i="23"/>
  <c r="I7" i="23"/>
  <c r="E7" i="23"/>
  <c r="G5" i="18"/>
  <c r="K5" i="18" s="1"/>
  <c r="I5" i="18" s="1"/>
  <c r="D6" i="18" s="1"/>
  <c r="G5" i="19"/>
  <c r="K5" i="19" s="1"/>
  <c r="L5" i="19"/>
  <c r="H5" i="19" s="1"/>
  <c r="E5" i="16"/>
  <c r="F5" i="16" s="1"/>
  <c r="G5" i="16"/>
  <c r="H5" i="16" s="1"/>
  <c r="H4" i="15"/>
  <c r="C5" i="15" s="1"/>
  <c r="K4" i="15"/>
  <c r="M4" i="15"/>
  <c r="G4" i="13"/>
  <c r="H4" i="13"/>
  <c r="C5" i="13" s="1"/>
  <c r="F9" i="27" l="1"/>
  <c r="M9" i="27" s="1"/>
  <c r="V8" i="27"/>
  <c r="U8" i="27"/>
  <c r="F7" i="23"/>
  <c r="J7" i="23" s="1"/>
  <c r="M7" i="23" s="1"/>
  <c r="K7" i="23"/>
  <c r="M5" i="19"/>
  <c r="I5" i="19" s="1"/>
  <c r="D6" i="19" s="1"/>
  <c r="C6" i="19"/>
  <c r="F6" i="18"/>
  <c r="E6" i="18"/>
  <c r="M5" i="16"/>
  <c r="K5" i="16"/>
  <c r="L5" i="16"/>
  <c r="N5" i="16"/>
  <c r="I4" i="15"/>
  <c r="D5" i="15" s="1"/>
  <c r="F5" i="15" s="1"/>
  <c r="K4" i="13"/>
  <c r="I4" i="13"/>
  <c r="D5" i="13" s="1"/>
  <c r="I9" i="27" l="1"/>
  <c r="K9" i="27"/>
  <c r="G9" i="27"/>
  <c r="X9" i="27" s="1"/>
  <c r="O9" i="27"/>
  <c r="L7" i="23"/>
  <c r="H7" i="23"/>
  <c r="N7" i="23" s="1"/>
  <c r="C8" i="23" s="1"/>
  <c r="F6" i="19"/>
  <c r="G6" i="19" s="1"/>
  <c r="E6" i="19"/>
  <c r="I5" i="16"/>
  <c r="C6" i="16" s="1"/>
  <c r="J5" i="16"/>
  <c r="D6" i="16" s="1"/>
  <c r="G6" i="18"/>
  <c r="J6" i="18"/>
  <c r="H6" i="18" s="1"/>
  <c r="E5" i="15"/>
  <c r="J5" i="15"/>
  <c r="L5" i="15"/>
  <c r="G5" i="15"/>
  <c r="F5" i="13"/>
  <c r="E5" i="13"/>
  <c r="D4" i="6"/>
  <c r="C4" i="6"/>
  <c r="G2" i="6"/>
  <c r="F2" i="6"/>
  <c r="H9" i="27" l="1"/>
  <c r="N9" i="27" s="1"/>
  <c r="T9" i="27" s="1"/>
  <c r="E10" i="27" s="1"/>
  <c r="Y9" i="27"/>
  <c r="D8" i="23"/>
  <c r="J6" i="19"/>
  <c r="L6" i="19"/>
  <c r="C7" i="18"/>
  <c r="K6" i="18"/>
  <c r="I6" i="18" s="1"/>
  <c r="G6" i="16"/>
  <c r="E6" i="16"/>
  <c r="F6" i="16" s="1"/>
  <c r="H5" i="15"/>
  <c r="C6" i="15" s="1"/>
  <c r="K5" i="15"/>
  <c r="M5" i="15"/>
  <c r="J5" i="13"/>
  <c r="H5" i="13"/>
  <c r="C6" i="13" s="1"/>
  <c r="G5" i="13"/>
  <c r="E4" i="6"/>
  <c r="F4" i="6"/>
  <c r="D4" i="3"/>
  <c r="C4" i="3"/>
  <c r="G2" i="2"/>
  <c r="D4" i="2"/>
  <c r="B8" i="1"/>
  <c r="B9" i="1"/>
  <c r="B10" i="1"/>
  <c r="B11" i="1"/>
  <c r="B12" i="1"/>
  <c r="B13" i="1"/>
  <c r="B14" i="1"/>
  <c r="B15" i="1"/>
  <c r="B16" i="1"/>
  <c r="B17" i="1"/>
  <c r="B18" i="1"/>
  <c r="B19" i="1"/>
  <c r="B20" i="1"/>
  <c r="B21" i="1"/>
  <c r="B22" i="1"/>
  <c r="B23" i="1"/>
  <c r="B24" i="1"/>
  <c r="B25" i="1"/>
  <c r="B26" i="1"/>
  <c r="P9" i="27" l="1"/>
  <c r="S9" i="27" s="1"/>
  <c r="F10" i="27" s="1"/>
  <c r="L9" i="27"/>
  <c r="Q9" i="27" s="1"/>
  <c r="J9" i="27"/>
  <c r="R9" i="27" s="1"/>
  <c r="C10" i="27" s="1"/>
  <c r="G8" i="23"/>
  <c r="E8" i="23"/>
  <c r="K8" i="23" s="1"/>
  <c r="I8" i="23"/>
  <c r="H26" i="1"/>
  <c r="J26" i="1" s="1"/>
  <c r="H22" i="1"/>
  <c r="J22" i="1" s="1"/>
  <c r="H18" i="1"/>
  <c r="J18" i="1" s="1"/>
  <c r="H14" i="1"/>
  <c r="J14" i="1" s="1"/>
  <c r="H10" i="1"/>
  <c r="J10" i="1" s="1"/>
  <c r="H25" i="1"/>
  <c r="J25" i="1" s="1"/>
  <c r="H21" i="1"/>
  <c r="J21" i="1" s="1"/>
  <c r="H17" i="1"/>
  <c r="J17" i="1" s="1"/>
  <c r="H13" i="1"/>
  <c r="J13" i="1" s="1"/>
  <c r="H9" i="1"/>
  <c r="J9" i="1" s="1"/>
  <c r="H24" i="1"/>
  <c r="J24" i="1" s="1"/>
  <c r="H20" i="1"/>
  <c r="J20" i="1" s="1"/>
  <c r="H16" i="1"/>
  <c r="J16" i="1" s="1"/>
  <c r="H12" i="1"/>
  <c r="J12" i="1" s="1"/>
  <c r="H23" i="1"/>
  <c r="J23" i="1" s="1"/>
  <c r="H19" i="1"/>
  <c r="J19" i="1" s="1"/>
  <c r="H15" i="1"/>
  <c r="J15" i="1" s="1"/>
  <c r="H11" i="1"/>
  <c r="J11" i="1" s="1"/>
  <c r="H8" i="1"/>
  <c r="J8" i="1" s="1"/>
  <c r="H7" i="1"/>
  <c r="J7" i="1" s="1"/>
  <c r="J6" i="1"/>
  <c r="G4" i="3"/>
  <c r="E4" i="3"/>
  <c r="H6" i="19"/>
  <c r="C7" i="19" s="1"/>
  <c r="K6" i="19"/>
  <c r="M6" i="19"/>
  <c r="D7" i="18"/>
  <c r="H6" i="16"/>
  <c r="M6" i="16"/>
  <c r="K6" i="16"/>
  <c r="I5" i="15"/>
  <c r="D6" i="15" s="1"/>
  <c r="F6" i="15" s="1"/>
  <c r="I5" i="13"/>
  <c r="D6" i="13" s="1"/>
  <c r="K5" i="13"/>
  <c r="G4" i="6"/>
  <c r="I4" i="6"/>
  <c r="C5" i="6" s="1"/>
  <c r="I4" i="3"/>
  <c r="C4" i="2"/>
  <c r="F4" i="2" s="1"/>
  <c r="U9" i="27" l="1"/>
  <c r="V9" i="27"/>
  <c r="D10" i="27"/>
  <c r="O10" i="27" s="1"/>
  <c r="F8" i="23"/>
  <c r="H8" i="23" s="1"/>
  <c r="N8" i="23" s="1"/>
  <c r="C9" i="23" s="1"/>
  <c r="L8" i="23"/>
  <c r="H4" i="2"/>
  <c r="I6" i="19"/>
  <c r="D7" i="19" s="1"/>
  <c r="I6" i="16"/>
  <c r="C7" i="16" s="1"/>
  <c r="E7" i="18"/>
  <c r="F7" i="18"/>
  <c r="N6" i="16"/>
  <c r="L6" i="16"/>
  <c r="E6" i="15"/>
  <c r="G6" i="15"/>
  <c r="L6" i="15"/>
  <c r="J6" i="15"/>
  <c r="F6" i="13"/>
  <c r="J6" i="13" s="1"/>
  <c r="E6" i="13"/>
  <c r="F4" i="3"/>
  <c r="J4" i="3" s="1"/>
  <c r="K4" i="3"/>
  <c r="N4" i="3" s="1"/>
  <c r="C5" i="3" s="1"/>
  <c r="G4" i="2"/>
  <c r="I4" i="2" s="1"/>
  <c r="H4" i="6"/>
  <c r="D5" i="6" s="1"/>
  <c r="E5" i="6" s="1"/>
  <c r="E4" i="2"/>
  <c r="K10" i="27" l="1"/>
  <c r="I10" i="27"/>
  <c r="G10" i="27"/>
  <c r="X10" i="27" s="1"/>
  <c r="M10" i="27"/>
  <c r="J8" i="23"/>
  <c r="M8" i="23" s="1"/>
  <c r="D9" i="23" s="1"/>
  <c r="H4" i="3"/>
  <c r="F7" i="19"/>
  <c r="E7" i="19"/>
  <c r="J6" i="16"/>
  <c r="D7" i="16" s="1"/>
  <c r="G7" i="18"/>
  <c r="J7" i="18"/>
  <c r="H7" i="18" s="1"/>
  <c r="H6" i="15"/>
  <c r="C7" i="15" s="1"/>
  <c r="M6" i="15"/>
  <c r="K6" i="15"/>
  <c r="H6" i="13"/>
  <c r="C7" i="13" s="1"/>
  <c r="G6" i="13"/>
  <c r="K6" i="13" s="1"/>
  <c r="L4" i="3"/>
  <c r="M4" i="3" s="1"/>
  <c r="D5" i="3" s="1"/>
  <c r="E5" i="3" s="1"/>
  <c r="F5" i="3" s="1"/>
  <c r="D5" i="2"/>
  <c r="F5" i="6"/>
  <c r="C5" i="2"/>
  <c r="H10" i="27" l="1"/>
  <c r="N10" i="27" s="1"/>
  <c r="T10" i="27" s="1"/>
  <c r="E11" i="27" s="1"/>
  <c r="Y10" i="27"/>
  <c r="I9" i="23"/>
  <c r="E9" i="23"/>
  <c r="G9" i="23"/>
  <c r="G7" i="19"/>
  <c r="L7" i="19"/>
  <c r="J7" i="19"/>
  <c r="E7" i="16"/>
  <c r="F7" i="16" s="1"/>
  <c r="K7" i="18"/>
  <c r="I7" i="18" s="1"/>
  <c r="C8" i="18"/>
  <c r="G7" i="16"/>
  <c r="I6" i="15"/>
  <c r="D7" i="15" s="1"/>
  <c r="I6" i="13"/>
  <c r="D7" i="13" s="1"/>
  <c r="G5" i="6"/>
  <c r="I5" i="6"/>
  <c r="C6" i="6" s="1"/>
  <c r="G5" i="3"/>
  <c r="I5" i="3"/>
  <c r="F5" i="2"/>
  <c r="E5" i="2"/>
  <c r="P10" i="27" l="1"/>
  <c r="S10" i="27" s="1"/>
  <c r="F11" i="27" s="1"/>
  <c r="J10" i="27"/>
  <c r="R10" i="27" s="1"/>
  <c r="C11" i="27" s="1"/>
  <c r="L10" i="27"/>
  <c r="Q10" i="27" s="1"/>
  <c r="D11" i="27" s="1"/>
  <c r="K9" i="23"/>
  <c r="F9" i="23"/>
  <c r="H9" i="23" s="1"/>
  <c r="N9" i="23" s="1"/>
  <c r="H5" i="2"/>
  <c r="C6" i="2" s="1"/>
  <c r="H7" i="19"/>
  <c r="C8" i="19" s="1"/>
  <c r="M7" i="19"/>
  <c r="K7" i="19"/>
  <c r="D8" i="18"/>
  <c r="H7" i="16"/>
  <c r="M7" i="16"/>
  <c r="K7" i="16"/>
  <c r="F7" i="15"/>
  <c r="E7" i="15"/>
  <c r="F7" i="13"/>
  <c r="E7" i="13"/>
  <c r="J5" i="3"/>
  <c r="K5" i="3"/>
  <c r="N5" i="3" s="1"/>
  <c r="C6" i="3" s="1"/>
  <c r="H5" i="6"/>
  <c r="D6" i="6" s="1"/>
  <c r="G5" i="2"/>
  <c r="I5" i="2" s="1"/>
  <c r="G11" i="27" l="1"/>
  <c r="H11" i="27" s="1"/>
  <c r="I11" i="27"/>
  <c r="M11" i="27"/>
  <c r="K11" i="27"/>
  <c r="U10" i="27"/>
  <c r="O11" i="27"/>
  <c r="V10" i="27"/>
  <c r="J9" i="23"/>
  <c r="M9" i="23" s="1"/>
  <c r="L9" i="23"/>
  <c r="C10" i="23"/>
  <c r="I7" i="19"/>
  <c r="D8" i="19" s="1"/>
  <c r="E8" i="19" s="1"/>
  <c r="I7" i="16"/>
  <c r="C8" i="16" s="1"/>
  <c r="E8" i="18"/>
  <c r="F8" i="18"/>
  <c r="N7" i="16"/>
  <c r="L7" i="16"/>
  <c r="J7" i="15"/>
  <c r="L7" i="15"/>
  <c r="G7" i="15"/>
  <c r="J7" i="13"/>
  <c r="H7" i="13"/>
  <c r="C8" i="13" s="1"/>
  <c r="G7" i="13"/>
  <c r="H5" i="3"/>
  <c r="L5" i="3"/>
  <c r="M5" i="3" s="1"/>
  <c r="D6" i="3" s="1"/>
  <c r="D6" i="2"/>
  <c r="E6" i="6"/>
  <c r="F6" i="6"/>
  <c r="X11" i="27" l="1"/>
  <c r="Y11" i="27" s="1"/>
  <c r="P11" i="27"/>
  <c r="S11" i="27" s="1"/>
  <c r="F12" i="27" s="1"/>
  <c r="L11" i="27"/>
  <c r="Q11" i="27" s="1"/>
  <c r="D12" i="27" s="1"/>
  <c r="J11" i="27"/>
  <c r="R11" i="27" s="1"/>
  <c r="C12" i="27" s="1"/>
  <c r="N11" i="27"/>
  <c r="T11" i="27" s="1"/>
  <c r="E12" i="27" s="1"/>
  <c r="D10" i="23"/>
  <c r="G6" i="3"/>
  <c r="I6" i="3"/>
  <c r="E6" i="3"/>
  <c r="F8" i="19"/>
  <c r="J7" i="16"/>
  <c r="D8" i="16" s="1"/>
  <c r="G8" i="18"/>
  <c r="J8" i="18"/>
  <c r="H8" i="18" s="1"/>
  <c r="H7" i="15"/>
  <c r="C8" i="15" s="1"/>
  <c r="M7" i="15"/>
  <c r="K7" i="15"/>
  <c r="K7" i="13"/>
  <c r="I7" i="13"/>
  <c r="D8" i="13" s="1"/>
  <c r="G6" i="6"/>
  <c r="I6" i="6"/>
  <c r="C7" i="6" s="1"/>
  <c r="E6" i="2"/>
  <c r="F6" i="2"/>
  <c r="K12" i="27" l="1"/>
  <c r="I12" i="27"/>
  <c r="U11" i="27"/>
  <c r="M12" i="27"/>
  <c r="O12" i="27"/>
  <c r="V11" i="27"/>
  <c r="G12" i="27"/>
  <c r="E10" i="23"/>
  <c r="K10" i="23" s="1"/>
  <c r="G10" i="23"/>
  <c r="I10" i="23"/>
  <c r="K6" i="3"/>
  <c r="F6" i="3"/>
  <c r="J6" i="3" s="1"/>
  <c r="E8" i="13"/>
  <c r="F8" i="13"/>
  <c r="H6" i="2"/>
  <c r="C7" i="2" s="1"/>
  <c r="G8" i="19"/>
  <c r="J8" i="19"/>
  <c r="L8" i="19"/>
  <c r="C9" i="18"/>
  <c r="K8" i="18"/>
  <c r="I8" i="18" s="1"/>
  <c r="G8" i="16"/>
  <c r="E8" i="16"/>
  <c r="F8" i="16" s="1"/>
  <c r="I7" i="15"/>
  <c r="D8" i="15" s="1"/>
  <c r="E8" i="15" s="1"/>
  <c r="H6" i="6"/>
  <c r="D7" i="6" s="1"/>
  <c r="G6" i="2"/>
  <c r="I6" i="2" s="1"/>
  <c r="X12" i="27" l="1"/>
  <c r="Y12" i="27" s="1"/>
  <c r="H12" i="27"/>
  <c r="N12" i="27" s="1"/>
  <c r="T12" i="27" s="1"/>
  <c r="E13" i="27" s="1"/>
  <c r="F10" i="23"/>
  <c r="H10" i="23" s="1"/>
  <c r="N10" i="23" s="1"/>
  <c r="C11" i="23" s="1"/>
  <c r="L10" i="23"/>
  <c r="H6" i="3"/>
  <c r="L6" i="3"/>
  <c r="M6" i="3" s="1"/>
  <c r="D7" i="3" s="1"/>
  <c r="N6" i="3"/>
  <c r="C7" i="3" s="1"/>
  <c r="H8" i="19"/>
  <c r="C9" i="19" s="1"/>
  <c r="M8" i="19"/>
  <c r="K8" i="19"/>
  <c r="D9" i="18"/>
  <c r="H8" i="16"/>
  <c r="M8" i="16"/>
  <c r="K8" i="16"/>
  <c r="F8" i="15"/>
  <c r="J8" i="13"/>
  <c r="H8" i="13"/>
  <c r="C9" i="13" s="1"/>
  <c r="G8" i="13"/>
  <c r="D7" i="2"/>
  <c r="E7" i="6"/>
  <c r="F7" i="6"/>
  <c r="L12" i="27" l="1"/>
  <c r="Q12" i="27" s="1"/>
  <c r="D13" i="27" s="1"/>
  <c r="J12" i="27"/>
  <c r="R12" i="27" s="1"/>
  <c r="C13" i="27" s="1"/>
  <c r="P12" i="27"/>
  <c r="S12" i="27" s="1"/>
  <c r="J10" i="23"/>
  <c r="M10" i="23" s="1"/>
  <c r="D11" i="23" s="1"/>
  <c r="E7" i="3"/>
  <c r="G7" i="3"/>
  <c r="I7" i="3"/>
  <c r="I8" i="19"/>
  <c r="D9" i="19" s="1"/>
  <c r="I8" i="16"/>
  <c r="C9" i="16" s="1"/>
  <c r="E9" i="18"/>
  <c r="F9" i="18"/>
  <c r="N8" i="16"/>
  <c r="L8" i="16"/>
  <c r="L8" i="15"/>
  <c r="J8" i="15"/>
  <c r="G8" i="15"/>
  <c r="K8" i="13"/>
  <c r="I8" i="13"/>
  <c r="D9" i="13" s="1"/>
  <c r="G7" i="6"/>
  <c r="I7" i="6"/>
  <c r="C8" i="6" s="1"/>
  <c r="E7" i="2"/>
  <c r="F7" i="2"/>
  <c r="U12" i="27" l="1"/>
  <c r="F13" i="27"/>
  <c r="G13" i="27" s="1"/>
  <c r="V12" i="27"/>
  <c r="E11" i="23"/>
  <c r="F11" i="23" s="1"/>
  <c r="G11" i="23"/>
  <c r="I11" i="23"/>
  <c r="K7" i="3"/>
  <c r="F7" i="3"/>
  <c r="J7" i="3" s="1"/>
  <c r="H7" i="2"/>
  <c r="C8" i="2" s="1"/>
  <c r="F9" i="19"/>
  <c r="E9" i="19"/>
  <c r="J8" i="16"/>
  <c r="D9" i="16" s="1"/>
  <c r="G9" i="18"/>
  <c r="J9" i="18"/>
  <c r="H9" i="18" s="1"/>
  <c r="H8" i="15"/>
  <c r="C9" i="15" s="1"/>
  <c r="K8" i="15"/>
  <c r="M8" i="15"/>
  <c r="F9" i="13"/>
  <c r="E9" i="13"/>
  <c r="H7" i="6"/>
  <c r="D8" i="6" s="1"/>
  <c r="G7" i="2"/>
  <c r="I7" i="2" s="1"/>
  <c r="I13" i="27" l="1"/>
  <c r="M13" i="27"/>
  <c r="K13" i="27"/>
  <c r="O13" i="27"/>
  <c r="H13" i="27"/>
  <c r="X13" i="27"/>
  <c r="Y13" i="27" s="1"/>
  <c r="H11" i="23"/>
  <c r="N11" i="23" s="1"/>
  <c r="C12" i="23" s="1"/>
  <c r="K11" i="23"/>
  <c r="L11" i="23" s="1"/>
  <c r="J11" i="23"/>
  <c r="M11" i="23" s="1"/>
  <c r="L7" i="3"/>
  <c r="M7" i="3" s="1"/>
  <c r="D8" i="3" s="1"/>
  <c r="N7" i="3"/>
  <c r="C8" i="3" s="1"/>
  <c r="H7" i="3"/>
  <c r="G9" i="19"/>
  <c r="L9" i="19"/>
  <c r="J9" i="19"/>
  <c r="E9" i="16"/>
  <c r="F9" i="16" s="1"/>
  <c r="C10" i="18"/>
  <c r="K9" i="18"/>
  <c r="I9" i="18" s="1"/>
  <c r="G9" i="16"/>
  <c r="I8" i="15"/>
  <c r="D9" i="15" s="1"/>
  <c r="F9" i="15" s="1"/>
  <c r="J9" i="13"/>
  <c r="G9" i="13"/>
  <c r="H9" i="13"/>
  <c r="C10" i="13" s="1"/>
  <c r="D8" i="2"/>
  <c r="E8" i="6"/>
  <c r="F8" i="6"/>
  <c r="N13" i="27" l="1"/>
  <c r="T13" i="27" s="1"/>
  <c r="E14" i="27" s="1"/>
  <c r="L13" i="27"/>
  <c r="Q13" i="27" s="1"/>
  <c r="P13" i="27"/>
  <c r="S13" i="27" s="1"/>
  <c r="J13" i="27"/>
  <c r="R13" i="27" s="1"/>
  <c r="C14" i="27" s="1"/>
  <c r="D12" i="23"/>
  <c r="I8" i="3"/>
  <c r="G8" i="3"/>
  <c r="E8" i="3"/>
  <c r="H9" i="19"/>
  <c r="C10" i="19" s="1"/>
  <c r="M9" i="19"/>
  <c r="K9" i="19"/>
  <c r="D10" i="18"/>
  <c r="H9" i="16"/>
  <c r="K9" i="16"/>
  <c r="M9" i="16"/>
  <c r="G9" i="15"/>
  <c r="L9" i="15"/>
  <c r="J9" i="15"/>
  <c r="E9" i="15"/>
  <c r="K9" i="13"/>
  <c r="I9" i="13"/>
  <c r="D10" i="13" s="1"/>
  <c r="E8" i="2"/>
  <c r="G8" i="6"/>
  <c r="I8" i="6"/>
  <c r="C9" i="6" s="1"/>
  <c r="F8" i="2"/>
  <c r="F14" i="27" l="1"/>
  <c r="V13" i="27"/>
  <c r="U13" i="27"/>
  <c r="D14" i="27"/>
  <c r="E12" i="23"/>
  <c r="K12" i="23" s="1"/>
  <c r="G12" i="23"/>
  <c r="I12" i="23"/>
  <c r="K8" i="3"/>
  <c r="F8" i="3"/>
  <c r="H8" i="2"/>
  <c r="C9" i="2" s="1"/>
  <c r="I9" i="19"/>
  <c r="D10" i="19" s="1"/>
  <c r="E10" i="19" s="1"/>
  <c r="I9" i="16"/>
  <c r="C10" i="16" s="1"/>
  <c r="E10" i="18"/>
  <c r="F10" i="18"/>
  <c r="L9" i="16"/>
  <c r="N9" i="16"/>
  <c r="K9" i="15"/>
  <c r="M9" i="15"/>
  <c r="H9" i="15"/>
  <c r="C10" i="15" s="1"/>
  <c r="E10" i="13"/>
  <c r="F10" i="13"/>
  <c r="H8" i="6"/>
  <c r="D9" i="6" s="1"/>
  <c r="G8" i="2"/>
  <c r="I8" i="2" s="1"/>
  <c r="I14" i="27" l="1"/>
  <c r="K14" i="27"/>
  <c r="O14" i="27"/>
  <c r="M14" i="27"/>
  <c r="G14" i="27"/>
  <c r="F12" i="23"/>
  <c r="H12" i="23" s="1"/>
  <c r="N12" i="23" s="1"/>
  <c r="C13" i="23" s="1"/>
  <c r="L12" i="23"/>
  <c r="L8" i="3"/>
  <c r="M8" i="3" s="1"/>
  <c r="D9" i="3" s="1"/>
  <c r="N8" i="3"/>
  <c r="C9" i="3" s="1"/>
  <c r="H8" i="3"/>
  <c r="J8" i="3"/>
  <c r="F10" i="19"/>
  <c r="J9" i="16"/>
  <c r="D10" i="16" s="1"/>
  <c r="G10" i="18"/>
  <c r="J10" i="18"/>
  <c r="H10" i="18" s="1"/>
  <c r="I9" i="15"/>
  <c r="D10" i="15" s="1"/>
  <c r="F10" i="15" s="1"/>
  <c r="J10" i="13"/>
  <c r="G10" i="13"/>
  <c r="H10" i="13"/>
  <c r="C11" i="13" s="1"/>
  <c r="D9" i="2"/>
  <c r="F9" i="6"/>
  <c r="E9" i="6"/>
  <c r="X14" i="27" l="1"/>
  <c r="Y14" i="27" s="1"/>
  <c r="H14" i="27"/>
  <c r="L14" i="27" s="1"/>
  <c r="Q14" i="27" s="1"/>
  <c r="J12" i="23"/>
  <c r="M12" i="23" s="1"/>
  <c r="D13" i="23" s="1"/>
  <c r="G9" i="3"/>
  <c r="E9" i="3"/>
  <c r="I9" i="3"/>
  <c r="G10" i="19"/>
  <c r="J10" i="19"/>
  <c r="L10" i="19"/>
  <c r="C11" i="18"/>
  <c r="K10" i="18"/>
  <c r="I10" i="18" s="1"/>
  <c r="G10" i="16"/>
  <c r="E10" i="16"/>
  <c r="F10" i="16" s="1"/>
  <c r="E10" i="15"/>
  <c r="J10" i="15"/>
  <c r="G10" i="15"/>
  <c r="L10" i="15"/>
  <c r="K10" i="13"/>
  <c r="I10" i="13"/>
  <c r="D11" i="13" s="1"/>
  <c r="E9" i="2"/>
  <c r="G9" i="6"/>
  <c r="H9" i="6" s="1"/>
  <c r="D10" i="6" s="1"/>
  <c r="I9" i="6"/>
  <c r="C10" i="6" s="1"/>
  <c r="F9" i="2"/>
  <c r="H9" i="2" s="1"/>
  <c r="P14" i="27" l="1"/>
  <c r="S14" i="27" s="1"/>
  <c r="U14" i="27" s="1"/>
  <c r="J14" i="27"/>
  <c r="R14" i="27" s="1"/>
  <c r="C15" i="27" s="1"/>
  <c r="N14" i="27"/>
  <c r="T14" i="27" s="1"/>
  <c r="E15" i="27" s="1"/>
  <c r="D15" i="27"/>
  <c r="E13" i="23"/>
  <c r="F13" i="23" s="1"/>
  <c r="I13" i="23"/>
  <c r="G13" i="23"/>
  <c r="K9" i="3"/>
  <c r="F9" i="3"/>
  <c r="J9" i="3" s="1"/>
  <c r="H10" i="19"/>
  <c r="C11" i="19" s="1"/>
  <c r="M10" i="19"/>
  <c r="K10" i="19"/>
  <c r="D11" i="18"/>
  <c r="H10" i="16"/>
  <c r="M10" i="16"/>
  <c r="K10" i="16"/>
  <c r="K10" i="15"/>
  <c r="H10" i="15"/>
  <c r="C11" i="15" s="1"/>
  <c r="M10" i="15"/>
  <c r="F11" i="13"/>
  <c r="E11" i="13"/>
  <c r="C10" i="2"/>
  <c r="E10" i="6"/>
  <c r="F10" i="6"/>
  <c r="G10" i="6" s="1"/>
  <c r="H10" i="6" s="1"/>
  <c r="D11" i="6" s="1"/>
  <c r="G9" i="2"/>
  <c r="I9" i="2" s="1"/>
  <c r="F15" i="27" l="1"/>
  <c r="O15" i="27" s="1"/>
  <c r="V14" i="27"/>
  <c r="K13" i="23"/>
  <c r="L13" i="23" s="1"/>
  <c r="H13" i="23"/>
  <c r="N13" i="23" s="1"/>
  <c r="C14" i="23" s="1"/>
  <c r="J13" i="23"/>
  <c r="M13" i="23" s="1"/>
  <c r="L9" i="3"/>
  <c r="M9" i="3" s="1"/>
  <c r="D10" i="3" s="1"/>
  <c r="N9" i="3"/>
  <c r="C10" i="3" s="1"/>
  <c r="H9" i="3"/>
  <c r="I10" i="19"/>
  <c r="D11" i="19" s="1"/>
  <c r="E11" i="19" s="1"/>
  <c r="I10" i="16"/>
  <c r="C11" i="16" s="1"/>
  <c r="E11" i="18"/>
  <c r="F11" i="18"/>
  <c r="N10" i="16"/>
  <c r="L10" i="16"/>
  <c r="I10" i="15"/>
  <c r="D11" i="15" s="1"/>
  <c r="E11" i="15" s="1"/>
  <c r="J11" i="13"/>
  <c r="G11" i="13"/>
  <c r="H11" i="13"/>
  <c r="C12" i="13" s="1"/>
  <c r="D10" i="2"/>
  <c r="I10" i="6"/>
  <c r="C11" i="6" s="1"/>
  <c r="I15" i="27" l="1"/>
  <c r="K15" i="27"/>
  <c r="G15" i="27"/>
  <c r="H15" i="27" s="1"/>
  <c r="M15" i="27"/>
  <c r="D14" i="23"/>
  <c r="I10" i="3"/>
  <c r="E10" i="3"/>
  <c r="G10" i="3"/>
  <c r="F11" i="19"/>
  <c r="J10" i="16"/>
  <c r="D11" i="16" s="1"/>
  <c r="G11" i="18"/>
  <c r="J11" i="18"/>
  <c r="H11" i="18" s="1"/>
  <c r="F11" i="15"/>
  <c r="K11" i="13"/>
  <c r="I11" i="13"/>
  <c r="D12" i="13" s="1"/>
  <c r="E10" i="2"/>
  <c r="E11" i="6"/>
  <c r="F11" i="6"/>
  <c r="G11" i="6" s="1"/>
  <c r="H11" i="6" s="1"/>
  <c r="D12" i="6" s="1"/>
  <c r="F10" i="2"/>
  <c r="H10" i="2" s="1"/>
  <c r="J15" i="27" l="1"/>
  <c r="R15" i="27" s="1"/>
  <c r="C16" i="27" s="1"/>
  <c r="X15" i="27"/>
  <c r="Y15" i="27" s="1"/>
  <c r="N15" i="27"/>
  <c r="T15" i="27" s="1"/>
  <c r="E16" i="27" s="1"/>
  <c r="P15" i="27"/>
  <c r="S15" i="27" s="1"/>
  <c r="F16" i="27" s="1"/>
  <c r="L15" i="27"/>
  <c r="Q15" i="27" s="1"/>
  <c r="E14" i="23"/>
  <c r="K14" i="23" s="1"/>
  <c r="G14" i="23"/>
  <c r="I14" i="23"/>
  <c r="F10" i="3"/>
  <c r="J10" i="3" s="1"/>
  <c r="K10" i="3"/>
  <c r="G11" i="19"/>
  <c r="L11" i="19"/>
  <c r="J11" i="19"/>
  <c r="E11" i="16"/>
  <c r="F11" i="16" s="1"/>
  <c r="C12" i="18"/>
  <c r="K11" i="18"/>
  <c r="I11" i="18" s="1"/>
  <c r="G11" i="16"/>
  <c r="G11" i="15"/>
  <c r="L11" i="15"/>
  <c r="J11" i="15"/>
  <c r="E12" i="13"/>
  <c r="F12" i="13"/>
  <c r="C11" i="2"/>
  <c r="I11" i="6"/>
  <c r="C12" i="6" s="1"/>
  <c r="G10" i="2"/>
  <c r="I10" i="2" s="1"/>
  <c r="V15" i="27" l="1"/>
  <c r="U15" i="27"/>
  <c r="D16" i="27"/>
  <c r="I16" i="27" s="1"/>
  <c r="F14" i="23"/>
  <c r="J14" i="23" s="1"/>
  <c r="M14" i="23" s="1"/>
  <c r="L14" i="23"/>
  <c r="H10" i="3"/>
  <c r="L10" i="3"/>
  <c r="M10" i="3" s="1"/>
  <c r="D11" i="3" s="1"/>
  <c r="N10" i="3"/>
  <c r="C11" i="3" s="1"/>
  <c r="H11" i="19"/>
  <c r="C12" i="19" s="1"/>
  <c r="M11" i="19"/>
  <c r="K11" i="19"/>
  <c r="D12" i="18"/>
  <c r="H11" i="16"/>
  <c r="K11" i="16"/>
  <c r="M11" i="16"/>
  <c r="K11" i="15"/>
  <c r="M11" i="15"/>
  <c r="H11" i="15"/>
  <c r="C12" i="15" s="1"/>
  <c r="J12" i="13"/>
  <c r="H12" i="13"/>
  <c r="C13" i="13" s="1"/>
  <c r="G12" i="13"/>
  <c r="D11" i="2"/>
  <c r="E12" i="6"/>
  <c r="F12" i="6"/>
  <c r="G12" i="6" s="1"/>
  <c r="H12" i="6" s="1"/>
  <c r="D13" i="6" s="1"/>
  <c r="M16" i="27" l="1"/>
  <c r="K16" i="27"/>
  <c r="G16" i="27"/>
  <c r="O16" i="27"/>
  <c r="H14" i="23"/>
  <c r="N14" i="23" s="1"/>
  <c r="C15" i="23" s="1"/>
  <c r="D15" i="23"/>
  <c r="I11" i="3"/>
  <c r="E11" i="3"/>
  <c r="G11" i="3"/>
  <c r="I11" i="19"/>
  <c r="D12" i="19" s="1"/>
  <c r="I11" i="16"/>
  <c r="C12" i="16" s="1"/>
  <c r="E12" i="18"/>
  <c r="F12" i="18"/>
  <c r="L11" i="16"/>
  <c r="N11" i="16"/>
  <c r="I11" i="15"/>
  <c r="D12" i="15" s="1"/>
  <c r="E12" i="15" s="1"/>
  <c r="K12" i="13"/>
  <c r="I12" i="13"/>
  <c r="D13" i="13" s="1"/>
  <c r="E13" i="13" s="1"/>
  <c r="E11" i="2"/>
  <c r="I12" i="6"/>
  <c r="C13" i="6" s="1"/>
  <c r="F11" i="2"/>
  <c r="H11" i="2" s="1"/>
  <c r="X16" i="27" l="1"/>
  <c r="Y16" i="27" s="1"/>
  <c r="H16" i="27"/>
  <c r="N16" i="27" s="1"/>
  <c r="T16" i="27" s="1"/>
  <c r="E17" i="27" s="1"/>
  <c r="I15" i="23"/>
  <c r="E15" i="23"/>
  <c r="F15" i="23" s="1"/>
  <c r="G15" i="23"/>
  <c r="F11" i="3"/>
  <c r="J11" i="3" s="1"/>
  <c r="K11" i="3"/>
  <c r="F12" i="19"/>
  <c r="E12" i="19"/>
  <c r="J11" i="16"/>
  <c r="D12" i="16" s="1"/>
  <c r="G12" i="18"/>
  <c r="J12" i="18"/>
  <c r="H12" i="18" s="1"/>
  <c r="F12" i="15"/>
  <c r="F13" i="13"/>
  <c r="C12" i="2"/>
  <c r="E13" i="6"/>
  <c r="F13" i="6"/>
  <c r="G13" i="6" s="1"/>
  <c r="H13" i="6" s="1"/>
  <c r="D14" i="6" s="1"/>
  <c r="G11" i="2"/>
  <c r="I11" i="2" s="1"/>
  <c r="L16" i="27" l="1"/>
  <c r="Q16" i="27" s="1"/>
  <c r="D17" i="27" s="1"/>
  <c r="J16" i="27"/>
  <c r="R16" i="27" s="1"/>
  <c r="C17" i="27" s="1"/>
  <c r="P16" i="27"/>
  <c r="S16" i="27" s="1"/>
  <c r="J15" i="23"/>
  <c r="M15" i="23" s="1"/>
  <c r="K15" i="23"/>
  <c r="L15" i="23" s="1"/>
  <c r="H15" i="23"/>
  <c r="N15" i="23" s="1"/>
  <c r="C16" i="23" s="1"/>
  <c r="H11" i="3"/>
  <c r="L11" i="3"/>
  <c r="M11" i="3" s="1"/>
  <c r="D12" i="3" s="1"/>
  <c r="N11" i="3"/>
  <c r="C12" i="3" s="1"/>
  <c r="G12" i="19"/>
  <c r="J12" i="19"/>
  <c r="L12" i="19"/>
  <c r="E12" i="16"/>
  <c r="F12" i="16" s="1"/>
  <c r="C13" i="18"/>
  <c r="K12" i="18"/>
  <c r="I12" i="18" s="1"/>
  <c r="G12" i="16"/>
  <c r="L12" i="15"/>
  <c r="G12" i="15"/>
  <c r="J12" i="15"/>
  <c r="J13" i="13"/>
  <c r="G13" i="13"/>
  <c r="H13" i="13"/>
  <c r="C14" i="13" s="1"/>
  <c r="D12" i="2"/>
  <c r="I13" i="6"/>
  <c r="C14" i="6" s="1"/>
  <c r="U16" i="27" l="1"/>
  <c r="F17" i="27"/>
  <c r="G17" i="27" s="1"/>
  <c r="V16" i="27"/>
  <c r="D16" i="23"/>
  <c r="I12" i="3"/>
  <c r="E12" i="3"/>
  <c r="G12" i="3"/>
  <c r="H12" i="19"/>
  <c r="C13" i="19" s="1"/>
  <c r="K12" i="19"/>
  <c r="M12" i="19"/>
  <c r="D13" i="18"/>
  <c r="H12" i="16"/>
  <c r="K12" i="16"/>
  <c r="M12" i="16"/>
  <c r="H12" i="15"/>
  <c r="C13" i="15" s="1"/>
  <c r="K12" i="15"/>
  <c r="M12" i="15"/>
  <c r="K13" i="13"/>
  <c r="I13" i="13"/>
  <c r="D14" i="13" s="1"/>
  <c r="E12" i="2"/>
  <c r="E14" i="6"/>
  <c r="F14" i="6"/>
  <c r="G14" i="6" s="1"/>
  <c r="H14" i="6" s="1"/>
  <c r="D15" i="6" s="1"/>
  <c r="F12" i="2"/>
  <c r="H12" i="2" s="1"/>
  <c r="I17" i="27" l="1"/>
  <c r="K17" i="27"/>
  <c r="M17" i="27"/>
  <c r="O17" i="27"/>
  <c r="H17" i="27"/>
  <c r="X17" i="27"/>
  <c r="Y17" i="27" s="1"/>
  <c r="I16" i="23"/>
  <c r="E16" i="23"/>
  <c r="F16" i="23" s="1"/>
  <c r="G16" i="23"/>
  <c r="F12" i="3"/>
  <c r="K12" i="3"/>
  <c r="I12" i="19"/>
  <c r="D13" i="19" s="1"/>
  <c r="I12" i="16"/>
  <c r="C13" i="16" s="1"/>
  <c r="F13" i="18"/>
  <c r="E13" i="18"/>
  <c r="N12" i="16"/>
  <c r="L12" i="16"/>
  <c r="I12" i="15"/>
  <c r="D13" i="15" s="1"/>
  <c r="F13" i="15" s="1"/>
  <c r="F14" i="13"/>
  <c r="E14" i="13"/>
  <c r="C13" i="2"/>
  <c r="I14" i="6"/>
  <c r="C15" i="6" s="1"/>
  <c r="G12" i="2"/>
  <c r="I12" i="2" s="1"/>
  <c r="L17" i="27" l="1"/>
  <c r="Q17" i="27" s="1"/>
  <c r="D18" i="27" s="1"/>
  <c r="P17" i="27"/>
  <c r="S17" i="27" s="1"/>
  <c r="N17" i="27"/>
  <c r="T17" i="27" s="1"/>
  <c r="E18" i="27" s="1"/>
  <c r="J17" i="27"/>
  <c r="R17" i="27" s="1"/>
  <c r="C18" i="27" s="1"/>
  <c r="H16" i="23"/>
  <c r="N16" i="23" s="1"/>
  <c r="K16" i="23"/>
  <c r="L16" i="23" s="1"/>
  <c r="J16" i="23"/>
  <c r="M16" i="23" s="1"/>
  <c r="L12" i="3"/>
  <c r="M12" i="3" s="1"/>
  <c r="D13" i="3" s="1"/>
  <c r="N12" i="3"/>
  <c r="C13" i="3" s="1"/>
  <c r="H12" i="3"/>
  <c r="J12" i="3"/>
  <c r="F13" i="19"/>
  <c r="E13" i="19"/>
  <c r="J12" i="16"/>
  <c r="D13" i="16" s="1"/>
  <c r="G13" i="18"/>
  <c r="J13" i="18"/>
  <c r="H13" i="18" s="1"/>
  <c r="E13" i="15"/>
  <c r="J13" i="15"/>
  <c r="L13" i="15"/>
  <c r="G13" i="15"/>
  <c r="J14" i="13"/>
  <c r="G14" i="13"/>
  <c r="H14" i="13"/>
  <c r="C15" i="13" s="1"/>
  <c r="D13" i="2"/>
  <c r="F15" i="6"/>
  <c r="G15" i="6" s="1"/>
  <c r="H15" i="6" s="1"/>
  <c r="D16" i="6" s="1"/>
  <c r="E15" i="6"/>
  <c r="U17" i="27" l="1"/>
  <c r="F18" i="27"/>
  <c r="G18" i="27" s="1"/>
  <c r="V17" i="27"/>
  <c r="C17" i="23"/>
  <c r="D17" i="23"/>
  <c r="I13" i="3"/>
  <c r="G13" i="3"/>
  <c r="E13" i="3"/>
  <c r="G13" i="19"/>
  <c r="L13" i="19"/>
  <c r="J13" i="19"/>
  <c r="K13" i="18"/>
  <c r="I13" i="18" s="1"/>
  <c r="C14" i="18"/>
  <c r="G13" i="16"/>
  <c r="E13" i="16"/>
  <c r="F13" i="16" s="1"/>
  <c r="H13" i="15"/>
  <c r="C14" i="15" s="1"/>
  <c r="K13" i="15"/>
  <c r="M13" i="15"/>
  <c r="K14" i="13"/>
  <c r="I14" i="13"/>
  <c r="D15" i="13" s="1"/>
  <c r="E15" i="13" s="1"/>
  <c r="E13" i="2"/>
  <c r="I15" i="6"/>
  <c r="C16" i="6" s="1"/>
  <c r="F13" i="2"/>
  <c r="H13" i="2" s="1"/>
  <c r="K18" i="27" l="1"/>
  <c r="I18" i="27"/>
  <c r="O18" i="27"/>
  <c r="M18" i="27"/>
  <c r="X18" i="27"/>
  <c r="Y18" i="27" s="1"/>
  <c r="H18" i="27"/>
  <c r="E17" i="23"/>
  <c r="F17" i="23" s="1"/>
  <c r="G17" i="23"/>
  <c r="I17" i="23"/>
  <c r="K13" i="3"/>
  <c r="F13" i="3"/>
  <c r="H13" i="19"/>
  <c r="C14" i="19" s="1"/>
  <c r="M13" i="19"/>
  <c r="K13" i="19"/>
  <c r="D14" i="18"/>
  <c r="H13" i="16"/>
  <c r="M13" i="16"/>
  <c r="K13" i="16"/>
  <c r="I13" i="15"/>
  <c r="D14" i="15" s="1"/>
  <c r="E14" i="15" s="1"/>
  <c r="F15" i="13"/>
  <c r="C14" i="2"/>
  <c r="F16" i="6"/>
  <c r="G16" i="6" s="1"/>
  <c r="H16" i="6" s="1"/>
  <c r="D17" i="6" s="1"/>
  <c r="E16" i="6"/>
  <c r="G13" i="2"/>
  <c r="I13" i="2" s="1"/>
  <c r="J18" i="27" l="1"/>
  <c r="R18" i="27" s="1"/>
  <c r="C19" i="27" s="1"/>
  <c r="L18" i="27"/>
  <c r="Q18" i="27" s="1"/>
  <c r="D19" i="27" s="1"/>
  <c r="P18" i="27"/>
  <c r="S18" i="27" s="1"/>
  <c r="N18" i="27"/>
  <c r="T18" i="27" s="1"/>
  <c r="E19" i="27" s="1"/>
  <c r="J17" i="23"/>
  <c r="M17" i="23" s="1"/>
  <c r="K17" i="23"/>
  <c r="L17" i="23" s="1"/>
  <c r="H17" i="23"/>
  <c r="N17" i="23" s="1"/>
  <c r="H13" i="3"/>
  <c r="J13" i="3"/>
  <c r="L13" i="3"/>
  <c r="M13" i="3" s="1"/>
  <c r="D14" i="3" s="1"/>
  <c r="N13" i="3"/>
  <c r="C14" i="3" s="1"/>
  <c r="I13" i="19"/>
  <c r="D14" i="19" s="1"/>
  <c r="I13" i="16"/>
  <c r="C14" i="16" s="1"/>
  <c r="F14" i="18"/>
  <c r="E14" i="18"/>
  <c r="N13" i="16"/>
  <c r="L13" i="16"/>
  <c r="F14" i="15"/>
  <c r="L14" i="15" s="1"/>
  <c r="J15" i="13"/>
  <c r="H15" i="13"/>
  <c r="C16" i="13" s="1"/>
  <c r="G15" i="13"/>
  <c r="D14" i="2"/>
  <c r="I16" i="6"/>
  <c r="C17" i="6" s="1"/>
  <c r="E17" i="6" s="1"/>
  <c r="U18" i="27" l="1"/>
  <c r="V18" i="27"/>
  <c r="F19" i="27"/>
  <c r="M19" i="27" s="1"/>
  <c r="C18" i="23"/>
  <c r="D18" i="23"/>
  <c r="I14" i="3"/>
  <c r="G14" i="3"/>
  <c r="E14" i="3"/>
  <c r="F14" i="19"/>
  <c r="E14" i="19"/>
  <c r="J13" i="16"/>
  <c r="D14" i="16" s="1"/>
  <c r="G14" i="18"/>
  <c r="J14" i="18"/>
  <c r="H14" i="18" s="1"/>
  <c r="J14" i="15"/>
  <c r="H14" i="15" s="1"/>
  <c r="C15" i="15" s="1"/>
  <c r="G14" i="15"/>
  <c r="K15" i="13"/>
  <c r="I15" i="13"/>
  <c r="D16" i="13" s="1"/>
  <c r="E14" i="2"/>
  <c r="F17" i="6"/>
  <c r="G17" i="6" s="1"/>
  <c r="H17" i="6" s="1"/>
  <c r="D18" i="6" s="1"/>
  <c r="F14" i="2"/>
  <c r="H14" i="2" s="1"/>
  <c r="K19" i="27" l="1"/>
  <c r="I19" i="27"/>
  <c r="O19" i="27"/>
  <c r="G19" i="27"/>
  <c r="H19" i="27" s="1"/>
  <c r="I18" i="23"/>
  <c r="E18" i="23"/>
  <c r="K18" i="23" s="1"/>
  <c r="G18" i="23"/>
  <c r="K14" i="3"/>
  <c r="F14" i="3"/>
  <c r="J14" i="3" s="1"/>
  <c r="G14" i="19"/>
  <c r="J14" i="19"/>
  <c r="L14" i="19"/>
  <c r="C15" i="18"/>
  <c r="K14" i="18"/>
  <c r="I14" i="18" s="1"/>
  <c r="G14" i="16"/>
  <c r="E14" i="16"/>
  <c r="F14" i="16" s="1"/>
  <c r="M14" i="15"/>
  <c r="K14" i="15"/>
  <c r="F16" i="13"/>
  <c r="E16" i="13"/>
  <c r="C15" i="2"/>
  <c r="I17" i="6"/>
  <c r="C18" i="6" s="1"/>
  <c r="G14" i="2"/>
  <c r="I14" i="2" s="1"/>
  <c r="J19" i="27" l="1"/>
  <c r="R19" i="27" s="1"/>
  <c r="C20" i="27" s="1"/>
  <c r="X19" i="27"/>
  <c r="Y19" i="27" s="1"/>
  <c r="L19" i="27"/>
  <c r="Q19" i="27" s="1"/>
  <c r="D20" i="27" s="1"/>
  <c r="P19" i="27"/>
  <c r="S19" i="27" s="1"/>
  <c r="N19" i="27"/>
  <c r="T19" i="27" s="1"/>
  <c r="E20" i="27" s="1"/>
  <c r="F18" i="23"/>
  <c r="H18" i="23" s="1"/>
  <c r="N18" i="23" s="1"/>
  <c r="C19" i="23" s="1"/>
  <c r="L18" i="23"/>
  <c r="L14" i="3"/>
  <c r="M14" i="3" s="1"/>
  <c r="D15" i="3" s="1"/>
  <c r="N14" i="3"/>
  <c r="C15" i="3" s="1"/>
  <c r="H14" i="3"/>
  <c r="H14" i="19"/>
  <c r="C15" i="19" s="1"/>
  <c r="M14" i="19"/>
  <c r="K14" i="19"/>
  <c r="D15" i="18"/>
  <c r="H14" i="16"/>
  <c r="M14" i="16"/>
  <c r="K14" i="16"/>
  <c r="I14" i="15"/>
  <c r="D15" i="15" s="1"/>
  <c r="F15" i="15" s="1"/>
  <c r="J16" i="13"/>
  <c r="G16" i="13"/>
  <c r="H16" i="13"/>
  <c r="C17" i="13" s="1"/>
  <c r="D15" i="2"/>
  <c r="F18" i="6"/>
  <c r="G18" i="6" s="1"/>
  <c r="H18" i="6" s="1"/>
  <c r="D19" i="6" s="1"/>
  <c r="E18" i="6"/>
  <c r="U19" i="27" l="1"/>
  <c r="F20" i="27"/>
  <c r="G20" i="27" s="1"/>
  <c r="V19" i="27"/>
  <c r="J18" i="23"/>
  <c r="M18" i="23" s="1"/>
  <c r="D19" i="23" s="1"/>
  <c r="I15" i="3"/>
  <c r="G15" i="3"/>
  <c r="E15" i="3"/>
  <c r="I14" i="19"/>
  <c r="D15" i="19" s="1"/>
  <c r="E15" i="19" s="1"/>
  <c r="I14" i="16"/>
  <c r="C15" i="16" s="1"/>
  <c r="E15" i="18"/>
  <c r="F15" i="18"/>
  <c r="N14" i="16"/>
  <c r="L14" i="16"/>
  <c r="E15" i="15"/>
  <c r="J15" i="15"/>
  <c r="L15" i="15"/>
  <c r="G15" i="15"/>
  <c r="K16" i="13"/>
  <c r="I16" i="13"/>
  <c r="D17" i="13" s="1"/>
  <c r="E15" i="2"/>
  <c r="F15" i="2"/>
  <c r="H15" i="2" s="1"/>
  <c r="I18" i="6"/>
  <c r="C19" i="6" s="1"/>
  <c r="E19" i="6" s="1"/>
  <c r="I20" i="27" l="1"/>
  <c r="K20" i="27"/>
  <c r="M20" i="27"/>
  <c r="O20" i="27"/>
  <c r="X20" i="27"/>
  <c r="Y20" i="27" s="1"/>
  <c r="H20" i="27"/>
  <c r="E19" i="23"/>
  <c r="F19" i="23" s="1"/>
  <c r="G19" i="23"/>
  <c r="I19" i="23"/>
  <c r="F15" i="3"/>
  <c r="J15" i="3" s="1"/>
  <c r="K15" i="3"/>
  <c r="F15" i="19"/>
  <c r="J14" i="16"/>
  <c r="D15" i="16" s="1"/>
  <c r="G15" i="18"/>
  <c r="J15" i="18"/>
  <c r="H15" i="18" s="1"/>
  <c r="H15" i="15"/>
  <c r="C16" i="15" s="1"/>
  <c r="M15" i="15"/>
  <c r="K15" i="15"/>
  <c r="F17" i="13"/>
  <c r="E17" i="13"/>
  <c r="C16" i="2"/>
  <c r="G15" i="2"/>
  <c r="I15" i="2" s="1"/>
  <c r="F19" i="6"/>
  <c r="G19" i="6" s="1"/>
  <c r="H19" i="6" s="1"/>
  <c r="D20" i="6" s="1"/>
  <c r="P20" i="27" l="1"/>
  <c r="S20" i="27" s="1"/>
  <c r="F21" i="27" s="1"/>
  <c r="N20" i="27"/>
  <c r="T20" i="27" s="1"/>
  <c r="E21" i="27" s="1"/>
  <c r="L20" i="27"/>
  <c r="Q20" i="27" s="1"/>
  <c r="J20" i="27"/>
  <c r="R20" i="27" s="1"/>
  <c r="C21" i="27" s="1"/>
  <c r="J19" i="23"/>
  <c r="M19" i="23" s="1"/>
  <c r="K19" i="23"/>
  <c r="L19" i="23" s="1"/>
  <c r="H19" i="23"/>
  <c r="N19" i="23" s="1"/>
  <c r="H15" i="3"/>
  <c r="L15" i="3"/>
  <c r="M15" i="3" s="1"/>
  <c r="D16" i="3" s="1"/>
  <c r="N15" i="3"/>
  <c r="C16" i="3" s="1"/>
  <c r="G15" i="19"/>
  <c r="L15" i="19"/>
  <c r="J15" i="19"/>
  <c r="E15" i="16"/>
  <c r="F15" i="16" s="1"/>
  <c r="C16" i="18"/>
  <c r="K15" i="18"/>
  <c r="I15" i="18" s="1"/>
  <c r="G15" i="16"/>
  <c r="I15" i="15"/>
  <c r="D16" i="15" s="1"/>
  <c r="J17" i="13"/>
  <c r="G17" i="13"/>
  <c r="H17" i="13"/>
  <c r="C18" i="13" s="1"/>
  <c r="D16" i="2"/>
  <c r="I19" i="6"/>
  <c r="C20" i="6" s="1"/>
  <c r="F20" i="6" s="1"/>
  <c r="G20" i="6" s="1"/>
  <c r="H20" i="6" s="1"/>
  <c r="D21" i="6" s="1"/>
  <c r="U20" i="27" l="1"/>
  <c r="D21" i="27"/>
  <c r="I21" i="27" s="1"/>
  <c r="V20" i="27"/>
  <c r="C20" i="23"/>
  <c r="D20" i="23"/>
  <c r="G16" i="3"/>
  <c r="E16" i="3"/>
  <c r="I16" i="3"/>
  <c r="H15" i="19"/>
  <c r="C16" i="19" s="1"/>
  <c r="M15" i="19"/>
  <c r="K15" i="19"/>
  <c r="D16" i="18"/>
  <c r="H15" i="16"/>
  <c r="M15" i="16"/>
  <c r="K15" i="16"/>
  <c r="E16" i="15"/>
  <c r="F16" i="15"/>
  <c r="K17" i="13"/>
  <c r="I17" i="13"/>
  <c r="D18" i="13" s="1"/>
  <c r="E16" i="2"/>
  <c r="F16" i="2"/>
  <c r="H16" i="2" s="1"/>
  <c r="E20" i="6"/>
  <c r="I20" i="6"/>
  <c r="C21" i="6" s="1"/>
  <c r="M21" i="27" l="1"/>
  <c r="K21" i="27"/>
  <c r="G21" i="27"/>
  <c r="X21" i="27" s="1"/>
  <c r="Y21" i="27" s="1"/>
  <c r="O21" i="27"/>
  <c r="G20" i="23"/>
  <c r="I20" i="23"/>
  <c r="E20" i="23"/>
  <c r="K20" i="23" s="1"/>
  <c r="F16" i="3"/>
  <c r="H16" i="3" s="1"/>
  <c r="K16" i="3"/>
  <c r="I15" i="19"/>
  <c r="D16" i="19" s="1"/>
  <c r="I15" i="16"/>
  <c r="C16" i="16" s="1"/>
  <c r="E16" i="18"/>
  <c r="F16" i="18"/>
  <c r="L15" i="16"/>
  <c r="N15" i="16"/>
  <c r="L16" i="15"/>
  <c r="G16" i="15"/>
  <c r="J16" i="15"/>
  <c r="F18" i="13"/>
  <c r="E18" i="13"/>
  <c r="C17" i="2"/>
  <c r="G16" i="2"/>
  <c r="I16" i="2" s="1"/>
  <c r="E21" i="6"/>
  <c r="F21" i="6"/>
  <c r="G21" i="6" s="1"/>
  <c r="H21" i="6" s="1"/>
  <c r="D22" i="6" s="1"/>
  <c r="H21" i="27" l="1"/>
  <c r="N21" i="27" s="1"/>
  <c r="T21" i="27" s="1"/>
  <c r="E22" i="27" s="1"/>
  <c r="F20" i="23"/>
  <c r="H20" i="23" s="1"/>
  <c r="N20" i="23" s="1"/>
  <c r="C21" i="23" s="1"/>
  <c r="L20" i="23"/>
  <c r="J16" i="3"/>
  <c r="L16" i="3"/>
  <c r="M16" i="3" s="1"/>
  <c r="D17" i="3" s="1"/>
  <c r="N16" i="3"/>
  <c r="C17" i="3" s="1"/>
  <c r="F16" i="19"/>
  <c r="E16" i="19"/>
  <c r="J15" i="16"/>
  <c r="D16" i="16" s="1"/>
  <c r="G16" i="18"/>
  <c r="J16" i="18"/>
  <c r="H16" i="18" s="1"/>
  <c r="H16" i="15"/>
  <c r="C17" i="15" s="1"/>
  <c r="M16" i="15"/>
  <c r="K16" i="15"/>
  <c r="J18" i="13"/>
  <c r="G18" i="13"/>
  <c r="H18" i="13"/>
  <c r="C19" i="13" s="1"/>
  <c r="D17" i="2"/>
  <c r="I21" i="6"/>
  <c r="C22" i="6" s="1"/>
  <c r="F22" i="6" s="1"/>
  <c r="G22" i="6" s="1"/>
  <c r="H22" i="6" s="1"/>
  <c r="D23" i="6" s="1"/>
  <c r="J21" i="27" l="1"/>
  <c r="R21" i="27" s="1"/>
  <c r="C22" i="27" s="1"/>
  <c r="L21" i="27"/>
  <c r="Q21" i="27" s="1"/>
  <c r="D22" i="27" s="1"/>
  <c r="P21" i="27"/>
  <c r="S21" i="27" s="1"/>
  <c r="F22" i="27" s="1"/>
  <c r="J20" i="23"/>
  <c r="M20" i="23" s="1"/>
  <c r="D21" i="23" s="1"/>
  <c r="I17" i="3"/>
  <c r="G17" i="3"/>
  <c r="E17" i="3"/>
  <c r="G16" i="19"/>
  <c r="J16" i="19"/>
  <c r="L16" i="19"/>
  <c r="E16" i="16"/>
  <c r="F16" i="16" s="1"/>
  <c r="C17" i="18"/>
  <c r="K16" i="18"/>
  <c r="I16" i="18" s="1"/>
  <c r="G16" i="16"/>
  <c r="I16" i="15"/>
  <c r="D17" i="15" s="1"/>
  <c r="F17" i="15" s="1"/>
  <c r="J17" i="15" s="1"/>
  <c r="K18" i="13"/>
  <c r="I18" i="13"/>
  <c r="D19" i="13" s="1"/>
  <c r="E17" i="2"/>
  <c r="F17" i="2"/>
  <c r="H17" i="2" s="1"/>
  <c r="E22" i="6"/>
  <c r="I22" i="6"/>
  <c r="C23" i="6" s="1"/>
  <c r="E23" i="6" s="1"/>
  <c r="V21" i="27" l="1"/>
  <c r="U21" i="27"/>
  <c r="I22" i="27"/>
  <c r="K22" i="27"/>
  <c r="O22" i="27"/>
  <c r="M22" i="27"/>
  <c r="G22" i="27"/>
  <c r="I21" i="23"/>
  <c r="E21" i="23"/>
  <c r="F21" i="23" s="1"/>
  <c r="G21" i="23"/>
  <c r="K17" i="3"/>
  <c r="F17" i="3"/>
  <c r="J17" i="3" s="1"/>
  <c r="H16" i="19"/>
  <c r="C17" i="19" s="1"/>
  <c r="M16" i="19"/>
  <c r="K16" i="19"/>
  <c r="D17" i="18"/>
  <c r="H16" i="16"/>
  <c r="M16" i="16"/>
  <c r="K16" i="16"/>
  <c r="G17" i="15"/>
  <c r="K17" i="15" s="1"/>
  <c r="E17" i="15"/>
  <c r="L17" i="15"/>
  <c r="H17" i="15" s="1"/>
  <c r="C18" i="15" s="1"/>
  <c r="E19" i="13"/>
  <c r="F19" i="13"/>
  <c r="C18" i="2"/>
  <c r="G17" i="2"/>
  <c r="I17" i="2" s="1"/>
  <c r="F23" i="6"/>
  <c r="G23" i="6" s="1"/>
  <c r="H23" i="6" s="1"/>
  <c r="D24" i="6" s="1"/>
  <c r="H22" i="27" l="1"/>
  <c r="P22" i="27" s="1"/>
  <c r="S22" i="27" s="1"/>
  <c r="X22" i="27"/>
  <c r="Y22" i="27" s="1"/>
  <c r="H21" i="23"/>
  <c r="N21" i="23" s="1"/>
  <c r="K21" i="23"/>
  <c r="L21" i="23" s="1"/>
  <c r="J21" i="23"/>
  <c r="M21" i="23" s="1"/>
  <c r="H17" i="3"/>
  <c r="L17" i="3"/>
  <c r="M17" i="3" s="1"/>
  <c r="D18" i="3" s="1"/>
  <c r="N17" i="3"/>
  <c r="C18" i="3" s="1"/>
  <c r="I16" i="19"/>
  <c r="D17" i="19" s="1"/>
  <c r="I16" i="16"/>
  <c r="C17" i="16" s="1"/>
  <c r="F17" i="18"/>
  <c r="E17" i="18"/>
  <c r="N16" i="16"/>
  <c r="L16" i="16"/>
  <c r="M17" i="15"/>
  <c r="I17" i="15" s="1"/>
  <c r="D18" i="15" s="1"/>
  <c r="J19" i="13"/>
  <c r="H19" i="13"/>
  <c r="C20" i="13" s="1"/>
  <c r="G19" i="13"/>
  <c r="D18" i="2"/>
  <c r="I23" i="6"/>
  <c r="C24" i="6" s="1"/>
  <c r="F24" i="6" s="1"/>
  <c r="G24" i="6" s="1"/>
  <c r="H24" i="6" s="1"/>
  <c r="D25" i="6" s="1"/>
  <c r="J22" i="27" l="1"/>
  <c r="R22" i="27" s="1"/>
  <c r="C23" i="27" s="1"/>
  <c r="L22" i="27"/>
  <c r="Q22" i="27" s="1"/>
  <c r="D23" i="27" s="1"/>
  <c r="N22" i="27"/>
  <c r="T22" i="27" s="1"/>
  <c r="E23" i="27" s="1"/>
  <c r="F23" i="27"/>
  <c r="C22" i="23"/>
  <c r="D22" i="23"/>
  <c r="G18" i="3"/>
  <c r="E18" i="3"/>
  <c r="I18" i="3"/>
  <c r="F17" i="19"/>
  <c r="E17" i="19"/>
  <c r="J16" i="16"/>
  <c r="D17" i="16" s="1"/>
  <c r="G17" i="18"/>
  <c r="J17" i="18"/>
  <c r="H17" i="18" s="1"/>
  <c r="F18" i="15"/>
  <c r="E18" i="15"/>
  <c r="K19" i="13"/>
  <c r="I19" i="13"/>
  <c r="D20" i="13" s="1"/>
  <c r="E18" i="2"/>
  <c r="F18" i="2"/>
  <c r="I24" i="6"/>
  <c r="C25" i="6" s="1"/>
  <c r="E25" i="6" s="1"/>
  <c r="E24" i="6"/>
  <c r="I23" i="27" l="1"/>
  <c r="K23" i="27"/>
  <c r="O23" i="27"/>
  <c r="M23" i="27"/>
  <c r="G23" i="27"/>
  <c r="U22" i="27"/>
  <c r="V22" i="27"/>
  <c r="I22" i="23"/>
  <c r="E22" i="23"/>
  <c r="K22" i="23" s="1"/>
  <c r="G22" i="23"/>
  <c r="K18" i="3"/>
  <c r="F18" i="3"/>
  <c r="J18" i="3" s="1"/>
  <c r="G17" i="19"/>
  <c r="L17" i="19"/>
  <c r="J17" i="19"/>
  <c r="C18" i="18"/>
  <c r="K17" i="18"/>
  <c r="I17" i="18" s="1"/>
  <c r="G17" i="16"/>
  <c r="E17" i="16"/>
  <c r="F17" i="16" s="1"/>
  <c r="J18" i="15"/>
  <c r="G18" i="15"/>
  <c r="L18" i="15"/>
  <c r="E20" i="13"/>
  <c r="F20" i="13"/>
  <c r="G18" i="2"/>
  <c r="I18" i="2" s="1"/>
  <c r="D19" i="2" s="1"/>
  <c r="H18" i="2"/>
  <c r="C19" i="2" s="1"/>
  <c r="F25" i="6"/>
  <c r="G25" i="6" s="1"/>
  <c r="H25" i="6" s="1"/>
  <c r="D26" i="6" s="1"/>
  <c r="X23" i="27" l="1"/>
  <c r="Y23" i="27" s="1"/>
  <c r="H23" i="27"/>
  <c r="N23" i="27" s="1"/>
  <c r="T23" i="27" s="1"/>
  <c r="E24" i="27" s="1"/>
  <c r="F22" i="23"/>
  <c r="H22" i="23" s="1"/>
  <c r="N22" i="23" s="1"/>
  <c r="C23" i="23" s="1"/>
  <c r="L22" i="23"/>
  <c r="H18" i="3"/>
  <c r="L18" i="3"/>
  <c r="M18" i="3" s="1"/>
  <c r="D19" i="3" s="1"/>
  <c r="N18" i="3"/>
  <c r="C19" i="3" s="1"/>
  <c r="H17" i="19"/>
  <c r="C18" i="19" s="1"/>
  <c r="K17" i="19"/>
  <c r="M17" i="19"/>
  <c r="D18" i="18"/>
  <c r="H17" i="16"/>
  <c r="M17" i="16"/>
  <c r="K17" i="16"/>
  <c r="M18" i="15"/>
  <c r="K18" i="15"/>
  <c r="H18" i="15"/>
  <c r="C19" i="15" s="1"/>
  <c r="J20" i="13"/>
  <c r="H20" i="13"/>
  <c r="C21" i="13" s="1"/>
  <c r="G20" i="13"/>
  <c r="E19" i="2"/>
  <c r="I25" i="6"/>
  <c r="C26" i="6" s="1"/>
  <c r="F19" i="2"/>
  <c r="H19" i="2" s="1"/>
  <c r="P23" i="27" l="1"/>
  <c r="S23" i="27" s="1"/>
  <c r="F24" i="27" s="1"/>
  <c r="L23" i="27"/>
  <c r="Q23" i="27" s="1"/>
  <c r="D24" i="27" s="1"/>
  <c r="J23" i="27"/>
  <c r="R23" i="27" s="1"/>
  <c r="C24" i="27" s="1"/>
  <c r="J22" i="23"/>
  <c r="M22" i="23" s="1"/>
  <c r="D23" i="23" s="1"/>
  <c r="E19" i="3"/>
  <c r="G19" i="3"/>
  <c r="I19" i="3"/>
  <c r="I17" i="19"/>
  <c r="D18" i="19" s="1"/>
  <c r="E18" i="19" s="1"/>
  <c r="I17" i="16"/>
  <c r="C18" i="16" s="1"/>
  <c r="F18" i="18"/>
  <c r="E18" i="18"/>
  <c r="N17" i="16"/>
  <c r="L17" i="16"/>
  <c r="I18" i="15"/>
  <c r="D19" i="15" s="1"/>
  <c r="F19" i="15" s="1"/>
  <c r="K20" i="13"/>
  <c r="I20" i="13"/>
  <c r="D21" i="13" s="1"/>
  <c r="C20" i="2"/>
  <c r="E26" i="6"/>
  <c r="F26" i="6"/>
  <c r="G26" i="6" s="1"/>
  <c r="H26" i="6" s="1"/>
  <c r="D27" i="6" s="1"/>
  <c r="G19" i="2"/>
  <c r="I19" i="2" s="1"/>
  <c r="I24" i="27" l="1"/>
  <c r="M24" i="27"/>
  <c r="K24" i="27"/>
  <c r="O24" i="27"/>
  <c r="U23" i="27"/>
  <c r="G24" i="27"/>
  <c r="V23" i="27"/>
  <c r="I23" i="23"/>
  <c r="E23" i="23"/>
  <c r="F23" i="23" s="1"/>
  <c r="G23" i="23"/>
  <c r="F19" i="3"/>
  <c r="J19" i="3" s="1"/>
  <c r="K19" i="3"/>
  <c r="F18" i="19"/>
  <c r="J17" i="16"/>
  <c r="D18" i="16" s="1"/>
  <c r="G18" i="18"/>
  <c r="J18" i="18"/>
  <c r="H18" i="18" s="1"/>
  <c r="E19" i="15"/>
  <c r="G19" i="15"/>
  <c r="J19" i="15"/>
  <c r="L19" i="15"/>
  <c r="E21" i="13"/>
  <c r="F21" i="13"/>
  <c r="D20" i="2"/>
  <c r="I26" i="6"/>
  <c r="C27" i="6" s="1"/>
  <c r="H24" i="27" l="1"/>
  <c r="N24" i="27" s="1"/>
  <c r="T24" i="27" s="1"/>
  <c r="E25" i="27" s="1"/>
  <c r="X24" i="27"/>
  <c r="Y24" i="27" s="1"/>
  <c r="H23" i="23"/>
  <c r="N23" i="23" s="1"/>
  <c r="K23" i="23"/>
  <c r="L23" i="23" s="1"/>
  <c r="J23" i="23"/>
  <c r="M23" i="23" s="1"/>
  <c r="L19" i="3"/>
  <c r="M19" i="3" s="1"/>
  <c r="D20" i="3" s="1"/>
  <c r="N19" i="3"/>
  <c r="C20" i="3" s="1"/>
  <c r="H19" i="3"/>
  <c r="G18" i="19"/>
  <c r="J18" i="19"/>
  <c r="L18" i="19"/>
  <c r="C19" i="18"/>
  <c r="K18" i="18"/>
  <c r="I18" i="18" s="1"/>
  <c r="G18" i="16"/>
  <c r="E18" i="16"/>
  <c r="F18" i="16" s="1"/>
  <c r="H19" i="15"/>
  <c r="C20" i="15" s="1"/>
  <c r="M19" i="15"/>
  <c r="K19" i="15"/>
  <c r="J21" i="13"/>
  <c r="H21" i="13"/>
  <c r="C22" i="13" s="1"/>
  <c r="G21" i="13"/>
  <c r="E20" i="2"/>
  <c r="F27" i="6"/>
  <c r="G27" i="6" s="1"/>
  <c r="H27" i="6" s="1"/>
  <c r="D28" i="6" s="1"/>
  <c r="E27" i="6"/>
  <c r="F20" i="2"/>
  <c r="H20" i="2" s="1"/>
  <c r="J24" i="27" l="1"/>
  <c r="R24" i="27" s="1"/>
  <c r="C25" i="27" s="1"/>
  <c r="L24" i="27"/>
  <c r="Q24" i="27" s="1"/>
  <c r="P24" i="27"/>
  <c r="S24" i="27" s="1"/>
  <c r="C24" i="23"/>
  <c r="D24" i="23"/>
  <c r="I20" i="3"/>
  <c r="G20" i="3"/>
  <c r="E20" i="3"/>
  <c r="H18" i="19"/>
  <c r="C19" i="19" s="1"/>
  <c r="M18" i="19"/>
  <c r="K18" i="19"/>
  <c r="D19" i="18"/>
  <c r="H18" i="16"/>
  <c r="M18" i="16"/>
  <c r="K18" i="16"/>
  <c r="I19" i="15"/>
  <c r="D20" i="15" s="1"/>
  <c r="E20" i="15" s="1"/>
  <c r="K21" i="13"/>
  <c r="I21" i="13"/>
  <c r="D22" i="13" s="1"/>
  <c r="C21" i="2"/>
  <c r="I27" i="6"/>
  <c r="C28" i="6" s="1"/>
  <c r="G20" i="2"/>
  <c r="I20" i="2" s="1"/>
  <c r="U24" i="27" l="1"/>
  <c r="D25" i="27"/>
  <c r="F25" i="27"/>
  <c r="V24" i="27"/>
  <c r="I24" i="23"/>
  <c r="E24" i="23"/>
  <c r="K24" i="23" s="1"/>
  <c r="G24" i="23"/>
  <c r="K20" i="3"/>
  <c r="F20" i="3"/>
  <c r="J20" i="3" s="1"/>
  <c r="I18" i="19"/>
  <c r="D19" i="19" s="1"/>
  <c r="I18" i="16"/>
  <c r="C19" i="16" s="1"/>
  <c r="E19" i="18"/>
  <c r="F19" i="18"/>
  <c r="N18" i="16"/>
  <c r="L18" i="16"/>
  <c r="F20" i="15"/>
  <c r="J20" i="15" s="1"/>
  <c r="F22" i="13"/>
  <c r="E22" i="13"/>
  <c r="D21" i="2"/>
  <c r="F28" i="6"/>
  <c r="G28" i="6" s="1"/>
  <c r="H28" i="6" s="1"/>
  <c r="D29" i="6" s="1"/>
  <c r="E28" i="6"/>
  <c r="I25" i="27" l="1"/>
  <c r="K25" i="27"/>
  <c r="M25" i="27"/>
  <c r="O25" i="27"/>
  <c r="G25" i="27"/>
  <c r="F24" i="23"/>
  <c r="H24" i="23" s="1"/>
  <c r="N24" i="23" s="1"/>
  <c r="C25" i="23" s="1"/>
  <c r="L24" i="23"/>
  <c r="H20" i="3"/>
  <c r="L20" i="3"/>
  <c r="M20" i="3" s="1"/>
  <c r="D21" i="3" s="1"/>
  <c r="N20" i="3"/>
  <c r="C21" i="3" s="1"/>
  <c r="F19" i="19"/>
  <c r="E19" i="19"/>
  <c r="J18" i="16"/>
  <c r="D19" i="16" s="1"/>
  <c r="G19" i="18"/>
  <c r="J19" i="18"/>
  <c r="H19" i="18" s="1"/>
  <c r="L20" i="15"/>
  <c r="H20" i="15" s="1"/>
  <c r="C21" i="15" s="1"/>
  <c r="G20" i="15"/>
  <c r="J22" i="13"/>
  <c r="G22" i="13"/>
  <c r="H22" i="13"/>
  <c r="C23" i="13" s="1"/>
  <c r="E21" i="2"/>
  <c r="I28" i="6"/>
  <c r="C29" i="6" s="1"/>
  <c r="F21" i="2"/>
  <c r="H21" i="2" s="1"/>
  <c r="X25" i="27" l="1"/>
  <c r="Y25" i="27" s="1"/>
  <c r="H25" i="27"/>
  <c r="N25" i="27" s="1"/>
  <c r="T25" i="27" s="1"/>
  <c r="E26" i="27" s="1"/>
  <c r="J24" i="23"/>
  <c r="M24" i="23" s="1"/>
  <c r="D25" i="23" s="1"/>
  <c r="E21" i="3"/>
  <c r="G21" i="3"/>
  <c r="I21" i="3"/>
  <c r="G19" i="19"/>
  <c r="L19" i="19"/>
  <c r="J19" i="19"/>
  <c r="C20" i="18"/>
  <c r="K19" i="18"/>
  <c r="I19" i="18" s="1"/>
  <c r="G19" i="16"/>
  <c r="E19" i="16"/>
  <c r="F19" i="16" s="1"/>
  <c r="M20" i="15"/>
  <c r="K20" i="15"/>
  <c r="K22" i="13"/>
  <c r="I22" i="13"/>
  <c r="D23" i="13" s="1"/>
  <c r="C22" i="2"/>
  <c r="F29" i="6"/>
  <c r="G29" i="6" s="1"/>
  <c r="H29" i="6" s="1"/>
  <c r="D30" i="6" s="1"/>
  <c r="E29" i="6"/>
  <c r="G21" i="2"/>
  <c r="I21" i="2" s="1"/>
  <c r="P25" i="27" l="1"/>
  <c r="S25" i="27" s="1"/>
  <c r="F26" i="27" s="1"/>
  <c r="L25" i="27"/>
  <c r="Q25" i="27" s="1"/>
  <c r="D26" i="27" s="1"/>
  <c r="J25" i="27"/>
  <c r="R25" i="27" s="1"/>
  <c r="C26" i="27" s="1"/>
  <c r="G25" i="23"/>
  <c r="I25" i="23"/>
  <c r="E25" i="23"/>
  <c r="F25" i="23" s="1"/>
  <c r="K21" i="3"/>
  <c r="F21" i="3"/>
  <c r="J21" i="3" s="1"/>
  <c r="H19" i="19"/>
  <c r="C20" i="19" s="1"/>
  <c r="M19" i="19"/>
  <c r="K19" i="19"/>
  <c r="D20" i="18"/>
  <c r="H19" i="16"/>
  <c r="K19" i="16"/>
  <c r="M19" i="16"/>
  <c r="I20" i="15"/>
  <c r="D21" i="15" s="1"/>
  <c r="E21" i="15" s="1"/>
  <c r="F23" i="13"/>
  <c r="E23" i="13"/>
  <c r="D22" i="2"/>
  <c r="I29" i="6"/>
  <c r="C30" i="6" s="1"/>
  <c r="I26" i="27" l="1"/>
  <c r="M26" i="27"/>
  <c r="K26" i="27"/>
  <c r="O26" i="27"/>
  <c r="G26" i="27"/>
  <c r="V25" i="27"/>
  <c r="U25" i="27"/>
  <c r="H25" i="23"/>
  <c r="N25" i="23" s="1"/>
  <c r="C26" i="23" s="1"/>
  <c r="K25" i="23"/>
  <c r="L25" i="23" s="1"/>
  <c r="J25" i="23"/>
  <c r="M25" i="23" s="1"/>
  <c r="L21" i="3"/>
  <c r="M21" i="3" s="1"/>
  <c r="D22" i="3" s="1"/>
  <c r="N21" i="3"/>
  <c r="C22" i="3" s="1"/>
  <c r="H21" i="3"/>
  <c r="I19" i="19"/>
  <c r="D20" i="19" s="1"/>
  <c r="E20" i="19" s="1"/>
  <c r="I19" i="16"/>
  <c r="C20" i="16" s="1"/>
  <c r="F20" i="18"/>
  <c r="E20" i="18"/>
  <c r="N19" i="16"/>
  <c r="L19" i="16"/>
  <c r="F21" i="15"/>
  <c r="G21" i="15" s="1"/>
  <c r="J23" i="13"/>
  <c r="G23" i="13"/>
  <c r="H23" i="13"/>
  <c r="C24" i="13" s="1"/>
  <c r="E22" i="2"/>
  <c r="E30" i="6"/>
  <c r="F30" i="6"/>
  <c r="G30" i="6" s="1"/>
  <c r="H30" i="6" s="1"/>
  <c r="D31" i="6" s="1"/>
  <c r="F22" i="2"/>
  <c r="H22" i="2" s="1"/>
  <c r="H26" i="27" l="1"/>
  <c r="J26" i="27" s="1"/>
  <c r="R26" i="27" s="1"/>
  <c r="C27" i="27" s="1"/>
  <c r="X26" i="27"/>
  <c r="Y26" i="27" s="1"/>
  <c r="D26" i="23"/>
  <c r="G22" i="3"/>
  <c r="E22" i="3"/>
  <c r="I22" i="3"/>
  <c r="F20" i="19"/>
  <c r="J19" i="16"/>
  <c r="D20" i="16" s="1"/>
  <c r="G20" i="18"/>
  <c r="J20" i="18"/>
  <c r="H20" i="18" s="1"/>
  <c r="J21" i="15"/>
  <c r="L21" i="15"/>
  <c r="K21" i="15"/>
  <c r="M21" i="15"/>
  <c r="K23" i="13"/>
  <c r="I23" i="13"/>
  <c r="D24" i="13" s="1"/>
  <c r="C23" i="2"/>
  <c r="I30" i="6"/>
  <c r="C31" i="6" s="1"/>
  <c r="G22" i="2"/>
  <c r="I22" i="2" s="1"/>
  <c r="P26" i="27" l="1"/>
  <c r="S26" i="27" s="1"/>
  <c r="F27" i="27" s="1"/>
  <c r="N26" i="27"/>
  <c r="T26" i="27" s="1"/>
  <c r="E27" i="27" s="1"/>
  <c r="L26" i="27"/>
  <c r="Q26" i="27" s="1"/>
  <c r="I26" i="23"/>
  <c r="G26" i="23"/>
  <c r="E26" i="23"/>
  <c r="K26" i="23" s="1"/>
  <c r="K22" i="3"/>
  <c r="F22" i="3"/>
  <c r="H22" i="3" s="1"/>
  <c r="G20" i="19"/>
  <c r="J20" i="19"/>
  <c r="L20" i="19"/>
  <c r="C21" i="18"/>
  <c r="K20" i="18"/>
  <c r="I20" i="18" s="1"/>
  <c r="G20" i="16"/>
  <c r="E20" i="16"/>
  <c r="F20" i="16" s="1"/>
  <c r="H21" i="15"/>
  <c r="C22" i="15" s="1"/>
  <c r="I21" i="15"/>
  <c r="D22" i="15" s="1"/>
  <c r="E24" i="13"/>
  <c r="F24" i="13"/>
  <c r="D23" i="2"/>
  <c r="F31" i="6"/>
  <c r="G31" i="6" s="1"/>
  <c r="H31" i="6" s="1"/>
  <c r="D32" i="6" s="1"/>
  <c r="E31" i="6"/>
  <c r="V26" i="27" l="1"/>
  <c r="U26" i="27"/>
  <c r="D27" i="27"/>
  <c r="I27" i="27" s="1"/>
  <c r="F26" i="23"/>
  <c r="H26" i="23" s="1"/>
  <c r="N26" i="23" s="1"/>
  <c r="C27" i="23" s="1"/>
  <c r="L26" i="23"/>
  <c r="J22" i="3"/>
  <c r="L22" i="3"/>
  <c r="M22" i="3" s="1"/>
  <c r="D23" i="3" s="1"/>
  <c r="N22" i="3"/>
  <c r="C23" i="3" s="1"/>
  <c r="H20" i="19"/>
  <c r="C21" i="19" s="1"/>
  <c r="M20" i="19"/>
  <c r="K20" i="19"/>
  <c r="D21" i="18"/>
  <c r="H20" i="16"/>
  <c r="M20" i="16"/>
  <c r="K20" i="16"/>
  <c r="F22" i="15"/>
  <c r="E22" i="15"/>
  <c r="J24" i="13"/>
  <c r="G24" i="13"/>
  <c r="H24" i="13"/>
  <c r="C25" i="13" s="1"/>
  <c r="E23" i="2"/>
  <c r="I31" i="6"/>
  <c r="C32" i="6" s="1"/>
  <c r="E32" i="6" s="1"/>
  <c r="F23" i="2"/>
  <c r="H23" i="2" s="1"/>
  <c r="M27" i="27" l="1"/>
  <c r="K27" i="27"/>
  <c r="G27" i="27"/>
  <c r="O27" i="27"/>
  <c r="J26" i="23"/>
  <c r="M26" i="23" s="1"/>
  <c r="D27" i="23" s="1"/>
  <c r="G23" i="3"/>
  <c r="E23" i="3"/>
  <c r="I23" i="3"/>
  <c r="I20" i="19"/>
  <c r="D21" i="19" s="1"/>
  <c r="E21" i="19" s="1"/>
  <c r="I20" i="16"/>
  <c r="C21" i="16" s="1"/>
  <c r="E21" i="18"/>
  <c r="F21" i="18"/>
  <c r="N20" i="16"/>
  <c r="L20" i="16"/>
  <c r="G22" i="15"/>
  <c r="M22" i="15" s="1"/>
  <c r="J22" i="15"/>
  <c r="L22" i="15"/>
  <c r="K24" i="13"/>
  <c r="I24" i="13"/>
  <c r="D25" i="13" s="1"/>
  <c r="C24" i="2"/>
  <c r="F32" i="6"/>
  <c r="G23" i="2"/>
  <c r="I23" i="2" s="1"/>
  <c r="X27" i="27" l="1"/>
  <c r="Y27" i="27" s="1"/>
  <c r="H27" i="27"/>
  <c r="N27" i="27" s="1"/>
  <c r="T27" i="27" s="1"/>
  <c r="E28" i="27" s="1"/>
  <c r="G27" i="23"/>
  <c r="I27" i="23"/>
  <c r="E27" i="23"/>
  <c r="F27" i="23" s="1"/>
  <c r="F23" i="3"/>
  <c r="J23" i="3" s="1"/>
  <c r="K23" i="3"/>
  <c r="F21" i="19"/>
  <c r="J20" i="16"/>
  <c r="D21" i="16" s="1"/>
  <c r="G21" i="18"/>
  <c r="J21" i="18"/>
  <c r="H21" i="18" s="1"/>
  <c r="H22" i="15"/>
  <c r="C23" i="15" s="1"/>
  <c r="K22" i="15"/>
  <c r="I22" i="15" s="1"/>
  <c r="D23" i="15" s="1"/>
  <c r="E25" i="13"/>
  <c r="F25" i="13"/>
  <c r="I32" i="6"/>
  <c r="F33" i="6"/>
  <c r="D24" i="2"/>
  <c r="G32" i="6"/>
  <c r="L27" i="27" l="1"/>
  <c r="Q27" i="27" s="1"/>
  <c r="D28" i="27" s="1"/>
  <c r="J27" i="27"/>
  <c r="R27" i="27" s="1"/>
  <c r="C28" i="27" s="1"/>
  <c r="P27" i="27"/>
  <c r="S27" i="27" s="1"/>
  <c r="J27" i="23"/>
  <c r="M27" i="23" s="1"/>
  <c r="K27" i="23"/>
  <c r="L27" i="23" s="1"/>
  <c r="H27" i="23"/>
  <c r="N27" i="23" s="1"/>
  <c r="H23" i="3"/>
  <c r="L23" i="3"/>
  <c r="M23" i="3" s="1"/>
  <c r="D24" i="3" s="1"/>
  <c r="N23" i="3"/>
  <c r="C24" i="3" s="1"/>
  <c r="G21" i="19"/>
  <c r="L21" i="19"/>
  <c r="J21" i="19"/>
  <c r="C22" i="18"/>
  <c r="K21" i="18"/>
  <c r="I21" i="18" s="1"/>
  <c r="G21" i="16"/>
  <c r="E21" i="16"/>
  <c r="F21" i="16" s="1"/>
  <c r="F23" i="15"/>
  <c r="E23" i="15"/>
  <c r="J25" i="13"/>
  <c r="H25" i="13"/>
  <c r="C26" i="13" s="1"/>
  <c r="G25" i="13"/>
  <c r="H32" i="6"/>
  <c r="G33" i="6"/>
  <c r="H33" i="6" s="1"/>
  <c r="E24" i="2"/>
  <c r="F24" i="2"/>
  <c r="H24" i="2" s="1"/>
  <c r="V27" i="27" l="1"/>
  <c r="U27" i="27"/>
  <c r="F28" i="27"/>
  <c r="I28" i="27" s="1"/>
  <c r="D28" i="23"/>
  <c r="C28" i="23"/>
  <c r="I24" i="3"/>
  <c r="G24" i="3"/>
  <c r="E24" i="3"/>
  <c r="H21" i="19"/>
  <c r="C22" i="19" s="1"/>
  <c r="M21" i="19"/>
  <c r="K21" i="19"/>
  <c r="D22" i="18"/>
  <c r="H21" i="16"/>
  <c r="M21" i="16"/>
  <c r="K21" i="16"/>
  <c r="J23" i="15"/>
  <c r="G23" i="15"/>
  <c r="L23" i="15"/>
  <c r="K25" i="13"/>
  <c r="I25" i="13"/>
  <c r="D26" i="13" s="1"/>
  <c r="C25" i="2"/>
  <c r="G24" i="2"/>
  <c r="I24" i="2" s="1"/>
  <c r="K28" i="27" l="1"/>
  <c r="M28" i="27"/>
  <c r="G28" i="27"/>
  <c r="X28" i="27" s="1"/>
  <c r="Y28" i="27" s="1"/>
  <c r="O28" i="27"/>
  <c r="G28" i="23"/>
  <c r="I28" i="23"/>
  <c r="E28" i="23"/>
  <c r="F28" i="23" s="1"/>
  <c r="F24" i="3"/>
  <c r="J24" i="3" s="1"/>
  <c r="K24" i="3"/>
  <c r="I21" i="19"/>
  <c r="D22" i="19" s="1"/>
  <c r="E22" i="19" s="1"/>
  <c r="I21" i="16"/>
  <c r="C22" i="16" s="1"/>
  <c r="E22" i="18"/>
  <c r="F22" i="18"/>
  <c r="N21" i="16"/>
  <c r="L21" i="16"/>
  <c r="M23" i="15"/>
  <c r="H23" i="15"/>
  <c r="C24" i="15" s="1"/>
  <c r="K23" i="15"/>
  <c r="E26" i="13"/>
  <c r="F26" i="13"/>
  <c r="D25" i="2"/>
  <c r="H28" i="27" l="1"/>
  <c r="N28" i="27" s="1"/>
  <c r="T28" i="27" s="1"/>
  <c r="E29" i="27" s="1"/>
  <c r="H28" i="23"/>
  <c r="N28" i="23" s="1"/>
  <c r="K28" i="23"/>
  <c r="L28" i="23" s="1"/>
  <c r="J28" i="23"/>
  <c r="M28" i="23" s="1"/>
  <c r="H24" i="3"/>
  <c r="L24" i="3"/>
  <c r="M24" i="3" s="1"/>
  <c r="D25" i="3" s="1"/>
  <c r="N24" i="3"/>
  <c r="C25" i="3" s="1"/>
  <c r="F22" i="19"/>
  <c r="J21" i="16"/>
  <c r="D22" i="16" s="1"/>
  <c r="G22" i="18"/>
  <c r="J22" i="18"/>
  <c r="H22" i="18" s="1"/>
  <c r="I23" i="15"/>
  <c r="D24" i="15" s="1"/>
  <c r="E24" i="15" s="1"/>
  <c r="J26" i="13"/>
  <c r="H26" i="13"/>
  <c r="C27" i="13" s="1"/>
  <c r="G26" i="13"/>
  <c r="E25" i="2"/>
  <c r="F25" i="2"/>
  <c r="H25" i="2" s="1"/>
  <c r="J28" i="27" l="1"/>
  <c r="R28" i="27" s="1"/>
  <c r="C29" i="27" s="1"/>
  <c r="P28" i="27"/>
  <c r="S28" i="27" s="1"/>
  <c r="F29" i="27" s="1"/>
  <c r="L28" i="27"/>
  <c r="Q28" i="27" s="1"/>
  <c r="D29" i="27" s="1"/>
  <c r="C29" i="23"/>
  <c r="D29" i="23"/>
  <c r="I25" i="3"/>
  <c r="G25" i="3"/>
  <c r="E25" i="3"/>
  <c r="G22" i="19"/>
  <c r="J22" i="19"/>
  <c r="L22" i="19"/>
  <c r="E22" i="16"/>
  <c r="F22" i="16" s="1"/>
  <c r="C23" i="18"/>
  <c r="K22" i="18"/>
  <c r="I22" i="18" s="1"/>
  <c r="G22" i="16"/>
  <c r="F24" i="15"/>
  <c r="K26" i="13"/>
  <c r="I26" i="13"/>
  <c r="D27" i="13" s="1"/>
  <c r="C26" i="2"/>
  <c r="G25" i="2"/>
  <c r="I25" i="2" s="1"/>
  <c r="V28" i="27" l="1"/>
  <c r="U28" i="27"/>
  <c r="K29" i="27"/>
  <c r="I29" i="27"/>
  <c r="M29" i="27"/>
  <c r="G29" i="27"/>
  <c r="X29" i="27" s="1"/>
  <c r="Y29" i="27" s="1"/>
  <c r="O29" i="27"/>
  <c r="I29" i="23"/>
  <c r="E29" i="23"/>
  <c r="F29" i="23" s="1"/>
  <c r="G29" i="23"/>
  <c r="F25" i="3"/>
  <c r="K25" i="3"/>
  <c r="H22" i="19"/>
  <c r="C23" i="19" s="1"/>
  <c r="M22" i="19"/>
  <c r="K22" i="19"/>
  <c r="D23" i="18"/>
  <c r="H22" i="16"/>
  <c r="K22" i="16"/>
  <c r="M22" i="16"/>
  <c r="L24" i="15"/>
  <c r="G24" i="15"/>
  <c r="M24" i="15" s="1"/>
  <c r="J24" i="15"/>
  <c r="E27" i="13"/>
  <c r="F27" i="13"/>
  <c r="D26" i="2"/>
  <c r="H29" i="27" l="1"/>
  <c r="N29" i="27" s="1"/>
  <c r="T29" i="27" s="1"/>
  <c r="E30" i="27" s="1"/>
  <c r="H29" i="23"/>
  <c r="N29" i="23" s="1"/>
  <c r="K29" i="23"/>
  <c r="L29" i="23" s="1"/>
  <c r="J29" i="23"/>
  <c r="M29" i="23" s="1"/>
  <c r="H25" i="3"/>
  <c r="J25" i="3"/>
  <c r="L25" i="3"/>
  <c r="M25" i="3" s="1"/>
  <c r="D26" i="3" s="1"/>
  <c r="N25" i="3"/>
  <c r="C26" i="3" s="1"/>
  <c r="I22" i="19"/>
  <c r="D23" i="19" s="1"/>
  <c r="E23" i="19" s="1"/>
  <c r="I22" i="16"/>
  <c r="C23" i="16" s="1"/>
  <c r="E23" i="18"/>
  <c r="F23" i="18"/>
  <c r="L22" i="16"/>
  <c r="N22" i="16"/>
  <c r="K24" i="15"/>
  <c r="I24" i="15" s="1"/>
  <c r="D25" i="15" s="1"/>
  <c r="H24" i="15"/>
  <c r="C25" i="15" s="1"/>
  <c r="J27" i="13"/>
  <c r="G27" i="13"/>
  <c r="H27" i="13"/>
  <c r="C28" i="13" s="1"/>
  <c r="E26" i="2"/>
  <c r="F26" i="2"/>
  <c r="H26" i="2" s="1"/>
  <c r="P29" i="27" l="1"/>
  <c r="S29" i="27" s="1"/>
  <c r="F30" i="27" s="1"/>
  <c r="J29" i="27"/>
  <c r="R29" i="27" s="1"/>
  <c r="C30" i="27" s="1"/>
  <c r="L29" i="27"/>
  <c r="Q29" i="27" s="1"/>
  <c r="D30" i="27" s="1"/>
  <c r="C30" i="23"/>
  <c r="D30" i="23"/>
  <c r="G26" i="3"/>
  <c r="E26" i="3"/>
  <c r="I26" i="3"/>
  <c r="F23" i="19"/>
  <c r="J22" i="16"/>
  <c r="D23" i="16" s="1"/>
  <c r="G23" i="18"/>
  <c r="J23" i="18"/>
  <c r="H23" i="18" s="1"/>
  <c r="E25" i="15"/>
  <c r="F25" i="15"/>
  <c r="K27" i="13"/>
  <c r="I27" i="13"/>
  <c r="D28" i="13" s="1"/>
  <c r="C27" i="2"/>
  <c r="G26" i="2"/>
  <c r="I26" i="2" s="1"/>
  <c r="V29" i="27" l="1"/>
  <c r="I30" i="27"/>
  <c r="U29" i="27"/>
  <c r="O30" i="27"/>
  <c r="K30" i="27"/>
  <c r="M30" i="27"/>
  <c r="G30" i="27"/>
  <c r="H30" i="27" s="1"/>
  <c r="I30" i="23"/>
  <c r="E30" i="23"/>
  <c r="K30" i="23" s="1"/>
  <c r="G30" i="23"/>
  <c r="K26" i="3"/>
  <c r="F26" i="3"/>
  <c r="H26" i="3" s="1"/>
  <c r="G23" i="19"/>
  <c r="L23" i="19"/>
  <c r="J23" i="19"/>
  <c r="C24" i="18"/>
  <c r="K23" i="18"/>
  <c r="I23" i="18" s="1"/>
  <c r="G23" i="16"/>
  <c r="E23" i="16"/>
  <c r="F23" i="16" s="1"/>
  <c r="J25" i="15"/>
  <c r="L25" i="15"/>
  <c r="G25" i="15"/>
  <c r="M25" i="15" s="1"/>
  <c r="F28" i="13"/>
  <c r="E28" i="13"/>
  <c r="D27" i="2"/>
  <c r="N30" i="27" l="1"/>
  <c r="T30" i="27" s="1"/>
  <c r="E31" i="27" s="1"/>
  <c r="P30" i="27"/>
  <c r="S30" i="27" s="1"/>
  <c r="F31" i="27" s="1"/>
  <c r="X30" i="27"/>
  <c r="Y30" i="27" s="1"/>
  <c r="L30" i="27"/>
  <c r="Q30" i="27" s="1"/>
  <c r="J30" i="27"/>
  <c r="R30" i="27" s="1"/>
  <c r="C31" i="27" s="1"/>
  <c r="F30" i="23"/>
  <c r="H30" i="23" s="1"/>
  <c r="N30" i="23" s="1"/>
  <c r="C31" i="23" s="1"/>
  <c r="L30" i="23"/>
  <c r="J26" i="3"/>
  <c r="L26" i="3"/>
  <c r="M26" i="3" s="1"/>
  <c r="D27" i="3" s="1"/>
  <c r="N26" i="3"/>
  <c r="C27" i="3" s="1"/>
  <c r="M23" i="19"/>
  <c r="K23" i="19"/>
  <c r="H23" i="19"/>
  <c r="C24" i="19" s="1"/>
  <c r="D24" i="18"/>
  <c r="H23" i="16"/>
  <c r="M23" i="16"/>
  <c r="K23" i="16"/>
  <c r="H25" i="15"/>
  <c r="C26" i="15" s="1"/>
  <c r="K25" i="15"/>
  <c r="I25" i="15" s="1"/>
  <c r="D26" i="15" s="1"/>
  <c r="J28" i="13"/>
  <c r="G28" i="13"/>
  <c r="H28" i="13"/>
  <c r="C29" i="13" s="1"/>
  <c r="E27" i="2"/>
  <c r="F27" i="2"/>
  <c r="H27" i="2" s="1"/>
  <c r="V30" i="27" l="1"/>
  <c r="U30" i="27"/>
  <c r="D31" i="27"/>
  <c r="I31" i="27" s="1"/>
  <c r="J30" i="23"/>
  <c r="M30" i="23" s="1"/>
  <c r="D31" i="23" s="1"/>
  <c r="I27" i="3"/>
  <c r="G27" i="3"/>
  <c r="E27" i="3"/>
  <c r="I23" i="19"/>
  <c r="D24" i="19" s="1"/>
  <c r="I23" i="16"/>
  <c r="C24" i="16" s="1"/>
  <c r="F24" i="18"/>
  <c r="E24" i="18"/>
  <c r="N23" i="16"/>
  <c r="L23" i="16"/>
  <c r="F26" i="15"/>
  <c r="E26" i="15"/>
  <c r="K28" i="13"/>
  <c r="I28" i="13"/>
  <c r="D29" i="13" s="1"/>
  <c r="C28" i="2"/>
  <c r="G27" i="2"/>
  <c r="I27" i="2" s="1"/>
  <c r="M31" i="27" l="1"/>
  <c r="K31" i="27"/>
  <c r="G31" i="27"/>
  <c r="O31" i="27"/>
  <c r="I31" i="23"/>
  <c r="E31" i="23"/>
  <c r="K31" i="23" s="1"/>
  <c r="G31" i="23"/>
  <c r="K27" i="3"/>
  <c r="F27" i="3"/>
  <c r="J27" i="3" s="1"/>
  <c r="F24" i="19"/>
  <c r="E24" i="19"/>
  <c r="J23" i="16"/>
  <c r="D24" i="16" s="1"/>
  <c r="G24" i="18"/>
  <c r="J24" i="18"/>
  <c r="H24" i="18" s="1"/>
  <c r="G26" i="15"/>
  <c r="L26" i="15"/>
  <c r="J26" i="15"/>
  <c r="F29" i="13"/>
  <c r="E29" i="13"/>
  <c r="D28" i="2"/>
  <c r="X31" i="27" l="1"/>
  <c r="Y31" i="27" s="1"/>
  <c r="H31" i="27"/>
  <c r="N31" i="27" s="1"/>
  <c r="T31" i="27" s="1"/>
  <c r="E32" i="27" s="1"/>
  <c r="F31" i="23"/>
  <c r="H31" i="23" s="1"/>
  <c r="N31" i="23" s="1"/>
  <c r="C32" i="23" s="1"/>
  <c r="L31" i="23"/>
  <c r="L27" i="3"/>
  <c r="M27" i="3" s="1"/>
  <c r="D28" i="3" s="1"/>
  <c r="N27" i="3"/>
  <c r="C28" i="3" s="1"/>
  <c r="H27" i="3"/>
  <c r="G24" i="19"/>
  <c r="L24" i="19"/>
  <c r="J24" i="19"/>
  <c r="C25" i="18"/>
  <c r="K24" i="18"/>
  <c r="I24" i="18" s="1"/>
  <c r="G24" i="16"/>
  <c r="E24" i="16"/>
  <c r="F24" i="16" s="1"/>
  <c r="M26" i="15"/>
  <c r="K26" i="15"/>
  <c r="H26" i="15"/>
  <c r="C27" i="15" s="1"/>
  <c r="J29" i="13"/>
  <c r="G29" i="13"/>
  <c r="H29" i="13"/>
  <c r="C30" i="13" s="1"/>
  <c r="E28" i="2"/>
  <c r="F28" i="2"/>
  <c r="H28" i="2" s="1"/>
  <c r="J31" i="27" l="1"/>
  <c r="R31" i="27" s="1"/>
  <c r="C32" i="27" s="1"/>
  <c r="L31" i="27"/>
  <c r="Q31" i="27" s="1"/>
  <c r="P31" i="27"/>
  <c r="S31" i="27" s="1"/>
  <c r="J31" i="23"/>
  <c r="M31" i="23" s="1"/>
  <c r="D32" i="23" s="1"/>
  <c r="G28" i="3"/>
  <c r="E28" i="3"/>
  <c r="I28" i="3"/>
  <c r="H24" i="19"/>
  <c r="C25" i="19" s="1"/>
  <c r="M24" i="19"/>
  <c r="K24" i="19"/>
  <c r="D25" i="18"/>
  <c r="H24" i="16"/>
  <c r="M24" i="16"/>
  <c r="K24" i="16"/>
  <c r="I26" i="15"/>
  <c r="D27" i="15" s="1"/>
  <c r="E27" i="15" s="1"/>
  <c r="K29" i="13"/>
  <c r="I29" i="13"/>
  <c r="D30" i="13" s="1"/>
  <c r="C29" i="2"/>
  <c r="G28" i="2"/>
  <c r="I28" i="2" s="1"/>
  <c r="V31" i="27" l="1"/>
  <c r="F32" i="27"/>
  <c r="D32" i="27"/>
  <c r="U31" i="27"/>
  <c r="I32" i="23"/>
  <c r="G32" i="23"/>
  <c r="E32" i="23"/>
  <c r="K32" i="23" s="1"/>
  <c r="K28" i="3"/>
  <c r="F28" i="3"/>
  <c r="J28" i="3" s="1"/>
  <c r="I24" i="19"/>
  <c r="D25" i="19" s="1"/>
  <c r="I24" i="16"/>
  <c r="C25" i="16" s="1"/>
  <c r="F25" i="18"/>
  <c r="E25" i="18"/>
  <c r="N24" i="16"/>
  <c r="L24" i="16"/>
  <c r="F27" i="15"/>
  <c r="G27" i="15" s="1"/>
  <c r="M27" i="15" s="1"/>
  <c r="F30" i="13"/>
  <c r="E30" i="13"/>
  <c r="D29" i="2"/>
  <c r="I32" i="27" l="1"/>
  <c r="M32" i="27"/>
  <c r="K32" i="27"/>
  <c r="G32" i="27"/>
  <c r="O32" i="27"/>
  <c r="F32" i="23"/>
  <c r="J32" i="23" s="1"/>
  <c r="M32" i="23" s="1"/>
  <c r="L32" i="23"/>
  <c r="H28" i="3"/>
  <c r="L28" i="3"/>
  <c r="M28" i="3" s="1"/>
  <c r="D29" i="3" s="1"/>
  <c r="N28" i="3"/>
  <c r="C29" i="3" s="1"/>
  <c r="F25" i="19"/>
  <c r="E25" i="19"/>
  <c r="J24" i="16"/>
  <c r="D25" i="16" s="1"/>
  <c r="G25" i="18"/>
  <c r="J25" i="18"/>
  <c r="H25" i="18" s="1"/>
  <c r="J27" i="15"/>
  <c r="K27" i="15"/>
  <c r="I27" i="15" s="1"/>
  <c r="D28" i="15" s="1"/>
  <c r="L27" i="15"/>
  <c r="J30" i="13"/>
  <c r="H30" i="13"/>
  <c r="C31" i="13" s="1"/>
  <c r="G30" i="13"/>
  <c r="E29" i="2"/>
  <c r="F29" i="2"/>
  <c r="H29" i="2" s="1"/>
  <c r="H32" i="27" l="1"/>
  <c r="N32" i="27" s="1"/>
  <c r="T32" i="27" s="1"/>
  <c r="E33" i="27" s="1"/>
  <c r="X32" i="27"/>
  <c r="Y32" i="27" s="1"/>
  <c r="H32" i="23"/>
  <c r="N32" i="23" s="1"/>
  <c r="C33" i="23" s="1"/>
  <c r="D33" i="23"/>
  <c r="G29" i="3"/>
  <c r="E29" i="3"/>
  <c r="I29" i="3"/>
  <c r="G25" i="19"/>
  <c r="J25" i="19"/>
  <c r="L25" i="19"/>
  <c r="C26" i="18"/>
  <c r="K25" i="18"/>
  <c r="I25" i="18" s="1"/>
  <c r="G25" i="16"/>
  <c r="E25" i="16"/>
  <c r="F25" i="16" s="1"/>
  <c r="H27" i="15"/>
  <c r="C28" i="15" s="1"/>
  <c r="F28" i="15" s="1"/>
  <c r="K30" i="13"/>
  <c r="I30" i="13"/>
  <c r="D31" i="13" s="1"/>
  <c r="C30" i="2"/>
  <c r="G29" i="2"/>
  <c r="I29" i="2" s="1"/>
  <c r="P32" i="27" l="1"/>
  <c r="S32" i="27" s="1"/>
  <c r="F33" i="27" s="1"/>
  <c r="L32" i="27"/>
  <c r="Q32" i="27" s="1"/>
  <c r="J32" i="27"/>
  <c r="R32" i="27" s="1"/>
  <c r="C33" i="27" s="1"/>
  <c r="I33" i="23"/>
  <c r="E33" i="23"/>
  <c r="F33" i="23" s="1"/>
  <c r="F34" i="23" s="1"/>
  <c r="G33" i="23"/>
  <c r="F29" i="3"/>
  <c r="H29" i="3" s="1"/>
  <c r="K29" i="3"/>
  <c r="H25" i="19"/>
  <c r="C26" i="19" s="1"/>
  <c r="M25" i="19"/>
  <c r="K25" i="19"/>
  <c r="D26" i="18"/>
  <c r="H25" i="16"/>
  <c r="K25" i="16"/>
  <c r="M25" i="16"/>
  <c r="L28" i="15"/>
  <c r="G28" i="15"/>
  <c r="J28" i="15"/>
  <c r="E28" i="15"/>
  <c r="F31" i="13"/>
  <c r="E31" i="13"/>
  <c r="D30" i="2"/>
  <c r="U32" i="27" l="1"/>
  <c r="D33" i="27"/>
  <c r="I33" i="27" s="1"/>
  <c r="V32" i="27"/>
  <c r="K33" i="23"/>
  <c r="L33" i="23" s="1"/>
  <c r="J33" i="23"/>
  <c r="M33" i="23" s="1"/>
  <c r="H33" i="23"/>
  <c r="N33" i="23" s="1"/>
  <c r="J29" i="3"/>
  <c r="L29" i="3"/>
  <c r="M29" i="3" s="1"/>
  <c r="D30" i="3" s="1"/>
  <c r="N29" i="3"/>
  <c r="C30" i="3" s="1"/>
  <c r="I25" i="19"/>
  <c r="D26" i="19" s="1"/>
  <c r="I25" i="16"/>
  <c r="C26" i="16" s="1"/>
  <c r="E26" i="18"/>
  <c r="F26" i="18"/>
  <c r="L25" i="16"/>
  <c r="N25" i="16"/>
  <c r="K28" i="15"/>
  <c r="M28" i="15"/>
  <c r="H28" i="15"/>
  <c r="C29" i="15" s="1"/>
  <c r="J31" i="13"/>
  <c r="G31" i="13"/>
  <c r="H31" i="13"/>
  <c r="C32" i="13" s="1"/>
  <c r="E30" i="2"/>
  <c r="F30" i="2"/>
  <c r="H30" i="2" s="1"/>
  <c r="M33" i="27" l="1"/>
  <c r="K33" i="27"/>
  <c r="G33" i="27"/>
  <c r="O33" i="27"/>
  <c r="K34" i="23"/>
  <c r="L34" i="23"/>
  <c r="G30" i="3"/>
  <c r="E30" i="3"/>
  <c r="I30" i="3"/>
  <c r="F26" i="19"/>
  <c r="E26" i="19"/>
  <c r="J25" i="16"/>
  <c r="D26" i="16" s="1"/>
  <c r="G26" i="18"/>
  <c r="J26" i="18"/>
  <c r="H26" i="18" s="1"/>
  <c r="I28" i="15"/>
  <c r="D29" i="15" s="1"/>
  <c r="F29" i="15" s="1"/>
  <c r="K31" i="13"/>
  <c r="I31" i="13"/>
  <c r="D32" i="13" s="1"/>
  <c r="E32" i="13" s="1"/>
  <c r="C31" i="2"/>
  <c r="G30" i="2"/>
  <c r="I30" i="2" s="1"/>
  <c r="X33" i="27" l="1"/>
  <c r="Y33" i="27" s="1"/>
  <c r="H33" i="27"/>
  <c r="J33" i="27" s="1"/>
  <c r="R33" i="27" s="1"/>
  <c r="C34" i="27" s="1"/>
  <c r="K30" i="3"/>
  <c r="F30" i="3"/>
  <c r="J30" i="3" s="1"/>
  <c r="G26" i="19"/>
  <c r="J26" i="19"/>
  <c r="L26" i="19"/>
  <c r="C27" i="18"/>
  <c r="K26" i="18"/>
  <c r="I26" i="18" s="1"/>
  <c r="G26" i="16"/>
  <c r="E26" i="16"/>
  <c r="F26" i="16" s="1"/>
  <c r="E29" i="15"/>
  <c r="J29" i="15"/>
  <c r="L29" i="15"/>
  <c r="G29" i="15"/>
  <c r="K29" i="15" s="1"/>
  <c r="F32" i="13"/>
  <c r="D31" i="2"/>
  <c r="N33" i="27" l="1"/>
  <c r="T33" i="27" s="1"/>
  <c r="E34" i="27" s="1"/>
  <c r="P33" i="27"/>
  <c r="S33" i="27" s="1"/>
  <c r="L33" i="27"/>
  <c r="Q33" i="27" s="1"/>
  <c r="H30" i="3"/>
  <c r="L30" i="3"/>
  <c r="M30" i="3" s="1"/>
  <c r="D31" i="3" s="1"/>
  <c r="N30" i="3"/>
  <c r="C31" i="3" s="1"/>
  <c r="H26" i="19"/>
  <c r="C27" i="19" s="1"/>
  <c r="M26" i="19"/>
  <c r="K26" i="19"/>
  <c r="D27" i="18"/>
  <c r="H29" i="15"/>
  <c r="C30" i="15" s="1"/>
  <c r="H26" i="16"/>
  <c r="M26" i="16"/>
  <c r="K26" i="16"/>
  <c r="M29" i="15"/>
  <c r="I29" i="15" s="1"/>
  <c r="D30" i="15" s="1"/>
  <c r="J32" i="13"/>
  <c r="G32" i="13"/>
  <c r="H32" i="13"/>
  <c r="E31" i="2"/>
  <c r="F31" i="2"/>
  <c r="H31" i="2" s="1"/>
  <c r="D34" i="27" l="1"/>
  <c r="U33" i="27"/>
  <c r="V33" i="27"/>
  <c r="F34" i="27"/>
  <c r="G31" i="3"/>
  <c r="E31" i="3"/>
  <c r="I31" i="3"/>
  <c r="I26" i="19"/>
  <c r="D27" i="19" s="1"/>
  <c r="E27" i="19" s="1"/>
  <c r="I26" i="16"/>
  <c r="C27" i="16" s="1"/>
  <c r="E27" i="18"/>
  <c r="F27" i="18"/>
  <c r="N26" i="16"/>
  <c r="L26" i="16"/>
  <c r="F30" i="15"/>
  <c r="E30" i="15"/>
  <c r="K32" i="13"/>
  <c r="I32" i="13"/>
  <c r="C32" i="2"/>
  <c r="G31" i="2"/>
  <c r="I31" i="2" s="1"/>
  <c r="K34" i="27" l="1"/>
  <c r="I34" i="27"/>
  <c r="O34" i="27"/>
  <c r="M34" i="27"/>
  <c r="G34" i="27"/>
  <c r="K31" i="3"/>
  <c r="F31" i="3"/>
  <c r="H31" i="3" s="1"/>
  <c r="F27" i="19"/>
  <c r="J26" i="16"/>
  <c r="D27" i="16" s="1"/>
  <c r="G27" i="18"/>
  <c r="J27" i="18"/>
  <c r="H27" i="18" s="1"/>
  <c r="J30" i="15"/>
  <c r="G30" i="15"/>
  <c r="L30" i="15"/>
  <c r="D32" i="2"/>
  <c r="H34" i="27" l="1"/>
  <c r="J34" i="27" s="1"/>
  <c r="R34" i="27" s="1"/>
  <c r="C35" i="27" s="1"/>
  <c r="X34" i="27"/>
  <c r="Y34" i="27" s="1"/>
  <c r="J31" i="3"/>
  <c r="L31" i="3"/>
  <c r="M31" i="3" s="1"/>
  <c r="D32" i="3" s="1"/>
  <c r="N31" i="3"/>
  <c r="C32" i="3" s="1"/>
  <c r="G27" i="19"/>
  <c r="J27" i="19"/>
  <c r="L27" i="19"/>
  <c r="E27" i="16"/>
  <c r="F27" i="16" s="1"/>
  <c r="C28" i="18"/>
  <c r="K27" i="18"/>
  <c r="I27" i="18" s="1"/>
  <c r="G27" i="16"/>
  <c r="M30" i="15"/>
  <c r="K30" i="15"/>
  <c r="H30" i="15"/>
  <c r="C31" i="15" s="1"/>
  <c r="E32" i="2"/>
  <c r="F32" i="2"/>
  <c r="N34" i="27" l="1"/>
  <c r="T34" i="27" s="1"/>
  <c r="E35" i="27" s="1"/>
  <c r="P34" i="27"/>
  <c r="S34" i="27" s="1"/>
  <c r="L34" i="27"/>
  <c r="Q34" i="27" s="1"/>
  <c r="I32" i="3"/>
  <c r="G32" i="3"/>
  <c r="E32" i="3"/>
  <c r="H32" i="2"/>
  <c r="F33" i="2"/>
  <c r="H27" i="19"/>
  <c r="C28" i="19" s="1"/>
  <c r="M27" i="19"/>
  <c r="K27" i="19"/>
  <c r="D28" i="18"/>
  <c r="H27" i="16"/>
  <c r="K27" i="16"/>
  <c r="M27" i="16"/>
  <c r="I30" i="15"/>
  <c r="D31" i="15" s="1"/>
  <c r="G32" i="2"/>
  <c r="I32" i="2" s="1"/>
  <c r="V34" i="27" l="1"/>
  <c r="F35" i="27"/>
  <c r="U34" i="27"/>
  <c r="D35" i="27"/>
  <c r="F32" i="3"/>
  <c r="H32" i="3" s="1"/>
  <c r="K32" i="3"/>
  <c r="I27" i="19"/>
  <c r="D28" i="19" s="1"/>
  <c r="E28" i="19" s="1"/>
  <c r="I27" i="16"/>
  <c r="C28" i="16" s="1"/>
  <c r="E28" i="18"/>
  <c r="F28" i="18"/>
  <c r="N27" i="16"/>
  <c r="L27" i="16"/>
  <c r="E31" i="15"/>
  <c r="F31" i="15"/>
  <c r="G33" i="2"/>
  <c r="I35" i="27" l="1"/>
  <c r="K35" i="27"/>
  <c r="O35" i="27"/>
  <c r="M35" i="27"/>
  <c r="G35" i="27"/>
  <c r="L32" i="3"/>
  <c r="K33" i="3"/>
  <c r="N32" i="3"/>
  <c r="J32" i="3"/>
  <c r="F33" i="3"/>
  <c r="F28" i="19"/>
  <c r="J27" i="16"/>
  <c r="D28" i="16" s="1"/>
  <c r="G28" i="18"/>
  <c r="J28" i="18"/>
  <c r="H28" i="18" s="1"/>
  <c r="G31" i="15"/>
  <c r="L31" i="15"/>
  <c r="J31" i="15"/>
  <c r="X35" i="27" l="1"/>
  <c r="H35" i="27"/>
  <c r="H36" i="27" s="1"/>
  <c r="M32" i="3"/>
  <c r="L33" i="3"/>
  <c r="G28" i="19"/>
  <c r="J28" i="19"/>
  <c r="L28" i="19"/>
  <c r="C29" i="18"/>
  <c r="K28" i="18"/>
  <c r="I28" i="18" s="1"/>
  <c r="G28" i="16"/>
  <c r="E28" i="16"/>
  <c r="F28" i="16" s="1"/>
  <c r="H31" i="15"/>
  <c r="C32" i="15" s="1"/>
  <c r="K31" i="15"/>
  <c r="M31" i="15"/>
  <c r="Y35" i="27" l="1"/>
  <c r="Y36" i="27" s="1"/>
  <c r="X36" i="27"/>
  <c r="P35" i="27"/>
  <c r="S35" i="27" s="1"/>
  <c r="L35" i="27"/>
  <c r="Q35" i="27" s="1"/>
  <c r="N35" i="27"/>
  <c r="T35" i="27" s="1"/>
  <c r="J35" i="27"/>
  <c r="R35" i="27" s="1"/>
  <c r="H28" i="19"/>
  <c r="C29" i="19" s="1"/>
  <c r="M28" i="19"/>
  <c r="K28" i="19"/>
  <c r="D29" i="18"/>
  <c r="H28" i="16"/>
  <c r="M28" i="16"/>
  <c r="K28" i="16"/>
  <c r="I31" i="15"/>
  <c r="D32" i="15" s="1"/>
  <c r="F32" i="15" s="1"/>
  <c r="J32" i="15" s="1"/>
  <c r="U35" i="27" l="1"/>
  <c r="V35" i="27"/>
  <c r="I28" i="19"/>
  <c r="D29" i="19" s="1"/>
  <c r="E29" i="19" s="1"/>
  <c r="I28" i="16"/>
  <c r="C29" i="16" s="1"/>
  <c r="F29" i="18"/>
  <c r="E29" i="18"/>
  <c r="N28" i="16"/>
  <c r="L28" i="16"/>
  <c r="E32" i="15"/>
  <c r="G32" i="15"/>
  <c r="K32" i="15" s="1"/>
  <c r="L32" i="15"/>
  <c r="H32" i="15" s="1"/>
  <c r="F29" i="19" l="1"/>
  <c r="J28" i="16"/>
  <c r="D29" i="16" s="1"/>
  <c r="G29" i="18"/>
  <c r="J29" i="18"/>
  <c r="H29" i="18" s="1"/>
  <c r="M32" i="15"/>
  <c r="I32" i="15" s="1"/>
  <c r="G29" i="19" l="1"/>
  <c r="J29" i="19"/>
  <c r="L29" i="19"/>
  <c r="C30" i="18"/>
  <c r="K29" i="18"/>
  <c r="I29" i="18" s="1"/>
  <c r="G29" i="16"/>
  <c r="E29" i="16"/>
  <c r="F29" i="16" s="1"/>
  <c r="H29" i="19" l="1"/>
  <c r="C30" i="19" s="1"/>
  <c r="M29" i="19"/>
  <c r="K29" i="19"/>
  <c r="D30" i="18"/>
  <c r="H29" i="16"/>
  <c r="K29" i="16"/>
  <c r="M29" i="16"/>
  <c r="I29" i="19" l="1"/>
  <c r="D30" i="19" s="1"/>
  <c r="E30" i="19" s="1"/>
  <c r="I29" i="16"/>
  <c r="C30" i="16" s="1"/>
  <c r="E30" i="18"/>
  <c r="F30" i="18"/>
  <c r="L29" i="16"/>
  <c r="N29" i="16"/>
  <c r="F30" i="19" l="1"/>
  <c r="J29" i="16"/>
  <c r="D30" i="16" s="1"/>
  <c r="G30" i="18"/>
  <c r="J30" i="18"/>
  <c r="H30" i="18" s="1"/>
  <c r="G30" i="19" l="1"/>
  <c r="L30" i="19"/>
  <c r="J30" i="19"/>
  <c r="C31" i="18"/>
  <c r="K30" i="18"/>
  <c r="I30" i="18" s="1"/>
  <c r="G30" i="16"/>
  <c r="E30" i="16"/>
  <c r="F30" i="16" s="1"/>
  <c r="H30" i="19" l="1"/>
  <c r="C31" i="19" s="1"/>
  <c r="M30" i="19"/>
  <c r="K30" i="19"/>
  <c r="D31" i="18"/>
  <c r="H30" i="16"/>
  <c r="M30" i="16"/>
  <c r="K30" i="16"/>
  <c r="I30" i="19" l="1"/>
  <c r="D31" i="19" s="1"/>
  <c r="E31" i="19" s="1"/>
  <c r="I30" i="16"/>
  <c r="C31" i="16" s="1"/>
  <c r="E31" i="18"/>
  <c r="F31" i="18"/>
  <c r="N30" i="16"/>
  <c r="L30" i="16"/>
  <c r="F31" i="19" l="1"/>
  <c r="J30" i="16"/>
  <c r="D31" i="16" s="1"/>
  <c r="G31" i="18"/>
  <c r="J31" i="18"/>
  <c r="H31" i="18" s="1"/>
  <c r="G31" i="19" l="1"/>
  <c r="J31" i="19"/>
  <c r="L31" i="19"/>
  <c r="C32" i="18"/>
  <c r="K31" i="18"/>
  <c r="I31" i="18" s="1"/>
  <c r="G31" i="16"/>
  <c r="E31" i="16"/>
  <c r="F31" i="16" s="1"/>
  <c r="H31" i="19" l="1"/>
  <c r="C32" i="19" s="1"/>
  <c r="M31" i="19"/>
  <c r="K31" i="19"/>
  <c r="D32" i="18"/>
  <c r="H31" i="16"/>
  <c r="M31" i="16"/>
  <c r="K31" i="16"/>
  <c r="I31" i="19" l="1"/>
  <c r="D32" i="19" s="1"/>
  <c r="E32" i="19" s="1"/>
  <c r="I31" i="16"/>
  <c r="C32" i="16" s="1"/>
  <c r="F32" i="18"/>
  <c r="E32" i="18"/>
  <c r="N31" i="16"/>
  <c r="L31" i="16"/>
  <c r="F32" i="19" l="1"/>
  <c r="F33" i="19" s="1"/>
  <c r="J31" i="16"/>
  <c r="D32" i="16" s="1"/>
  <c r="G32" i="18"/>
  <c r="J32" i="18"/>
  <c r="H32" i="18" s="1"/>
  <c r="G32" i="19" l="1"/>
  <c r="G33" i="19" s="1"/>
  <c r="J32" i="19"/>
  <c r="L32" i="19"/>
  <c r="E32" i="16"/>
  <c r="F32" i="16" s="1"/>
  <c r="F33" i="16" s="1"/>
  <c r="K32" i="18"/>
  <c r="I32" i="18" s="1"/>
  <c r="G32" i="16"/>
  <c r="N34" i="19" l="1"/>
  <c r="H32" i="19"/>
  <c r="M32" i="19"/>
  <c r="K32" i="19"/>
  <c r="H32" i="16"/>
  <c r="M32" i="16"/>
  <c r="K32" i="16"/>
  <c r="I32" i="19" l="1"/>
  <c r="I32" i="16"/>
  <c r="L32" i="16"/>
  <c r="N32" i="16"/>
  <c r="J32" i="16" l="1"/>
  <c r="O7" i="22"/>
  <c r="I7" i="22"/>
  <c r="M7" i="22"/>
  <c r="G7" i="22"/>
  <c r="H7" i="22" s="1"/>
  <c r="K7" i="22"/>
  <c r="L7" i="22" l="1"/>
  <c r="Q7" i="22" s="1"/>
  <c r="X7" i="22"/>
  <c r="Y7" i="22" s="1"/>
  <c r="N7" i="22"/>
  <c r="T7" i="22" s="1"/>
  <c r="E8" i="22" s="1"/>
  <c r="J7" i="22"/>
  <c r="R7" i="22" s="1"/>
  <c r="C8" i="22" s="1"/>
  <c r="P7" i="22"/>
  <c r="S7" i="22" s="1"/>
  <c r="F8" i="22" l="1"/>
  <c r="V7" i="22"/>
  <c r="D8" i="22"/>
  <c r="U7" i="22"/>
  <c r="I8" i="22" l="1"/>
  <c r="K8" i="22"/>
  <c r="G8" i="22"/>
  <c r="H8" i="22" s="1"/>
  <c r="M8" i="22"/>
  <c r="O8" i="22"/>
  <c r="P8" i="22" l="1"/>
  <c r="S8" i="22" s="1"/>
  <c r="F9" i="22" s="1"/>
  <c r="J8" i="22"/>
  <c r="R8" i="22" s="1"/>
  <c r="C9" i="22" s="1"/>
  <c r="L8" i="22"/>
  <c r="Q8" i="22" s="1"/>
  <c r="D9" i="22" s="1"/>
  <c r="X8" i="22"/>
  <c r="Y8" i="22" s="1"/>
  <c r="N8" i="22"/>
  <c r="T8" i="22" s="1"/>
  <c r="E9" i="22" s="1"/>
  <c r="U8" i="22" l="1"/>
  <c r="K9" i="22"/>
  <c r="V8" i="22"/>
  <c r="I9" i="22"/>
  <c r="O9" i="22"/>
  <c r="G9" i="22"/>
  <c r="H9" i="22" s="1"/>
  <c r="M9" i="22"/>
  <c r="N9" i="22" l="1"/>
  <c r="T9" i="22" s="1"/>
  <c r="E10" i="22" s="1"/>
  <c r="P9" i="22"/>
  <c r="S9" i="22" s="1"/>
  <c r="F10" i="22" s="1"/>
  <c r="L9" i="22"/>
  <c r="Q9" i="22" s="1"/>
  <c r="J9" i="22"/>
  <c r="R9" i="22" s="1"/>
  <c r="C10" i="22" s="1"/>
  <c r="X9" i="22"/>
  <c r="Y9" i="22" s="1"/>
  <c r="U9" i="22" l="1"/>
  <c r="D10" i="22"/>
  <c r="G10" i="22" s="1"/>
  <c r="H10" i="22" s="1"/>
  <c r="V9" i="22"/>
  <c r="K10" i="22" l="1"/>
  <c r="L10" i="22" s="1"/>
  <c r="Q10" i="22" s="1"/>
  <c r="X10" i="22"/>
  <c r="Y10" i="22" s="1"/>
  <c r="O10" i="22"/>
  <c r="P10" i="22" s="1"/>
  <c r="S10" i="22" s="1"/>
  <c r="M10" i="22"/>
  <c r="N10" i="22" s="1"/>
  <c r="T10" i="22" s="1"/>
  <c r="E11" i="22" s="1"/>
  <c r="I10" i="22"/>
  <c r="J10" i="22" s="1"/>
  <c r="R10" i="22" s="1"/>
  <c r="C11" i="22" s="1"/>
  <c r="F11" i="22" l="1"/>
  <c r="V10" i="22"/>
  <c r="D11" i="22"/>
  <c r="U10" i="22"/>
  <c r="I11" i="22" l="1"/>
  <c r="G11" i="22"/>
  <c r="X11" i="22" s="1"/>
  <c r="Y11" i="22" s="1"/>
  <c r="O11" i="22"/>
  <c r="M11" i="22"/>
  <c r="K11" i="22"/>
  <c r="H11" i="22" l="1"/>
  <c r="J11" i="22" s="1"/>
  <c r="R11" i="22" s="1"/>
  <c r="C12" i="22" s="1"/>
  <c r="P11" i="22" l="1"/>
  <c r="S11" i="22" s="1"/>
  <c r="F12" i="22" s="1"/>
  <c r="L11" i="22"/>
  <c r="Q11" i="22" s="1"/>
  <c r="D12" i="22" s="1"/>
  <c r="N11" i="22"/>
  <c r="T11" i="22" s="1"/>
  <c r="E12" i="22" s="1"/>
  <c r="U11" i="22" l="1"/>
  <c r="V11" i="22"/>
  <c r="I12" i="22"/>
  <c r="K12" i="22"/>
  <c r="G12" i="22"/>
  <c r="H12" i="22" s="1"/>
  <c r="M12" i="22"/>
  <c r="O12" i="22"/>
  <c r="N12" i="22" l="1"/>
  <c r="T12" i="22" s="1"/>
  <c r="E13" i="22" s="1"/>
  <c r="J12" i="22"/>
  <c r="R12" i="22" s="1"/>
  <c r="C13" i="22" s="1"/>
  <c r="P12" i="22"/>
  <c r="S12" i="22" s="1"/>
  <c r="F13" i="22" s="1"/>
  <c r="L12" i="22"/>
  <c r="Q12" i="22" s="1"/>
  <c r="D13" i="22" s="1"/>
  <c r="X12" i="22"/>
  <c r="Y12" i="22" s="1"/>
  <c r="V12" i="22" l="1"/>
  <c r="U12" i="22"/>
  <c r="K13" i="22"/>
  <c r="G13" i="22"/>
  <c r="H13" i="22" s="1"/>
  <c r="I13" i="22"/>
  <c r="O13" i="22"/>
  <c r="M13" i="22"/>
  <c r="X13" i="22" l="1"/>
  <c r="Y13" i="22" s="1"/>
  <c r="N13" i="22"/>
  <c r="T13" i="22" s="1"/>
  <c r="E14" i="22" s="1"/>
  <c r="L13" i="22"/>
  <c r="Q13" i="22" s="1"/>
  <c r="J13" i="22"/>
  <c r="R13" i="22" s="1"/>
  <c r="C14" i="22" s="1"/>
  <c r="P13" i="22"/>
  <c r="S13" i="22" s="1"/>
  <c r="F14" i="22" l="1"/>
  <c r="V13" i="22"/>
  <c r="D14" i="22"/>
  <c r="U13" i="22"/>
  <c r="I14" i="22" l="1"/>
  <c r="M14" i="22"/>
  <c r="O14" i="22"/>
  <c r="G14" i="22"/>
  <c r="H14" i="22" s="1"/>
  <c r="K14" i="22"/>
  <c r="X14" i="22" l="1"/>
  <c r="Y14" i="22" s="1"/>
  <c r="P14" i="22"/>
  <c r="S14" i="22" s="1"/>
  <c r="N14" i="22"/>
  <c r="T14" i="22" s="1"/>
  <c r="E15" i="22" s="1"/>
  <c r="J14" i="22"/>
  <c r="R14" i="22" s="1"/>
  <c r="C15" i="22" s="1"/>
  <c r="L14" i="22"/>
  <c r="Q14" i="22" s="1"/>
  <c r="D15" i="22" l="1"/>
  <c r="U14" i="22"/>
  <c r="F15" i="22"/>
  <c r="V14" i="22"/>
  <c r="G15" i="22" l="1"/>
  <c r="X15" i="22" s="1"/>
  <c r="Y15" i="22" s="1"/>
  <c r="O15" i="22"/>
  <c r="K15" i="22"/>
  <c r="I15" i="22"/>
  <c r="M15" i="22"/>
  <c r="H15" i="22" l="1"/>
  <c r="N15" i="22" s="1"/>
  <c r="T15" i="22" s="1"/>
  <c r="E16" i="22" s="1"/>
  <c r="L15" i="22" l="1"/>
  <c r="Q15" i="22" s="1"/>
  <c r="D16" i="22" s="1"/>
  <c r="P15" i="22"/>
  <c r="S15" i="22" s="1"/>
  <c r="J15" i="22"/>
  <c r="R15" i="22" s="1"/>
  <c r="C16" i="22" s="1"/>
  <c r="U15" i="22" l="1"/>
  <c r="V15" i="22"/>
  <c r="F16" i="22"/>
  <c r="K16" i="22" s="1"/>
  <c r="G16" i="22" l="1"/>
  <c r="H16" i="22" s="1"/>
  <c r="L16" i="22" s="1"/>
  <c r="Q16" i="22" s="1"/>
  <c r="D17" i="22" s="1"/>
  <c r="M16" i="22"/>
  <c r="I16" i="22"/>
  <c r="O16" i="22"/>
  <c r="X16" i="22" l="1"/>
  <c r="Y16" i="22" s="1"/>
  <c r="N16" i="22"/>
  <c r="T16" i="22" s="1"/>
  <c r="E17" i="22" s="1"/>
  <c r="J16" i="22"/>
  <c r="R16" i="22" s="1"/>
  <c r="C17" i="22" s="1"/>
  <c r="P16" i="22"/>
  <c r="S16" i="22" s="1"/>
  <c r="V16" i="22" l="1"/>
  <c r="F17" i="22"/>
  <c r="I17" i="22" s="1"/>
  <c r="U16" i="22"/>
  <c r="K17" i="22" l="1"/>
  <c r="G17" i="22"/>
  <c r="X17" i="22" s="1"/>
  <c r="Y17" i="22" s="1"/>
  <c r="M17" i="22"/>
  <c r="O17" i="22"/>
  <c r="H17" i="22" l="1"/>
  <c r="L17" i="22" s="1"/>
  <c r="Q17" i="22" s="1"/>
  <c r="D18" i="22" s="1"/>
  <c r="P17" i="22" l="1"/>
  <c r="S17" i="22" s="1"/>
  <c r="F18" i="22" s="1"/>
  <c r="J17" i="22"/>
  <c r="R17" i="22" s="1"/>
  <c r="C18" i="22" s="1"/>
  <c r="N17" i="22"/>
  <c r="T17" i="22" s="1"/>
  <c r="E18" i="22" s="1"/>
  <c r="I18" i="22" l="1"/>
  <c r="G18" i="22"/>
  <c r="X18" i="22" s="1"/>
  <c r="Y18" i="22" s="1"/>
  <c r="K18" i="22"/>
  <c r="M18" i="22"/>
  <c r="U17" i="22"/>
  <c r="O18" i="22"/>
  <c r="V17" i="22"/>
  <c r="H18" i="22" l="1"/>
  <c r="L18" i="22" s="1"/>
  <c r="Q18" i="22" s="1"/>
  <c r="D19" i="22" s="1"/>
  <c r="N18" i="22" l="1"/>
  <c r="T18" i="22" s="1"/>
  <c r="E19" i="22" s="1"/>
  <c r="P18" i="22"/>
  <c r="S18" i="22" s="1"/>
  <c r="U18" i="22" s="1"/>
  <c r="J18" i="22"/>
  <c r="R18" i="22" s="1"/>
  <c r="C19" i="22" s="1"/>
  <c r="F19" i="22" l="1"/>
  <c r="O19" i="22" s="1"/>
  <c r="V18" i="22"/>
  <c r="I19" i="22" l="1"/>
  <c r="G19" i="22"/>
  <c r="X19" i="22" s="1"/>
  <c r="Y19" i="22" s="1"/>
  <c r="K19" i="22"/>
  <c r="M19" i="22"/>
  <c r="H19" i="22" l="1"/>
  <c r="L19" i="22" s="1"/>
  <c r="Q19" i="22" s="1"/>
  <c r="J19" i="22" l="1"/>
  <c r="R19" i="22" s="1"/>
  <c r="C20" i="22" s="1"/>
  <c r="P19" i="22"/>
  <c r="S19" i="22" s="1"/>
  <c r="U19" i="22" s="1"/>
  <c r="N19" i="22"/>
  <c r="T19" i="22" s="1"/>
  <c r="E20" i="22" s="1"/>
  <c r="D20" i="22"/>
  <c r="F20" i="22" l="1"/>
  <c r="K20" i="22" s="1"/>
  <c r="V19" i="22"/>
  <c r="M20" i="22" l="1"/>
  <c r="G20" i="22"/>
  <c r="H20" i="22" s="1"/>
  <c r="I20" i="22"/>
  <c r="O20" i="22"/>
  <c r="X20" i="22" l="1"/>
  <c r="Y20" i="22" s="1"/>
  <c r="J20" i="22"/>
  <c r="R20" i="22" s="1"/>
  <c r="C21" i="22" s="1"/>
  <c r="N20" i="22"/>
  <c r="T20" i="22" s="1"/>
  <c r="E21" i="22" s="1"/>
  <c r="P20" i="22"/>
  <c r="S20" i="22" s="1"/>
  <c r="L20" i="22"/>
  <c r="Q20" i="22" s="1"/>
  <c r="D21" i="22" l="1"/>
  <c r="U20" i="22"/>
  <c r="F21" i="22"/>
  <c r="V20" i="22"/>
  <c r="G21" i="22" l="1"/>
  <c r="O21" i="22"/>
  <c r="K21" i="22"/>
  <c r="M21" i="22"/>
  <c r="I21" i="22"/>
  <c r="H21" i="22" l="1"/>
  <c r="P21" i="22" s="1"/>
  <c r="S21" i="22" s="1"/>
  <c r="X21" i="22"/>
  <c r="Y21" i="22" s="1"/>
  <c r="F22" i="22" l="1"/>
  <c r="J21" i="22"/>
  <c r="R21" i="22" s="1"/>
  <c r="C22" i="22" s="1"/>
  <c r="L21" i="22"/>
  <c r="Q21" i="22" s="1"/>
  <c r="N21" i="22"/>
  <c r="T21" i="22" s="1"/>
  <c r="E22" i="22" s="1"/>
  <c r="V21" i="22" l="1"/>
  <c r="D22" i="22"/>
  <c r="U21" i="22"/>
  <c r="O22" i="22" l="1"/>
  <c r="M22" i="22"/>
  <c r="K22" i="22"/>
  <c r="I22" i="22"/>
  <c r="G22" i="22"/>
  <c r="X22" i="22" l="1"/>
  <c r="Y22" i="22" s="1"/>
  <c r="H22" i="22"/>
  <c r="J22" i="22" s="1"/>
  <c r="R22" i="22" s="1"/>
  <c r="C23" i="22" s="1"/>
  <c r="N22" i="22" l="1"/>
  <c r="T22" i="22" s="1"/>
  <c r="E23" i="22" s="1"/>
  <c r="L22" i="22"/>
  <c r="Q22" i="22" s="1"/>
  <c r="D23" i="22" s="1"/>
  <c r="P22" i="22"/>
  <c r="S22" i="22" s="1"/>
  <c r="V22" i="22" l="1"/>
  <c r="F23" i="22"/>
  <c r="G23" i="22" s="1"/>
  <c r="U22" i="22"/>
  <c r="K23" i="22" l="1"/>
  <c r="O23" i="22"/>
  <c r="I23" i="22"/>
  <c r="M23" i="22"/>
  <c r="H23" i="22"/>
  <c r="X23" i="22"/>
  <c r="Y23" i="22" s="1"/>
  <c r="J23" i="22" l="1"/>
  <c r="R23" i="22" s="1"/>
  <c r="C24" i="22" s="1"/>
  <c r="P23" i="22"/>
  <c r="S23" i="22" s="1"/>
  <c r="L23" i="22"/>
  <c r="Q23" i="22" s="1"/>
  <c r="N23" i="22"/>
  <c r="T23" i="22" s="1"/>
  <c r="E24" i="22" s="1"/>
  <c r="D24" i="22" l="1"/>
  <c r="U23" i="22"/>
  <c r="F24" i="22"/>
  <c r="V23" i="22"/>
  <c r="G24" i="22" l="1"/>
  <c r="K24" i="22"/>
  <c r="M24" i="22"/>
  <c r="O24" i="22"/>
  <c r="I24" i="22"/>
  <c r="X24" i="22" l="1"/>
  <c r="Y24" i="22" s="1"/>
  <c r="H24" i="22"/>
  <c r="P24" i="22" s="1"/>
  <c r="S24" i="22" s="1"/>
  <c r="N24" i="22" l="1"/>
  <c r="T24" i="22" s="1"/>
  <c r="E25" i="22" s="1"/>
  <c r="F25" i="22"/>
  <c r="J24" i="22"/>
  <c r="R24" i="22" s="1"/>
  <c r="C25" i="22" s="1"/>
  <c r="L24" i="22"/>
  <c r="Q24" i="22" s="1"/>
  <c r="U24" i="22" l="1"/>
  <c r="D25" i="22"/>
  <c r="V24" i="22"/>
  <c r="I25" i="22" l="1"/>
  <c r="O25" i="22"/>
  <c r="K25" i="22"/>
  <c r="G25" i="22"/>
  <c r="M25" i="22"/>
  <c r="X25" i="22" l="1"/>
  <c r="Y25" i="22" s="1"/>
  <c r="H25" i="22"/>
  <c r="N25" i="22" s="1"/>
  <c r="T25" i="22" s="1"/>
  <c r="E26" i="22" s="1"/>
  <c r="L25" i="22" l="1"/>
  <c r="Q25" i="22" s="1"/>
  <c r="D26" i="22" s="1"/>
  <c r="J25" i="22"/>
  <c r="R25" i="22" s="1"/>
  <c r="C26" i="22" s="1"/>
  <c r="P25" i="22"/>
  <c r="S25" i="22" s="1"/>
  <c r="F26" i="22" l="1"/>
  <c r="M26" i="22" s="1"/>
  <c r="V25" i="22"/>
  <c r="U25" i="22"/>
  <c r="I26" i="22" l="1"/>
  <c r="G26" i="22"/>
  <c r="X26" i="22" s="1"/>
  <c r="Y26" i="22" s="1"/>
  <c r="O26" i="22"/>
  <c r="K26" i="22"/>
  <c r="H26" i="22" l="1"/>
  <c r="J26" i="22" s="1"/>
  <c r="R26" i="22" s="1"/>
  <c r="C27" i="22" s="1"/>
  <c r="L26" i="22" l="1"/>
  <c r="Q26" i="22" s="1"/>
  <c r="D27" i="22" s="1"/>
  <c r="N26" i="22"/>
  <c r="T26" i="22" s="1"/>
  <c r="E27" i="22" s="1"/>
  <c r="P26" i="22"/>
  <c r="S26" i="22" s="1"/>
  <c r="F27" i="22" s="1"/>
  <c r="U26" i="22" l="1"/>
  <c r="I27" i="22"/>
  <c r="V26" i="22"/>
  <c r="M27" i="22"/>
  <c r="G27" i="22"/>
  <c r="K27" i="22"/>
  <c r="O27" i="22"/>
  <c r="X27" i="22" l="1"/>
  <c r="Y27" i="22" s="1"/>
  <c r="H27" i="22"/>
  <c r="J27" i="22" s="1"/>
  <c r="R27" i="22" s="1"/>
  <c r="C28" i="22" s="1"/>
  <c r="L27" i="22" l="1"/>
  <c r="Q27" i="22" s="1"/>
  <c r="N27" i="22"/>
  <c r="T27" i="22" s="1"/>
  <c r="E28" i="22" s="1"/>
  <c r="P27" i="22"/>
  <c r="S27" i="22" s="1"/>
  <c r="F28" i="22" l="1"/>
  <c r="V27" i="22"/>
  <c r="D28" i="22"/>
  <c r="U27" i="22"/>
  <c r="I28" i="22" l="1"/>
  <c r="K28" i="22"/>
  <c r="M28" i="22"/>
  <c r="G28" i="22"/>
  <c r="O28" i="22"/>
  <c r="H28" i="22" l="1"/>
  <c r="N28" i="22" s="1"/>
  <c r="T28" i="22" s="1"/>
  <c r="E29" i="22" s="1"/>
  <c r="X28" i="22"/>
  <c r="Y28" i="22" s="1"/>
  <c r="L28" i="22" l="1"/>
  <c r="Q28" i="22" s="1"/>
  <c r="D29" i="22" s="1"/>
  <c r="J28" i="22"/>
  <c r="R28" i="22" s="1"/>
  <c r="C29" i="22" s="1"/>
  <c r="P28" i="22"/>
  <c r="S28" i="22" s="1"/>
  <c r="F29" i="22" l="1"/>
  <c r="O29" i="22" s="1"/>
  <c r="V28" i="22"/>
  <c r="U28" i="22"/>
  <c r="G29" i="22" l="1"/>
  <c r="X29" i="22" s="1"/>
  <c r="Y29" i="22" s="1"/>
  <c r="K29" i="22"/>
  <c r="M29" i="22"/>
  <c r="I29" i="22"/>
  <c r="H29" i="22" l="1"/>
  <c r="J29" i="22" s="1"/>
  <c r="R29" i="22" s="1"/>
  <c r="C30" i="22" s="1"/>
  <c r="N29" i="22" l="1"/>
  <c r="T29" i="22" s="1"/>
  <c r="E30" i="22" s="1"/>
  <c r="P29" i="22"/>
  <c r="S29" i="22" s="1"/>
  <c r="F30" i="22" s="1"/>
  <c r="L29" i="22"/>
  <c r="Q29" i="22" s="1"/>
  <c r="D30" i="22" s="1"/>
  <c r="V29" i="22" l="1"/>
  <c r="K30" i="22"/>
  <c r="M30" i="22"/>
  <c r="U29" i="22"/>
  <c r="I30" i="22"/>
  <c r="O30" i="22"/>
  <c r="G30" i="22"/>
  <c r="H30" i="22" s="1"/>
  <c r="X30" i="22" l="1"/>
  <c r="Y30" i="22" s="1"/>
  <c r="J30" i="22"/>
  <c r="R30" i="22" s="1"/>
  <c r="C31" i="22" s="1"/>
  <c r="N30" i="22"/>
  <c r="T30" i="22" s="1"/>
  <c r="E31" i="22" s="1"/>
  <c r="L30" i="22"/>
  <c r="Q30" i="22" s="1"/>
  <c r="D31" i="22" s="1"/>
  <c r="P30" i="22"/>
  <c r="S30" i="22" s="1"/>
  <c r="F6" i="25"/>
  <c r="I6" i="25"/>
  <c r="K6" i="25"/>
  <c r="L6" i="25" s="1"/>
  <c r="G6" i="25"/>
  <c r="U30" i="22" l="1"/>
  <c r="F31" i="22"/>
  <c r="K31" i="22" s="1"/>
  <c r="V30" i="22"/>
  <c r="H6" i="25"/>
  <c r="N6" i="25" s="1"/>
  <c r="C7" i="25" s="1"/>
  <c r="J6" i="25"/>
  <c r="M6" i="25" s="1"/>
  <c r="D7" i="25" s="1"/>
  <c r="G31" i="22" l="1"/>
  <c r="H31" i="22" s="1"/>
  <c r="L31" i="22" s="1"/>
  <c r="Q31" i="22" s="1"/>
  <c r="I31" i="22"/>
  <c r="O31" i="22"/>
  <c r="M31" i="22"/>
  <c r="I7" i="25"/>
  <c r="G7" i="25"/>
  <c r="E7" i="25"/>
  <c r="X31" i="22" l="1"/>
  <c r="Y31" i="22" s="1"/>
  <c r="N31" i="22"/>
  <c r="T31" i="22" s="1"/>
  <c r="E32" i="22" s="1"/>
  <c r="P31" i="22"/>
  <c r="S31" i="22" s="1"/>
  <c r="U31" i="22" s="1"/>
  <c r="J31" i="22"/>
  <c r="R31" i="22" s="1"/>
  <c r="C32" i="22" s="1"/>
  <c r="D32" i="22"/>
  <c r="K7" i="25"/>
  <c r="F7" i="25"/>
  <c r="H7" i="25" s="1"/>
  <c r="N7" i="25" s="1"/>
  <c r="C8" i="25" s="1"/>
  <c r="F32" i="22" l="1"/>
  <c r="O32" i="22" s="1"/>
  <c r="V31" i="22"/>
  <c r="J7" i="25"/>
  <c r="M7" i="25" s="1"/>
  <c r="D8" i="25" s="1"/>
  <c r="G8" i="25" s="1"/>
  <c r="L7" i="25"/>
  <c r="I32" i="22" l="1"/>
  <c r="G32" i="22"/>
  <c r="H32" i="22" s="1"/>
  <c r="K32" i="22"/>
  <c r="M32" i="22"/>
  <c r="I8" i="25"/>
  <c r="E8" i="25"/>
  <c r="N32" i="22" l="1"/>
  <c r="T32" i="22" s="1"/>
  <c r="E33" i="22" s="1"/>
  <c r="X32" i="22"/>
  <c r="Y32" i="22" s="1"/>
  <c r="J32" i="22"/>
  <c r="R32" i="22" s="1"/>
  <c r="C33" i="22" s="1"/>
  <c r="P32" i="22"/>
  <c r="S32" i="22" s="1"/>
  <c r="L32" i="22"/>
  <c r="Q32" i="22" s="1"/>
  <c r="D33" i="22" s="1"/>
  <c r="K8" i="25"/>
  <c r="F8" i="25"/>
  <c r="J8" i="25" s="1"/>
  <c r="M8" i="25" s="1"/>
  <c r="D9" i="25" s="1"/>
  <c r="U32" i="22" l="1"/>
  <c r="F33" i="22"/>
  <c r="O33" i="22" s="1"/>
  <c r="V32" i="22"/>
  <c r="L8" i="25"/>
  <c r="H8" i="25"/>
  <c r="N8" i="25" s="1"/>
  <c r="C9" i="25" s="1"/>
  <c r="I33" i="22" l="1"/>
  <c r="K33" i="22"/>
  <c r="G33" i="22"/>
  <c r="M33" i="22"/>
  <c r="G9" i="25"/>
  <c r="E9" i="25"/>
  <c r="I9" i="25"/>
  <c r="H33" i="22" l="1"/>
  <c r="X33" i="22"/>
  <c r="Y33" i="22" s="1"/>
  <c r="F9" i="25"/>
  <c r="J9" i="25" s="1"/>
  <c r="M9" i="25" s="1"/>
  <c r="D10" i="25" s="1"/>
  <c r="K9" i="25"/>
  <c r="P33" i="22" l="1"/>
  <c r="S33" i="22" s="1"/>
  <c r="L33" i="22"/>
  <c r="Q33" i="22" s="1"/>
  <c r="J33" i="22"/>
  <c r="R33" i="22" s="1"/>
  <c r="C34" i="22" s="1"/>
  <c r="N33" i="22"/>
  <c r="T33" i="22" s="1"/>
  <c r="E34" i="22" s="1"/>
  <c r="H9" i="25"/>
  <c r="N9" i="25" s="1"/>
  <c r="C10" i="25" s="1"/>
  <c r="G10" i="25" s="1"/>
  <c r="L9" i="25"/>
  <c r="D34" i="22" l="1"/>
  <c r="U33" i="22"/>
  <c r="F34" i="22"/>
  <c r="V33" i="22"/>
  <c r="I10" i="25"/>
  <c r="E10" i="25"/>
  <c r="K10" i="25" s="1"/>
  <c r="K34" i="22" l="1"/>
  <c r="M34" i="22"/>
  <c r="I34" i="22"/>
  <c r="O34" i="22"/>
  <c r="G34" i="22"/>
  <c r="F10" i="25"/>
  <c r="H10" i="25" s="1"/>
  <c r="N10" i="25" s="1"/>
  <c r="C11" i="25" s="1"/>
  <c r="L10" i="25"/>
  <c r="X34" i="22" l="1"/>
  <c r="Y34" i="22" s="1"/>
  <c r="H34" i="22"/>
  <c r="P34" i="22" s="1"/>
  <c r="S34" i="22" s="1"/>
  <c r="J10" i="25"/>
  <c r="M10" i="25" s="1"/>
  <c r="D11" i="25" s="1"/>
  <c r="I11" i="25" s="1"/>
  <c r="J34" i="22" l="1"/>
  <c r="R34" i="22" s="1"/>
  <c r="C35" i="22" s="1"/>
  <c r="N34" i="22"/>
  <c r="T34" i="22" s="1"/>
  <c r="E35" i="22" s="1"/>
  <c r="F35" i="22"/>
  <c r="L34" i="22"/>
  <c r="Q34" i="22" s="1"/>
  <c r="E11" i="25"/>
  <c r="F11" i="25" s="1"/>
  <c r="G11" i="25"/>
  <c r="V34" i="22" l="1"/>
  <c r="U34" i="22"/>
  <c r="D35" i="22"/>
  <c r="K11" i="25"/>
  <c r="L11" i="25" s="1"/>
  <c r="H11" i="25"/>
  <c r="N11" i="25" s="1"/>
  <c r="C12" i="25" s="1"/>
  <c r="J11" i="25"/>
  <c r="M11" i="25" s="1"/>
  <c r="D12" i="25" s="1"/>
  <c r="G35" i="22" l="1"/>
  <c r="O35" i="22"/>
  <c r="M35" i="22"/>
  <c r="I35" i="22"/>
  <c r="K35" i="22"/>
  <c r="I12" i="25"/>
  <c r="E12" i="25"/>
  <c r="G12" i="25"/>
  <c r="H35" i="22" l="1"/>
  <c r="H36" i="22" s="1"/>
  <c r="X35" i="22"/>
  <c r="K12" i="25"/>
  <c r="L12" i="25" s="1"/>
  <c r="F12" i="25"/>
  <c r="H12" i="25" s="1"/>
  <c r="N12" i="25" s="1"/>
  <c r="C13" i="25" s="1"/>
  <c r="Y35" i="22" l="1"/>
  <c r="Y36" i="22" s="1"/>
  <c r="X36" i="22"/>
  <c r="P35" i="22"/>
  <c r="S35" i="22" s="1"/>
  <c r="L35" i="22"/>
  <c r="Q35" i="22" s="1"/>
  <c r="N35" i="22"/>
  <c r="T35" i="22" s="1"/>
  <c r="J35" i="22"/>
  <c r="R35" i="22" s="1"/>
  <c r="J12" i="25"/>
  <c r="M12" i="25" s="1"/>
  <c r="D13" i="25" s="1"/>
  <c r="E13" i="25" s="1"/>
  <c r="U35" i="22" l="1"/>
  <c r="V35" i="22"/>
  <c r="I13" i="25"/>
  <c r="G13" i="25"/>
  <c r="F13" i="25"/>
  <c r="K13" i="25"/>
  <c r="L13" i="25" s="1"/>
  <c r="H13" i="25" l="1"/>
  <c r="N13" i="25" s="1"/>
  <c r="C14" i="25" s="1"/>
  <c r="J13" i="25"/>
  <c r="M13" i="25" s="1"/>
  <c r="D14" i="25" s="1"/>
  <c r="E14" i="25" l="1"/>
  <c r="F14" i="25" s="1"/>
  <c r="G14" i="25"/>
  <c r="I14" i="25"/>
  <c r="K14" i="25" l="1"/>
  <c r="L14" i="25" s="1"/>
  <c r="J14" i="25"/>
  <c r="M14" i="25" s="1"/>
  <c r="D15" i="25" s="1"/>
  <c r="H14" i="25"/>
  <c r="N14" i="25" s="1"/>
  <c r="C15" i="25" s="1"/>
  <c r="G15" i="25" l="1"/>
  <c r="E15" i="25"/>
  <c r="I15" i="25"/>
  <c r="F15" i="25" l="1"/>
  <c r="J15" i="25" s="1"/>
  <c r="M15" i="25" s="1"/>
  <c r="D16" i="25" s="1"/>
  <c r="K15" i="25"/>
  <c r="L15" i="25" s="1"/>
  <c r="H15" i="25" l="1"/>
  <c r="N15" i="25" s="1"/>
  <c r="C16" i="25" s="1"/>
  <c r="I16" i="25" s="1"/>
  <c r="G16" i="25" l="1"/>
  <c r="E16" i="25"/>
  <c r="K16" i="25" s="1"/>
  <c r="L16" i="25" s="1"/>
  <c r="F16" i="25" l="1"/>
  <c r="J16" i="25" s="1"/>
  <c r="M16" i="25" s="1"/>
  <c r="D17" i="25" s="1"/>
  <c r="H16" i="25" l="1"/>
  <c r="N16" i="25" s="1"/>
  <c r="C17" i="25" s="1"/>
  <c r="I17" i="25" s="1"/>
  <c r="G17" i="25" l="1"/>
  <c r="E17" i="25"/>
  <c r="F17" i="25" s="1"/>
  <c r="J17" i="25" s="1"/>
  <c r="M17" i="25" s="1"/>
  <c r="D18" i="25" s="1"/>
  <c r="K17" i="25" l="1"/>
  <c r="L17" i="25" s="1"/>
  <c r="H17" i="25"/>
  <c r="N17" i="25" s="1"/>
  <c r="C18" i="25" s="1"/>
  <c r="E18" i="25" s="1"/>
  <c r="K18" i="25" s="1"/>
  <c r="L18" i="25" s="1"/>
  <c r="G18" i="25" l="1"/>
  <c r="I18" i="25"/>
  <c r="F18" i="25"/>
  <c r="H18" i="25" l="1"/>
  <c r="N18" i="25" s="1"/>
  <c r="C19" i="25" s="1"/>
  <c r="J18" i="25"/>
  <c r="M18" i="25" s="1"/>
  <c r="D19" i="25" s="1"/>
  <c r="I19" i="25" l="1"/>
  <c r="G19" i="25"/>
  <c r="E19" i="25"/>
  <c r="K19" i="25" l="1"/>
  <c r="L19" i="25" s="1"/>
  <c r="F19" i="25"/>
  <c r="H19" i="25" l="1"/>
  <c r="N19" i="25" s="1"/>
  <c r="C20" i="25" s="1"/>
  <c r="J19" i="25"/>
  <c r="M19" i="25" s="1"/>
  <c r="D20" i="25" s="1"/>
  <c r="G20" i="25" l="1"/>
  <c r="E20" i="25"/>
  <c r="I20" i="25"/>
  <c r="K20" i="25" l="1"/>
  <c r="L20" i="25" s="1"/>
  <c r="F20" i="25"/>
  <c r="H20" i="25" s="1"/>
  <c r="N20" i="25" s="1"/>
  <c r="C21" i="25" s="1"/>
  <c r="J20" i="25" l="1"/>
  <c r="M20" i="25" s="1"/>
  <c r="D21" i="25" s="1"/>
  <c r="I21" i="25" s="1"/>
  <c r="E21" i="25" l="1"/>
  <c r="F21" i="25" s="1"/>
  <c r="J21" i="25" s="1"/>
  <c r="M21" i="25" s="1"/>
  <c r="D22" i="25" s="1"/>
  <c r="G21" i="25"/>
  <c r="K21" i="25" l="1"/>
  <c r="L21" i="25" s="1"/>
  <c r="H21" i="25"/>
  <c r="N21" i="25" s="1"/>
  <c r="C22" i="25" s="1"/>
  <c r="E22" i="25" s="1"/>
  <c r="K22" i="25" s="1"/>
  <c r="L22" i="25" s="1"/>
  <c r="F22" i="25" l="1"/>
  <c r="G22" i="25"/>
  <c r="I22" i="25"/>
  <c r="J22" i="25" l="1"/>
  <c r="M22" i="25" s="1"/>
  <c r="D23" i="25" s="1"/>
  <c r="H22" i="25"/>
  <c r="N22" i="25" s="1"/>
  <c r="C23" i="25" s="1"/>
  <c r="E23" i="25" l="1"/>
  <c r="F23" i="25" s="1"/>
  <c r="G23" i="25"/>
  <c r="I23" i="25"/>
  <c r="J23" i="25" l="1"/>
  <c r="M23" i="25" s="1"/>
  <c r="D24" i="25" s="1"/>
  <c r="H23" i="25"/>
  <c r="N23" i="25" s="1"/>
  <c r="C24" i="25" s="1"/>
  <c r="K23" i="25"/>
  <c r="L23" i="25" s="1"/>
  <c r="I24" i="25" l="1"/>
  <c r="G24" i="25"/>
  <c r="E24" i="25"/>
  <c r="K24" i="25" s="1"/>
  <c r="L24" i="25" s="1"/>
  <c r="F24" i="25" l="1"/>
  <c r="H24" i="25" s="1"/>
  <c r="N24" i="25" s="1"/>
  <c r="C25" i="25" s="1"/>
  <c r="J24" i="25" l="1"/>
  <c r="M24" i="25" s="1"/>
  <c r="D25" i="25" s="1"/>
  <c r="G25" i="25" s="1"/>
  <c r="I25" i="25" l="1"/>
  <c r="E25" i="25"/>
  <c r="K25" i="25" s="1"/>
  <c r="L25" i="25" s="1"/>
  <c r="F25" i="25" l="1"/>
  <c r="J25" i="25" s="1"/>
  <c r="M25" i="25" s="1"/>
  <c r="D26" i="25" s="1"/>
  <c r="H25" i="25" l="1"/>
  <c r="N25" i="25" s="1"/>
  <c r="C26" i="25" s="1"/>
  <c r="G26" i="25" s="1"/>
  <c r="E26" i="25" l="1"/>
  <c r="K26" i="25" s="1"/>
  <c r="L26" i="25" s="1"/>
  <c r="I26" i="25"/>
  <c r="F26" i="25" l="1"/>
  <c r="H26" i="25" s="1"/>
  <c r="N26" i="25" s="1"/>
  <c r="C27" i="25" s="1"/>
  <c r="J26" i="25" l="1"/>
  <c r="M26" i="25" s="1"/>
  <c r="D27" i="25" s="1"/>
  <c r="I27" i="25" s="1"/>
  <c r="G27" i="25" l="1"/>
  <c r="E27" i="25"/>
  <c r="K27" i="25" s="1"/>
  <c r="L27" i="25" s="1"/>
  <c r="F27" i="25" l="1"/>
  <c r="H27" i="25" s="1"/>
  <c r="N27" i="25" s="1"/>
  <c r="C28" i="25" s="1"/>
  <c r="J27" i="25" l="1"/>
  <c r="M27" i="25" s="1"/>
  <c r="D28" i="25" s="1"/>
  <c r="I28" i="25" s="1"/>
  <c r="G28" i="25" l="1"/>
  <c r="E28" i="25"/>
  <c r="K28" i="25" s="1"/>
  <c r="L28" i="25" s="1"/>
  <c r="F28" i="25" l="1"/>
  <c r="H28" i="25" s="1"/>
  <c r="N28" i="25" s="1"/>
  <c r="C29" i="25" s="1"/>
  <c r="J28" i="25" l="1"/>
  <c r="M28" i="25" s="1"/>
  <c r="D29" i="25" s="1"/>
  <c r="E29" i="25" s="1"/>
  <c r="K29" i="25" s="1"/>
  <c r="L29" i="25" s="1"/>
  <c r="F29" i="25" l="1"/>
  <c r="G29" i="25"/>
  <c r="I29" i="25"/>
  <c r="H29" i="25" l="1"/>
  <c r="N29" i="25" s="1"/>
  <c r="C30" i="25" s="1"/>
  <c r="J29" i="25"/>
  <c r="M29" i="25" s="1"/>
  <c r="D30" i="25" s="1"/>
  <c r="I30" i="25" l="1"/>
  <c r="E30" i="25"/>
  <c r="K30" i="25" s="1"/>
  <c r="L30" i="25" s="1"/>
  <c r="G30" i="25"/>
  <c r="F30" i="25" l="1"/>
  <c r="J30" i="25" s="1"/>
  <c r="M30" i="25" s="1"/>
  <c r="D31" i="25" s="1"/>
  <c r="H30" i="25" l="1"/>
  <c r="N30" i="25" s="1"/>
  <c r="C31" i="25" s="1"/>
  <c r="G31" i="25" s="1"/>
  <c r="E31" i="25" l="1"/>
  <c r="K31" i="25" s="1"/>
  <c r="L31" i="25" s="1"/>
  <c r="I31" i="25"/>
  <c r="F31" i="25" l="1"/>
  <c r="J31" i="25" s="1"/>
  <c r="M31" i="25" s="1"/>
  <c r="D32" i="25" s="1"/>
  <c r="H31" i="25" l="1"/>
  <c r="N31" i="25" s="1"/>
  <c r="C32" i="25" s="1"/>
  <c r="I32" i="25" s="1"/>
  <c r="G32" i="25" l="1"/>
  <c r="E32" i="25"/>
  <c r="F32" i="25" s="1"/>
  <c r="J32" i="25" s="1"/>
  <c r="M32" i="25" s="1"/>
  <c r="D33" i="25" s="1"/>
  <c r="H32" i="25" l="1"/>
  <c r="N32" i="25" s="1"/>
  <c r="C33" i="25" s="1"/>
  <c r="E33" i="25" s="1"/>
  <c r="K32" i="25"/>
  <c r="L32" i="25" s="1"/>
  <c r="I33" i="25" l="1"/>
  <c r="G33" i="25"/>
  <c r="F33" i="25"/>
  <c r="K33" i="25"/>
  <c r="H33" i="25" l="1"/>
  <c r="N33" i="25" s="1"/>
  <c r="C34" i="25" s="1"/>
  <c r="L33" i="25"/>
  <c r="J33" i="25"/>
  <c r="M33" i="25" s="1"/>
  <c r="D34" i="25" s="1"/>
  <c r="I34" i="25" l="1"/>
  <c r="G34" i="25"/>
  <c r="E34" i="25"/>
  <c r="F34" i="25" l="1"/>
  <c r="H34" i="25" s="1"/>
  <c r="N34" i="25" s="1"/>
  <c r="K34" i="25"/>
  <c r="L34" i="25" l="1"/>
  <c r="L35" i="25" s="1"/>
  <c r="K35" i="25"/>
  <c r="F35" i="25"/>
  <c r="J34" i="25"/>
  <c r="M34"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tc={824AD3A1-8D55-984B-B963-5046FABFA38C}</author>
    <author>tc={60FD1385-4F44-B844-AE08-0524957D5FB2}</author>
    <author>tc={13358A2E-D0D0-0D40-85D1-B264AD808DB4}</author>
    <author>tc={CFEDBBF2-1FE8-E04A-9325-61CE305D3234}</author>
  </authors>
  <commentList>
    <comment ref="B3" authorId="0" shapeId="0" xr:uid="{824AD3A1-8D55-984B-B963-5046FABFA38C}">
      <text>
        <t>[Threaded comment]
Your version of Excel allows you to read this threaded comment; however, any edits to it will get removed if the file is opened in a newer version of Excel. Learn more: https://go.microsoft.com/fwlink/?linkid=870924
Comment:
    We can see it as a single neuron (a neural network without networking)</t>
      </text>
    </comment>
    <comment ref="B10" authorId="1" shapeId="0" xr:uid="{60FD1385-4F44-B844-AE08-0524957D5FB2}">
      <text>
        <t>[Threaded comment]
Your version of Excel allows you to read this threaded comment; however, any edits to it will get removed if the file is opened in a newer version of Excel. Learn more: https://go.microsoft.com/fwlink/?linkid=870924
Comment:
    The key questions is how to do the ‘update’
Reply:
    In fact, this line describes both forward and backward operations (the essence of NN)</t>
      </text>
    </comment>
    <comment ref="B19" authorId="2" shapeId="0" xr:uid="{13358A2E-D0D0-0D40-85D1-B264AD808DB4}">
      <text>
        <t>[Threaded comment]
Your version of Excel allows you to read this threaded comment; however, any edits to it will get removed if the file is opened in a newer version of Excel. Learn more: https://go.microsoft.com/fwlink/?linkid=870924
Comment:
    To test the universal concepts which can be applied in many cases including CV, we don’t have to use images as dataset. This way, we can run faster in excel</t>
      </text>
    </comment>
    <comment ref="B30" authorId="3" shapeId="0" xr:uid="{CFEDBBF2-1FE8-E04A-9325-61CE305D3234}">
      <text>
        <t>[Threaded comment]
Your version of Excel allows you to read this threaded comment; however, any edits to it will get removed if the file is opened in a newer version of Excel. Learn more: https://go.microsoft.com/fwlink/?linkid=870924
Comment:
    I can add more optimization functions to test.
Reply:
    How the different optimization functions are compared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Rachel Thomas</author>
  </authors>
  <commentList>
    <comment ref="D2" authorId="0" shapeId="0" xr:uid="{00000000-0006-0000-0100-000001000000}">
      <text>
        <r>
          <rPr>
            <b/>
            <sz val="9"/>
            <color rgb="FF000000"/>
            <rFont val="Tahoma"/>
            <family val="2"/>
          </rPr>
          <t>Rachel Thomas:</t>
        </r>
        <r>
          <rPr>
            <sz val="9"/>
            <color rgb="FF000000"/>
            <rFont val="Tahoma"/>
            <family val="2"/>
          </rPr>
          <t xml:space="preserve">
</t>
        </r>
        <r>
          <rPr>
            <sz val="9"/>
            <color rgb="FF000000"/>
            <rFont val="Tahoma"/>
            <family val="2"/>
          </rPr>
          <t>We just arbitrarily chose values for a, b.  In the other sheets, we will see if our optimizers can get near these true values.</t>
        </r>
      </text>
    </comment>
    <comment ref="B5" authorId="0" shapeId="0" xr:uid="{00000000-0006-0000-0100-000002000000}">
      <text>
        <r>
          <rPr>
            <b/>
            <sz val="9"/>
            <color rgb="FF000000"/>
            <rFont val="Tahoma"/>
            <family val="2"/>
          </rPr>
          <t>Rachel Thomas:</t>
        </r>
        <r>
          <rPr>
            <sz val="9"/>
            <color rgb="FF000000"/>
            <rFont val="Tahoma"/>
            <family val="2"/>
          </rPr>
          <t xml:space="preserve">
</t>
        </r>
        <r>
          <rPr>
            <sz val="9"/>
            <color rgb="FF000000"/>
            <rFont val="Tahoma"/>
            <family val="2"/>
          </rPr>
          <t>x values are randomly chosen.  For CNNs, x would be our image data</t>
        </r>
      </text>
    </comment>
    <comment ref="D5" authorId="0" shapeId="0" xr:uid="{00000000-0006-0000-0100-000003000000}">
      <text>
        <r>
          <rPr>
            <b/>
            <sz val="9"/>
            <color rgb="FF000000"/>
            <rFont val="Tahoma"/>
            <family val="2"/>
          </rPr>
          <t>Rachel Thomas:</t>
        </r>
        <r>
          <rPr>
            <sz val="9"/>
            <color rgb="FF000000"/>
            <rFont val="Tahoma"/>
            <family val="2"/>
          </rPr>
          <t xml:space="preserve">
</t>
        </r>
        <r>
          <rPr>
            <sz val="9"/>
            <color rgb="FF000000"/>
            <rFont val="Tahoma"/>
            <family val="2"/>
          </rPr>
          <t>Here we calculate y (using the "true" a and b).  This is the value our model is trying to predict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Jeremy Howard</author>
    <author>tc={5CFD5FA1-2E7E-9C48-BF1F-AE6A35E1232C}</author>
    <author>Rachel Thomas</author>
    <author>tc={F296575E-C434-DB42-9F6D-43A63184587A}</author>
  </authors>
  <commentList>
    <comment ref="C1" authorId="0" shapeId="0" xr:uid="{00000000-0006-0000-0200-000001000000}">
      <text>
        <r>
          <rPr>
            <b/>
            <sz val="9"/>
            <color rgb="FF000000"/>
            <rFont val="Tahoma"/>
            <family val="2"/>
          </rPr>
          <t>Jeremy Howard:</t>
        </r>
        <r>
          <rPr>
            <sz val="9"/>
            <color rgb="FF000000"/>
            <rFont val="Tahoma"/>
            <family val="2"/>
          </rPr>
          <t xml:space="preserve">
</t>
        </r>
        <r>
          <rPr>
            <sz val="9"/>
            <color rgb="FF000000"/>
            <rFont val="Tahoma"/>
            <family val="2"/>
          </rPr>
          <t>These are out initlal guesses. In keras they would be randomly generated. We're just picking '1'</t>
        </r>
      </text>
    </comment>
    <comment ref="F1" authorId="0" shapeId="0" xr:uid="{00000000-0006-0000-0200-000002000000}">
      <text>
        <r>
          <rPr>
            <b/>
            <sz val="9"/>
            <color rgb="FF000000"/>
            <rFont val="Tahoma"/>
            <family val="2"/>
          </rPr>
          <t>Jeremy Howard:</t>
        </r>
        <r>
          <rPr>
            <sz val="9"/>
            <color rgb="FF000000"/>
            <rFont val="Tahoma"/>
            <family val="2"/>
          </rPr>
          <t xml:space="preserve">
</t>
        </r>
        <r>
          <rPr>
            <sz val="9"/>
            <color rgb="FF000000"/>
            <rFont val="Tahoma"/>
            <family val="2"/>
          </rPr>
          <t>Our learning rate, which defines how quickly we update our guesses</t>
        </r>
      </text>
    </comment>
    <comment ref="A3" authorId="0" shapeId="0" xr:uid="{00000000-0006-0000-0200-000003000000}">
      <text>
        <r>
          <rPr>
            <b/>
            <sz val="9"/>
            <color rgb="FF000000"/>
            <rFont val="Tahoma"/>
            <family val="2"/>
          </rPr>
          <t>Jeremy Howard:</t>
        </r>
        <r>
          <rPr>
            <sz val="9"/>
            <color rgb="FF000000"/>
            <rFont val="Tahoma"/>
            <family val="2"/>
          </rPr>
          <t xml:space="preserve">
</t>
        </r>
        <r>
          <rPr>
            <sz val="9"/>
            <color rgb="FF000000"/>
            <rFont val="Tahoma"/>
            <family val="2"/>
          </rPr>
          <t>This is the input x &amp; y data. Because it was randomly generated, it won't be the same as in the 'data' sheet</t>
        </r>
      </text>
    </comment>
    <comment ref="G3" authorId="1" shapeId="0" xr:uid="{5CFD5FA1-2E7E-9C48-BF1F-AE6A35E1232C}">
      <text>
        <t>[Threaded comment]
Your version of Excel allows you to read this threaded comment; however, any edits to it will get removed if the file is opened in a newer version of Excel. Learn more: https://go.microsoft.com/fwlink/?linkid=870924
Comment:
    Increase intercept by 0.01, to see how error changes</t>
      </text>
    </comment>
    <comment ref="H3" authorId="2" shapeId="0" xr:uid="{00000000-0006-0000-0200-000004000000}">
      <text>
        <r>
          <rPr>
            <b/>
            <sz val="9"/>
            <color rgb="FF000000"/>
            <rFont val="Tahoma"/>
            <family val="2"/>
          </rPr>
          <t>Rachel Thomas:</t>
        </r>
        <r>
          <rPr>
            <sz val="9"/>
            <color rgb="FF000000"/>
            <rFont val="Tahoma"/>
            <family val="2"/>
          </rPr>
          <t xml:space="preserve">
</t>
        </r>
        <r>
          <rPr>
            <sz val="9"/>
            <color rgb="FF000000"/>
            <rFont val="Tahoma"/>
            <family val="2"/>
          </rPr>
          <t xml:space="preserve">calculating numerically
</t>
        </r>
      </text>
    </comment>
    <comment ref="I3" authorId="3" shapeId="0" xr:uid="{F296575E-C434-DB42-9F6D-43A63184587A}">
      <text>
        <t>[Threaded comment]
Your version of Excel allows you to read this threaded comment; however, any edits to it will get removed if the file is opened in a newer version of Excel. Learn more: https://go.microsoft.com/fwlink/?linkid=870924
Comment:
    Increase slop by 0.01 and see how error changes</t>
      </text>
    </comment>
    <comment ref="K3" authorId="2" shapeId="0" xr:uid="{00000000-0006-0000-0200-000005000000}">
      <text>
        <r>
          <rPr>
            <b/>
            <sz val="9"/>
            <color rgb="FF000000"/>
            <rFont val="Tahoma"/>
            <family val="2"/>
          </rPr>
          <t>Rachel Thomas:</t>
        </r>
        <r>
          <rPr>
            <sz val="9"/>
            <color rgb="FF000000"/>
            <rFont val="Tahoma"/>
            <family val="2"/>
          </rPr>
          <t xml:space="preserve">
</t>
        </r>
        <r>
          <rPr>
            <sz val="9"/>
            <color rgb="FF000000"/>
            <rFont val="Tahoma"/>
            <family val="2"/>
          </rPr>
          <t>calculated analytically.  Use Wolfram-Alpha to get analytical deriv.  Theano and Tensor Flow calculate analytic derivatives for you</t>
        </r>
      </text>
    </comment>
    <comment ref="C4" authorId="0" shapeId="0" xr:uid="{00000000-0006-0000-0200-000006000000}">
      <text>
        <r>
          <rPr>
            <b/>
            <sz val="9"/>
            <color rgb="FF000000"/>
            <rFont val="Tahoma"/>
            <family val="2"/>
          </rPr>
          <t>Jeremy Howard:</t>
        </r>
        <r>
          <rPr>
            <sz val="9"/>
            <color rgb="FF000000"/>
            <rFont val="Tahoma"/>
            <family val="2"/>
          </rPr>
          <t xml:space="preserve">
</t>
        </r>
        <r>
          <rPr>
            <sz val="9"/>
            <color rgb="FF000000"/>
            <rFont val="Tahoma"/>
            <family val="2"/>
          </rPr>
          <t>This is our guess for the first row of data</t>
        </r>
      </text>
    </comment>
    <comment ref="M4" authorId="0" shapeId="0" xr:uid="{00000000-0006-0000-0200-000007000000}">
      <text>
        <r>
          <rPr>
            <b/>
            <sz val="9"/>
            <color rgb="FF000000"/>
            <rFont val="Tahoma"/>
            <family val="2"/>
          </rPr>
          <t>Jeremy Howard:</t>
        </r>
        <r>
          <rPr>
            <sz val="9"/>
            <color rgb="FF000000"/>
            <rFont val="Tahoma"/>
            <family val="2"/>
          </rPr>
          <t xml:space="preserve">
</t>
        </r>
        <r>
          <rPr>
            <sz val="9"/>
            <color rgb="FF000000"/>
            <rFont val="Tahoma"/>
            <family val="2"/>
          </rPr>
          <t>This is the new guess, which will be copied to columns C &amp; D in the next row</t>
        </r>
      </text>
    </comment>
    <comment ref="C5" authorId="0" shapeId="0" xr:uid="{00000000-0006-0000-0200-000008000000}">
      <text>
        <r>
          <rPr>
            <b/>
            <sz val="9"/>
            <color rgb="FF000000"/>
            <rFont val="Tahoma"/>
            <family val="2"/>
          </rPr>
          <t>Jeremy Howard:</t>
        </r>
        <r>
          <rPr>
            <sz val="9"/>
            <color rgb="FF000000"/>
            <rFont val="Tahoma"/>
            <family val="2"/>
          </rPr>
          <t xml:space="preserve">
</t>
        </r>
        <r>
          <rPr>
            <sz val="9"/>
            <color rgb="FF000000"/>
            <rFont val="Tahoma"/>
            <family val="2"/>
          </rPr>
          <t>On the 2nd row, our guess has been updated slightly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Jeremy Howard</author>
    <author>tc={7594B638-86BD-D54D-BE13-C32C9C33D79E}</author>
    <author>Rachel Thomas</author>
    <author>tc={68E31282-46DC-9F4B-8F73-16C9F58FDC19}</author>
  </authors>
  <commentList>
    <comment ref="C1" authorId="0" shapeId="0" xr:uid="{6A3988A6-BFF8-ED44-95FD-CF3BF39E6807}">
      <text>
        <r>
          <rPr>
            <b/>
            <sz val="9"/>
            <color rgb="FF000000"/>
            <rFont val="Tahoma"/>
            <family val="2"/>
          </rPr>
          <t>Jeremy Howard:</t>
        </r>
        <r>
          <rPr>
            <sz val="9"/>
            <color rgb="FF000000"/>
            <rFont val="Tahoma"/>
            <family val="2"/>
          </rPr>
          <t xml:space="preserve">
</t>
        </r>
        <r>
          <rPr>
            <sz val="9"/>
            <color rgb="FF000000"/>
            <rFont val="Tahoma"/>
            <family val="2"/>
          </rPr>
          <t>These are out initlal guesses. In keras they would be randomly generated. We're just picking '1'</t>
        </r>
      </text>
    </comment>
    <comment ref="F1" authorId="0" shapeId="0" xr:uid="{D0BB9F2B-B229-3641-8A5E-11220C0C7064}">
      <text>
        <r>
          <rPr>
            <b/>
            <sz val="9"/>
            <color rgb="FF000000"/>
            <rFont val="Tahoma"/>
            <family val="2"/>
          </rPr>
          <t>Jeremy Howard:</t>
        </r>
        <r>
          <rPr>
            <sz val="9"/>
            <color rgb="FF000000"/>
            <rFont val="Tahoma"/>
            <family val="2"/>
          </rPr>
          <t xml:space="preserve">
</t>
        </r>
        <r>
          <rPr>
            <sz val="9"/>
            <color rgb="FF000000"/>
            <rFont val="Tahoma"/>
            <family val="2"/>
          </rPr>
          <t>Our learning rate, which defines how quickly we update our guesses</t>
        </r>
      </text>
    </comment>
    <comment ref="A4" authorId="0" shapeId="0" xr:uid="{A2B2BB8B-3BBA-7E4E-8C19-EB6DF56B75DC}">
      <text>
        <r>
          <rPr>
            <b/>
            <sz val="9"/>
            <color rgb="FF000000"/>
            <rFont val="Tahoma"/>
            <family val="2"/>
          </rPr>
          <t>Jeremy Howard:</t>
        </r>
        <r>
          <rPr>
            <sz val="9"/>
            <color rgb="FF000000"/>
            <rFont val="Tahoma"/>
            <family val="2"/>
          </rPr>
          <t xml:space="preserve">
</t>
        </r>
        <r>
          <rPr>
            <sz val="9"/>
            <color rgb="FF000000"/>
            <rFont val="Tahoma"/>
            <family val="2"/>
          </rPr>
          <t>This is the input x &amp; y data. Because it was randomly generated, it won't be the same as in the 'data' sheet</t>
        </r>
      </text>
    </comment>
    <comment ref="G4" authorId="1" shapeId="0" xr:uid="{7594B638-86BD-D54D-BE13-C32C9C33D79E}">
      <text>
        <t>[Threaded comment]
Your version of Excel allows you to read this threaded comment; however, any edits to it will get removed if the file is opened in a newer version of Excel. Learn more: https://go.microsoft.com/fwlink/?linkid=870924
Comment:
    Increase intercept by 0.01, to see how error changes</t>
      </text>
    </comment>
    <comment ref="H4" authorId="2" shapeId="0" xr:uid="{A3EA9416-E650-074D-A5FA-D60B730CFA61}">
      <text>
        <r>
          <rPr>
            <b/>
            <sz val="9"/>
            <color rgb="FF000000"/>
            <rFont val="Tahoma"/>
            <family val="2"/>
          </rPr>
          <t>Rachel Thomas:</t>
        </r>
        <r>
          <rPr>
            <sz val="9"/>
            <color rgb="FF000000"/>
            <rFont val="Tahoma"/>
            <family val="2"/>
          </rPr>
          <t xml:space="preserve">
</t>
        </r>
        <r>
          <rPr>
            <sz val="9"/>
            <color rgb="FF000000"/>
            <rFont val="Tahoma"/>
            <family val="2"/>
          </rPr>
          <t xml:space="preserve">calculating numerically
</t>
        </r>
      </text>
    </comment>
    <comment ref="I4" authorId="3" shapeId="0" xr:uid="{68E31282-46DC-9F4B-8F73-16C9F58FDC19}">
      <text>
        <t>[Threaded comment]
Your version of Excel allows you to read this threaded comment; however, any edits to it will get removed if the file is opened in a newer version of Excel. Learn more: https://go.microsoft.com/fwlink/?linkid=870924
Comment:
    Increase slop by 0.01 and see how error changes</t>
      </text>
    </comment>
    <comment ref="K4" authorId="2" shapeId="0" xr:uid="{BC46CCD9-60A6-AA4D-B5FB-F901E3A62515}">
      <text>
        <r>
          <rPr>
            <b/>
            <sz val="9"/>
            <color rgb="FF000000"/>
            <rFont val="Tahoma"/>
            <family val="2"/>
          </rPr>
          <t>Rachel Thomas:</t>
        </r>
        <r>
          <rPr>
            <sz val="9"/>
            <color rgb="FF000000"/>
            <rFont val="Tahoma"/>
            <family val="2"/>
          </rPr>
          <t xml:space="preserve">
</t>
        </r>
        <r>
          <rPr>
            <sz val="9"/>
            <color rgb="FF000000"/>
            <rFont val="Tahoma"/>
            <family val="2"/>
          </rPr>
          <t>calculated analytically.  Use Wolfram-Alpha to get analytical deriv.  Theano and Tensor Flow calculate analytic derivatives for you</t>
        </r>
      </text>
    </comment>
    <comment ref="C5" authorId="0" shapeId="0" xr:uid="{52E44ABB-1354-904C-AB18-4766C0BBCA53}">
      <text>
        <r>
          <rPr>
            <b/>
            <sz val="9"/>
            <color rgb="FF000000"/>
            <rFont val="Tahoma"/>
            <family val="2"/>
          </rPr>
          <t>Jeremy Howard:</t>
        </r>
        <r>
          <rPr>
            <sz val="9"/>
            <color rgb="FF000000"/>
            <rFont val="Tahoma"/>
            <family val="2"/>
          </rPr>
          <t xml:space="preserve">
</t>
        </r>
        <r>
          <rPr>
            <sz val="9"/>
            <color rgb="FF000000"/>
            <rFont val="Tahoma"/>
            <family val="2"/>
          </rPr>
          <t>This is our guess for the first row of data</t>
        </r>
      </text>
    </comment>
    <comment ref="M5" authorId="0" shapeId="0" xr:uid="{6588533D-6CDD-9642-B521-C413DAD6F3B9}">
      <text>
        <r>
          <rPr>
            <b/>
            <sz val="9"/>
            <color rgb="FF000000"/>
            <rFont val="Tahoma"/>
            <family val="2"/>
          </rPr>
          <t>Jeremy Howard:</t>
        </r>
        <r>
          <rPr>
            <sz val="9"/>
            <color rgb="FF000000"/>
            <rFont val="Tahoma"/>
            <family val="2"/>
          </rPr>
          <t xml:space="preserve">
</t>
        </r>
        <r>
          <rPr>
            <sz val="9"/>
            <color rgb="FF000000"/>
            <rFont val="Tahoma"/>
            <family val="2"/>
          </rPr>
          <t>This is the new guess, which will be copied to columns C &amp; D in the next row</t>
        </r>
      </text>
    </comment>
    <comment ref="C6" authorId="0" shapeId="0" xr:uid="{D44B87AB-9537-BF4E-8B09-3CB04EFD26FC}">
      <text>
        <r>
          <rPr>
            <b/>
            <sz val="9"/>
            <color rgb="FF000000"/>
            <rFont val="Tahoma"/>
            <family val="2"/>
          </rPr>
          <t>Jeremy Howard:</t>
        </r>
        <r>
          <rPr>
            <sz val="9"/>
            <color rgb="FF000000"/>
            <rFont val="Tahoma"/>
            <family val="2"/>
          </rPr>
          <t xml:space="preserve">
</t>
        </r>
        <r>
          <rPr>
            <sz val="9"/>
            <color rgb="FF000000"/>
            <rFont val="Tahoma"/>
            <family val="2"/>
          </rPr>
          <t>On the 2nd row, our guess has been updated slightly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Jeremy Howard</author>
    <author>tc={2570C321-FD1E-0342-8231-37E33911166E}</author>
    <author>Rachel Thomas</author>
    <author>tc={3C6E658D-D437-6748-90EF-F2EDE9B582EA}</author>
  </authors>
  <commentList>
    <comment ref="C1" authorId="0" shapeId="0" xr:uid="{F1BA5966-D905-A348-9020-EC6034E99662}">
      <text>
        <r>
          <rPr>
            <b/>
            <sz val="9"/>
            <color rgb="FF000000"/>
            <rFont val="Tahoma"/>
            <family val="2"/>
          </rPr>
          <t>Jeremy Howard:</t>
        </r>
        <r>
          <rPr>
            <sz val="9"/>
            <color rgb="FF000000"/>
            <rFont val="Tahoma"/>
            <family val="2"/>
          </rPr>
          <t xml:space="preserve">
</t>
        </r>
        <r>
          <rPr>
            <sz val="9"/>
            <color rgb="FF000000"/>
            <rFont val="Tahoma"/>
            <family val="2"/>
          </rPr>
          <t>These are out initlal guesses. In keras they would be randomly generated. We're just picking '1'</t>
        </r>
      </text>
    </comment>
    <comment ref="H1" authorId="0" shapeId="0" xr:uid="{D57C8A4B-D1DD-7A46-BA9F-308418D451D0}">
      <text>
        <r>
          <rPr>
            <b/>
            <sz val="9"/>
            <color rgb="FF000000"/>
            <rFont val="Tahoma"/>
            <family val="2"/>
          </rPr>
          <t>Jeremy Howard:</t>
        </r>
        <r>
          <rPr>
            <sz val="9"/>
            <color rgb="FF000000"/>
            <rFont val="Tahoma"/>
            <family val="2"/>
          </rPr>
          <t xml:space="preserve">
</t>
        </r>
        <r>
          <rPr>
            <sz val="9"/>
            <color rgb="FF000000"/>
            <rFont val="Tahoma"/>
            <family val="2"/>
          </rPr>
          <t>Our learning rate, which defines how quickly we update our guesses</t>
        </r>
      </text>
    </comment>
    <comment ref="A6" authorId="0" shapeId="0" xr:uid="{C4454254-57C3-6E4A-93A1-45D16622A89F}">
      <text>
        <r>
          <rPr>
            <b/>
            <sz val="9"/>
            <color rgb="FF000000"/>
            <rFont val="Tahoma"/>
            <family val="2"/>
          </rPr>
          <t>Jeremy Howard:</t>
        </r>
        <r>
          <rPr>
            <sz val="9"/>
            <color rgb="FF000000"/>
            <rFont val="Tahoma"/>
            <family val="2"/>
          </rPr>
          <t xml:space="preserve">
</t>
        </r>
        <r>
          <rPr>
            <sz val="9"/>
            <color rgb="FF000000"/>
            <rFont val="Tahoma"/>
            <family val="2"/>
          </rPr>
          <t>This is the input x &amp; y data. Because it was randomly generated, it won't be the same as in the 'data' sheet</t>
        </r>
      </text>
    </comment>
    <comment ref="I6" authorId="1" shapeId="0" xr:uid="{2570C321-FD1E-0342-8231-37E33911166E}">
      <text>
        <t>[Threaded comment]
Your version of Excel allows you to read this threaded comment; however, any edits to it will get removed if the file is opened in a newer version of Excel. Learn more: https://go.microsoft.com/fwlink/?linkid=870924
Comment:
    Increase intercept by 0.01, to see how error changes</t>
      </text>
    </comment>
    <comment ref="J6" authorId="2" shapeId="0" xr:uid="{5F8EDE6C-9F62-EF41-BFF5-B9772C5F12AD}">
      <text>
        <r>
          <rPr>
            <b/>
            <sz val="9"/>
            <color rgb="FF000000"/>
            <rFont val="Tahoma"/>
            <family val="2"/>
          </rPr>
          <t>Rachel Thomas:</t>
        </r>
        <r>
          <rPr>
            <sz val="9"/>
            <color rgb="FF000000"/>
            <rFont val="Tahoma"/>
            <family val="2"/>
          </rPr>
          <t xml:space="preserve">
</t>
        </r>
        <r>
          <rPr>
            <sz val="9"/>
            <color rgb="FF000000"/>
            <rFont val="Tahoma"/>
            <family val="2"/>
          </rPr>
          <t xml:space="preserve">calculating numerically
</t>
        </r>
      </text>
    </comment>
    <comment ref="K6" authorId="3" shapeId="0" xr:uid="{3C6E658D-D437-6748-90EF-F2EDE9B582EA}">
      <text>
        <t>[Threaded comment]
Your version of Excel allows you to read this threaded comment; however, any edits to it will get removed if the file is opened in a newer version of Excel. Learn more: https://go.microsoft.com/fwlink/?linkid=870924
Comment:
    Increase slop by 0.01 and see how error changes</t>
      </text>
    </comment>
    <comment ref="X6" authorId="2" shapeId="0" xr:uid="{9F9D6331-BA3D-3C41-AE3D-08B07CF57EB9}">
      <text>
        <r>
          <rPr>
            <b/>
            <sz val="9"/>
            <color rgb="FF000000"/>
            <rFont val="Tahoma"/>
            <family val="2"/>
          </rPr>
          <t>Rachel Thomas:</t>
        </r>
        <r>
          <rPr>
            <sz val="9"/>
            <color rgb="FF000000"/>
            <rFont val="Tahoma"/>
            <family val="2"/>
          </rPr>
          <t xml:space="preserve">
</t>
        </r>
        <r>
          <rPr>
            <sz val="9"/>
            <color rgb="FF000000"/>
            <rFont val="Tahoma"/>
            <family val="2"/>
          </rPr>
          <t>calculated analytically.  Use Wolfram-Alpha to get analytical deriv.  Theano and Tensor Flow calculate analytic derivatives for you</t>
        </r>
      </text>
    </comment>
    <comment ref="C7" authorId="0" shapeId="0" xr:uid="{AC5F3C4C-453B-9A4D-8423-53CC6BA8BEB2}">
      <text>
        <r>
          <rPr>
            <b/>
            <sz val="9"/>
            <color rgb="FF000000"/>
            <rFont val="Tahoma"/>
            <family val="2"/>
          </rPr>
          <t>Jeremy Howard:</t>
        </r>
        <r>
          <rPr>
            <sz val="9"/>
            <color rgb="FF000000"/>
            <rFont val="Tahoma"/>
            <family val="2"/>
          </rPr>
          <t xml:space="preserve">
</t>
        </r>
        <r>
          <rPr>
            <sz val="9"/>
            <color rgb="FF000000"/>
            <rFont val="Tahoma"/>
            <family val="2"/>
          </rPr>
          <t>This is our guess for the first row of data</t>
        </r>
      </text>
    </comment>
    <comment ref="Q7" authorId="0" shapeId="0" xr:uid="{5B8EEBA7-5E04-C046-ADC1-40AFE420EF4D}">
      <text>
        <r>
          <rPr>
            <b/>
            <sz val="9"/>
            <color rgb="FF000000"/>
            <rFont val="Tahoma"/>
            <family val="2"/>
          </rPr>
          <t>Jeremy Howard:</t>
        </r>
        <r>
          <rPr>
            <sz val="9"/>
            <color rgb="FF000000"/>
            <rFont val="Tahoma"/>
            <family val="2"/>
          </rPr>
          <t xml:space="preserve">
</t>
        </r>
        <r>
          <rPr>
            <sz val="9"/>
            <color rgb="FF000000"/>
            <rFont val="Tahoma"/>
            <family val="2"/>
          </rPr>
          <t>This is the new guess, which will be copied to columns C &amp; D in the next row</t>
        </r>
      </text>
    </comment>
    <comment ref="C8" authorId="0" shapeId="0" xr:uid="{BCF73C9C-378A-964A-8567-697F18F56A9E}">
      <text>
        <r>
          <rPr>
            <b/>
            <sz val="9"/>
            <color rgb="FF000000"/>
            <rFont val="Tahoma"/>
            <family val="2"/>
          </rPr>
          <t>Jeremy Howard:</t>
        </r>
        <r>
          <rPr>
            <sz val="9"/>
            <color rgb="FF000000"/>
            <rFont val="Tahoma"/>
            <family val="2"/>
          </rPr>
          <t xml:space="preserve">
</t>
        </r>
        <r>
          <rPr>
            <sz val="9"/>
            <color rgb="FF000000"/>
            <rFont val="Tahoma"/>
            <family val="2"/>
          </rPr>
          <t>On the 2nd row, our guess has been updated slightly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Jeremy Howard</author>
    <author>tc={D1C3BA94-B68C-DB4C-888C-2AAF14239390}</author>
    <author>Rachel Thomas</author>
    <author>tc={431E6051-CE26-E34F-B0AC-2E22A2748324}</author>
  </authors>
  <commentList>
    <comment ref="C1" authorId="0" shapeId="0" xr:uid="{DC334EF4-624F-394C-ABBE-8FF9C5445533}">
      <text>
        <r>
          <rPr>
            <b/>
            <sz val="9"/>
            <color rgb="FF000000"/>
            <rFont val="Tahoma"/>
            <family val="2"/>
          </rPr>
          <t>Jeremy Howard:</t>
        </r>
        <r>
          <rPr>
            <sz val="9"/>
            <color rgb="FF000000"/>
            <rFont val="Tahoma"/>
            <family val="2"/>
          </rPr>
          <t xml:space="preserve">
</t>
        </r>
        <r>
          <rPr>
            <sz val="9"/>
            <color rgb="FF000000"/>
            <rFont val="Tahoma"/>
            <family val="2"/>
          </rPr>
          <t>These are out initlal guesses. In keras they would be randomly generated. We're just picking '1'</t>
        </r>
      </text>
    </comment>
    <comment ref="F1" authorId="0" shapeId="0" xr:uid="{AF5E9F71-F1DF-0247-8608-2D09A7C07DA2}">
      <text>
        <r>
          <rPr>
            <b/>
            <sz val="9"/>
            <color rgb="FF000000"/>
            <rFont val="Tahoma"/>
            <family val="2"/>
          </rPr>
          <t>Jeremy Howard:</t>
        </r>
        <r>
          <rPr>
            <sz val="9"/>
            <color rgb="FF000000"/>
            <rFont val="Tahoma"/>
            <family val="2"/>
          </rPr>
          <t xml:space="preserve">
</t>
        </r>
        <r>
          <rPr>
            <sz val="9"/>
            <color rgb="FF000000"/>
            <rFont val="Tahoma"/>
            <family val="2"/>
          </rPr>
          <t>Our learning rate, which defines how quickly we update our guesses</t>
        </r>
      </text>
    </comment>
    <comment ref="A5" authorId="0" shapeId="0" xr:uid="{E3988C77-29BA-C749-9FF4-F71837B9C350}">
      <text>
        <r>
          <rPr>
            <b/>
            <sz val="9"/>
            <color rgb="FF000000"/>
            <rFont val="Tahoma"/>
            <family val="2"/>
          </rPr>
          <t>Jeremy Howard:</t>
        </r>
        <r>
          <rPr>
            <sz val="9"/>
            <color rgb="FF000000"/>
            <rFont val="Tahoma"/>
            <family val="2"/>
          </rPr>
          <t xml:space="preserve">
</t>
        </r>
        <r>
          <rPr>
            <sz val="9"/>
            <color rgb="FF000000"/>
            <rFont val="Tahoma"/>
            <family val="2"/>
          </rPr>
          <t>This is the input x &amp; y data. Because it was randomly generated, it won't be the same as in the 'data' sheet</t>
        </r>
      </text>
    </comment>
    <comment ref="G5" authorId="1" shapeId="0" xr:uid="{D1C3BA94-B68C-DB4C-888C-2AAF14239390}">
      <text>
        <t>[Threaded comment]
Your version of Excel allows you to read this threaded comment; however, any edits to it will get removed if the file is opened in a newer version of Excel. Learn more: https://go.microsoft.com/fwlink/?linkid=870924
Comment:
    Increase intercept by 0.01, to see how error changes</t>
      </text>
    </comment>
    <comment ref="H5" authorId="2" shapeId="0" xr:uid="{44CCC84C-896F-8E43-A610-292BD860CB14}">
      <text>
        <r>
          <rPr>
            <b/>
            <sz val="9"/>
            <color rgb="FF000000"/>
            <rFont val="Tahoma"/>
            <family val="2"/>
          </rPr>
          <t>Rachel Thomas:</t>
        </r>
        <r>
          <rPr>
            <sz val="9"/>
            <color rgb="FF000000"/>
            <rFont val="Tahoma"/>
            <family val="2"/>
          </rPr>
          <t xml:space="preserve">
</t>
        </r>
        <r>
          <rPr>
            <sz val="9"/>
            <color rgb="FF000000"/>
            <rFont val="Tahoma"/>
            <family val="2"/>
          </rPr>
          <t xml:space="preserve">calculating numerically
</t>
        </r>
      </text>
    </comment>
    <comment ref="I5" authorId="3" shapeId="0" xr:uid="{431E6051-CE26-E34F-B0AC-2E22A2748324}">
      <text>
        <t>[Threaded comment]
Your version of Excel allows you to read this threaded comment; however, any edits to it will get removed if the file is opened in a newer version of Excel. Learn more: https://go.microsoft.com/fwlink/?linkid=870924
Comment:
    Increase slop by 0.01 and see how error changes</t>
      </text>
    </comment>
    <comment ref="K5" authorId="2" shapeId="0" xr:uid="{BA66C6A9-FF35-EA42-A369-DE39EC7DFC1F}">
      <text>
        <r>
          <rPr>
            <b/>
            <sz val="9"/>
            <color rgb="FF000000"/>
            <rFont val="Tahoma"/>
            <family val="2"/>
          </rPr>
          <t>Rachel Thomas:</t>
        </r>
        <r>
          <rPr>
            <sz val="9"/>
            <color rgb="FF000000"/>
            <rFont val="Tahoma"/>
            <family val="2"/>
          </rPr>
          <t xml:space="preserve">
</t>
        </r>
        <r>
          <rPr>
            <sz val="9"/>
            <color rgb="FF000000"/>
            <rFont val="Tahoma"/>
            <family val="2"/>
          </rPr>
          <t>calculated analytically.  Use Wolfram-Alpha to get analytical deriv.  Theano and Tensor Flow calculate analytic derivatives for you</t>
        </r>
      </text>
    </comment>
    <comment ref="C6" authorId="0" shapeId="0" xr:uid="{9C42446E-C345-6D49-AFBE-91AAE912413A}">
      <text>
        <r>
          <rPr>
            <b/>
            <sz val="9"/>
            <color rgb="FF000000"/>
            <rFont val="Tahoma"/>
            <family val="2"/>
          </rPr>
          <t>Jeremy Howard:</t>
        </r>
        <r>
          <rPr>
            <sz val="9"/>
            <color rgb="FF000000"/>
            <rFont val="Tahoma"/>
            <family val="2"/>
          </rPr>
          <t xml:space="preserve">
</t>
        </r>
        <r>
          <rPr>
            <sz val="9"/>
            <color rgb="FF000000"/>
            <rFont val="Tahoma"/>
            <family val="2"/>
          </rPr>
          <t>This is our guess for the first row of data</t>
        </r>
      </text>
    </comment>
    <comment ref="M6" authorId="0" shapeId="0" xr:uid="{EA643CEA-7AF3-034D-80CC-6034EA2C3F0D}">
      <text>
        <r>
          <rPr>
            <b/>
            <sz val="9"/>
            <color rgb="FF000000"/>
            <rFont val="Tahoma"/>
            <family val="2"/>
          </rPr>
          <t>Jeremy Howard:</t>
        </r>
        <r>
          <rPr>
            <sz val="9"/>
            <color rgb="FF000000"/>
            <rFont val="Tahoma"/>
            <family val="2"/>
          </rPr>
          <t xml:space="preserve">
</t>
        </r>
        <r>
          <rPr>
            <sz val="9"/>
            <color rgb="FF000000"/>
            <rFont val="Tahoma"/>
            <family val="2"/>
          </rPr>
          <t>This is the new guess, which will be copied to columns C &amp; D in the next row</t>
        </r>
      </text>
    </comment>
    <comment ref="C7" authorId="0" shapeId="0" xr:uid="{79F779D6-24A5-EC44-AD2A-C4E4A2A3F243}">
      <text>
        <r>
          <rPr>
            <b/>
            <sz val="9"/>
            <color rgb="FF000000"/>
            <rFont val="Tahoma"/>
            <family val="2"/>
          </rPr>
          <t>Jeremy Howard:</t>
        </r>
        <r>
          <rPr>
            <sz val="9"/>
            <color rgb="FF000000"/>
            <rFont val="Tahoma"/>
            <family val="2"/>
          </rPr>
          <t xml:space="preserve">
</t>
        </r>
        <r>
          <rPr>
            <sz val="9"/>
            <color rgb="FF000000"/>
            <rFont val="Tahoma"/>
            <family val="2"/>
          </rPr>
          <t>On the 2nd row, our guess has been updated slightly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Jeremy Howard</author>
    <author>tc={DA7DC6A5-6107-1943-9FED-112DFD1B1957}</author>
    <author>Rachel Thomas</author>
    <author>tc={D21400FA-898D-BC43-A8AA-04A26FE376BB}</author>
  </authors>
  <commentList>
    <comment ref="C1" authorId="0" shapeId="0" xr:uid="{29CE1228-99A5-A944-8562-085479357E70}">
      <text>
        <r>
          <rPr>
            <b/>
            <sz val="9"/>
            <color rgb="FF000000"/>
            <rFont val="Tahoma"/>
            <family val="2"/>
          </rPr>
          <t>Jeremy Howard:</t>
        </r>
        <r>
          <rPr>
            <sz val="9"/>
            <color rgb="FF000000"/>
            <rFont val="Tahoma"/>
            <family val="2"/>
          </rPr>
          <t xml:space="preserve">
</t>
        </r>
        <r>
          <rPr>
            <sz val="9"/>
            <color rgb="FF000000"/>
            <rFont val="Tahoma"/>
            <family val="2"/>
          </rPr>
          <t>These are out initlal guesses. In keras they would be randomly generated. We're just picking '1'</t>
        </r>
      </text>
    </comment>
    <comment ref="H1" authorId="0" shapeId="0" xr:uid="{B49686FC-E708-C04D-828F-0CBD70643A79}">
      <text>
        <r>
          <rPr>
            <b/>
            <sz val="9"/>
            <color rgb="FF000000"/>
            <rFont val="Tahoma"/>
            <family val="2"/>
          </rPr>
          <t>Jeremy Howard:</t>
        </r>
        <r>
          <rPr>
            <sz val="9"/>
            <color rgb="FF000000"/>
            <rFont val="Tahoma"/>
            <family val="2"/>
          </rPr>
          <t xml:space="preserve">
</t>
        </r>
        <r>
          <rPr>
            <sz val="9"/>
            <color rgb="FF000000"/>
            <rFont val="Tahoma"/>
            <family val="2"/>
          </rPr>
          <t>Our learning rate, which defines how quickly we update our guesses</t>
        </r>
      </text>
    </comment>
    <comment ref="A6" authorId="0" shapeId="0" xr:uid="{BCBB6DFD-68F8-2E48-AC95-A1460EEF01E1}">
      <text>
        <r>
          <rPr>
            <b/>
            <sz val="9"/>
            <color rgb="FF000000"/>
            <rFont val="Tahoma"/>
            <family val="2"/>
          </rPr>
          <t>Jeremy Howard:</t>
        </r>
        <r>
          <rPr>
            <sz val="9"/>
            <color rgb="FF000000"/>
            <rFont val="Tahoma"/>
            <family val="2"/>
          </rPr>
          <t xml:space="preserve">
</t>
        </r>
        <r>
          <rPr>
            <sz val="9"/>
            <color rgb="FF000000"/>
            <rFont val="Tahoma"/>
            <family val="2"/>
          </rPr>
          <t>This is the input x &amp; y data. Because it was randomly generated, it won't be the same as in the 'data' sheet</t>
        </r>
      </text>
    </comment>
    <comment ref="I6" authorId="1" shapeId="0" xr:uid="{DA7DC6A5-6107-1943-9FED-112DFD1B1957}">
      <text>
        <t>[Threaded comment]
Your version of Excel allows you to read this threaded comment; however, any edits to it will get removed if the file is opened in a newer version of Excel. Learn more: https://go.microsoft.com/fwlink/?linkid=870924
Comment:
    Increase intercept by 0.01, to see how error changes</t>
      </text>
    </comment>
    <comment ref="J6" authorId="2" shapeId="0" xr:uid="{7993537D-BFD0-4240-BEBA-B2F42C05D3CD}">
      <text>
        <r>
          <rPr>
            <b/>
            <sz val="9"/>
            <color rgb="FF000000"/>
            <rFont val="Tahoma"/>
            <family val="2"/>
          </rPr>
          <t>Rachel Thomas:</t>
        </r>
        <r>
          <rPr>
            <sz val="9"/>
            <color rgb="FF000000"/>
            <rFont val="Tahoma"/>
            <family val="2"/>
          </rPr>
          <t xml:space="preserve">
</t>
        </r>
        <r>
          <rPr>
            <sz val="9"/>
            <color rgb="FF000000"/>
            <rFont val="Tahoma"/>
            <family val="2"/>
          </rPr>
          <t xml:space="preserve">calculating numerically
</t>
        </r>
      </text>
    </comment>
    <comment ref="K6" authorId="3" shapeId="0" xr:uid="{D21400FA-898D-BC43-A8AA-04A26FE376BB}">
      <text>
        <t>[Threaded comment]
Your version of Excel allows you to read this threaded comment; however, any edits to it will get removed if the file is opened in a newer version of Excel. Learn more: https://go.microsoft.com/fwlink/?linkid=870924
Comment:
    Increase slop by 0.01 and see how error changes</t>
      </text>
    </comment>
    <comment ref="X6" authorId="2" shapeId="0" xr:uid="{A5CD09A5-CA56-114C-BFEA-299A00738FAD}">
      <text>
        <r>
          <rPr>
            <b/>
            <sz val="9"/>
            <color rgb="FF000000"/>
            <rFont val="Tahoma"/>
            <family val="2"/>
          </rPr>
          <t>Rachel Thomas:</t>
        </r>
        <r>
          <rPr>
            <sz val="9"/>
            <color rgb="FF000000"/>
            <rFont val="Tahoma"/>
            <family val="2"/>
          </rPr>
          <t xml:space="preserve">
</t>
        </r>
        <r>
          <rPr>
            <sz val="9"/>
            <color rgb="FF000000"/>
            <rFont val="Tahoma"/>
            <family val="2"/>
          </rPr>
          <t>calculated analytically.  Use Wolfram-Alpha to get analytical deriv.  Theano and Tensor Flow calculate analytic derivatives for you</t>
        </r>
      </text>
    </comment>
    <comment ref="C7" authorId="0" shapeId="0" xr:uid="{1AA2AE90-402D-F94E-A4AE-D6C223382307}">
      <text>
        <r>
          <rPr>
            <b/>
            <sz val="9"/>
            <color rgb="FF000000"/>
            <rFont val="Tahoma"/>
            <family val="2"/>
          </rPr>
          <t>Jeremy Howard:</t>
        </r>
        <r>
          <rPr>
            <sz val="9"/>
            <color rgb="FF000000"/>
            <rFont val="Tahoma"/>
            <family val="2"/>
          </rPr>
          <t xml:space="preserve">
</t>
        </r>
        <r>
          <rPr>
            <sz val="9"/>
            <color rgb="FF000000"/>
            <rFont val="Tahoma"/>
            <family val="2"/>
          </rPr>
          <t>This is our guess for the first row of data</t>
        </r>
      </text>
    </comment>
    <comment ref="Q7" authorId="0" shapeId="0" xr:uid="{BA26D261-05E4-1148-92EF-75970D069D18}">
      <text>
        <r>
          <rPr>
            <b/>
            <sz val="9"/>
            <color rgb="FF000000"/>
            <rFont val="Tahoma"/>
            <family val="2"/>
          </rPr>
          <t>Jeremy Howard:</t>
        </r>
        <r>
          <rPr>
            <sz val="9"/>
            <color rgb="FF000000"/>
            <rFont val="Tahoma"/>
            <family val="2"/>
          </rPr>
          <t xml:space="preserve">
</t>
        </r>
        <r>
          <rPr>
            <sz val="9"/>
            <color rgb="FF000000"/>
            <rFont val="Tahoma"/>
            <family val="2"/>
          </rPr>
          <t>This is the new guess, which will be copied to columns C &amp; D in the next row</t>
        </r>
      </text>
    </comment>
    <comment ref="C8" authorId="0" shapeId="0" xr:uid="{599424C5-70FA-8E42-953E-503F93E25315}">
      <text>
        <r>
          <rPr>
            <b/>
            <sz val="9"/>
            <color rgb="FF000000"/>
            <rFont val="Tahoma"/>
            <family val="2"/>
          </rPr>
          <t>Jeremy Howard:</t>
        </r>
        <r>
          <rPr>
            <sz val="9"/>
            <color rgb="FF000000"/>
            <rFont val="Tahoma"/>
            <family val="2"/>
          </rPr>
          <t xml:space="preserve">
</t>
        </r>
        <r>
          <rPr>
            <sz val="9"/>
            <color rgb="FF000000"/>
            <rFont val="Tahoma"/>
            <family val="2"/>
          </rPr>
          <t>On the 2nd row, our guess has been updated slightly</t>
        </r>
      </text>
    </comment>
  </commentList>
</comments>
</file>

<file path=xl/sharedStrings.xml><?xml version="1.0" encoding="utf-8"?>
<sst xmlns="http://schemas.openxmlformats.org/spreadsheetml/2006/main" count="325" uniqueCount="127">
  <si>
    <t>slope</t>
  </si>
  <si>
    <t>err^2</t>
  </si>
  <si>
    <t>rmse</t>
  </si>
  <si>
    <t>e=(ax+b-y)^2</t>
  </si>
  <si>
    <t>de/da=x*2(ax+b-y)</t>
  </si>
  <si>
    <t>de/db=2(ax+b-y)</t>
  </si>
  <si>
    <t>de/db</t>
  </si>
  <si>
    <t>errb1</t>
  </si>
  <si>
    <t>erra1</t>
  </si>
  <si>
    <t>de/da</t>
  </si>
  <si>
    <t>est de/db</t>
  </si>
  <si>
    <t>est de/da</t>
  </si>
  <si>
    <t>new a</t>
  </si>
  <si>
    <t>new b</t>
  </si>
  <si>
    <t>learn</t>
  </si>
  <si>
    <t>x</t>
  </si>
  <si>
    <t>y</t>
  </si>
  <si>
    <t>y_pred</t>
  </si>
  <si>
    <t>pred</t>
  </si>
  <si>
    <t>intercept</t>
  </si>
  <si>
    <t>Paste error here:</t>
  </si>
  <si>
    <t>b</t>
  </si>
  <si>
    <t>a</t>
  </si>
  <si>
    <t>const</t>
  </si>
  <si>
    <t>beta</t>
  </si>
  <si>
    <t>loss</t>
  </si>
  <si>
    <t>ft-1</t>
  </si>
  <si>
    <t>ft-2</t>
  </si>
  <si>
    <t>r_t</t>
  </si>
  <si>
    <t>dt-1</t>
  </si>
  <si>
    <t>dt</t>
  </si>
  <si>
    <t>What is this excel notebook about?</t>
  </si>
  <si>
    <t>To keep things simple, instead of working with neural networks here, we will use a simple linear model (y=ax+b).  However, the optimization methods are the same for NNs.</t>
  </si>
  <si>
    <t>This notebook explores different flavors/variations of Stochastic Gradient Descent, the key optimization method used in Deep Learning.</t>
  </si>
  <si>
    <t>data:</t>
  </si>
  <si>
    <t>We create our data by arbitrarily choosing a and b (a=2, b=30), randomly generating x, and then calculating y = ax + b.  We are going to pretend we don't know the true values of a and b, and see if our optimization algorithms help us find them.</t>
  </si>
  <si>
    <t>basic SGD:</t>
  </si>
  <si>
    <t>y=a*x + b</t>
  </si>
  <si>
    <t>What makes it stochastic is that we're just evaluating the error on a subset of our data (in this case, a single data point. For NNs, this is called our "mini-batch") and then updating the weights.</t>
  </si>
  <si>
    <t>momentum:</t>
  </si>
  <si>
    <t>adagrad:</t>
  </si>
  <si>
    <t>rmsprop:</t>
  </si>
  <si>
    <t>Overview of the sheets in this notebook:</t>
  </si>
  <si>
    <t>adam:</t>
  </si>
  <si>
    <t>rmsprop + momentum</t>
  </si>
  <si>
    <t>eve:</t>
  </si>
  <si>
    <t>adagrad_ann:</t>
  </si>
  <si>
    <t>adagrad with learning rate annealling</t>
  </si>
  <si>
    <t xml:space="preserve">adam_ann: </t>
  </si>
  <si>
    <t>adam with learning rate annealling</t>
  </si>
  <si>
    <t>weights:</t>
  </si>
  <si>
    <t>The key idea of SGD:</t>
  </si>
  <si>
    <t>3. Repeat step 2 lots of times.  Eventually we end up with some decent weights.</t>
  </si>
  <si>
    <t>1. Randomly choose some weights to start.</t>
  </si>
  <si>
    <t>2. Use those weights to calculate a prediciton, calculate the error/loss, and then update those weights.</t>
  </si>
  <si>
    <t xml:space="preserve">Goal: We want to create a model so that we can predict y when we're given x. </t>
  </si>
  <si>
    <t>To build the model, we are given training data x, y and we want to find an optimal a, b to create a model of the form y = ax + b.</t>
  </si>
  <si>
    <t xml:space="preserve">How does this relate to NNs?  To make an analogy with CNNs: x would be our images, y would be the dog/cat labels, and a and b are the weights.  </t>
  </si>
  <si>
    <t>We are trying to find the optimal weights (a, b). We use the same optimization methods to find weights for our NNs.</t>
  </si>
  <si>
    <t xml:space="preserve">Some comments have been added to the other sheets in this notebook.  </t>
  </si>
  <si>
    <t>Comments are indicated by a small red triangle in the corner of a cell.  Hover your mouse over that cell to read the comment.</t>
  </si>
  <si>
    <t>Here we randomly generate some training data x and y that we will use on the other sheets.  In the real world, you would get your x and y data from another source. In our CNN, x is the image data and y is the category (dog or cat).</t>
  </si>
  <si>
    <t>We can get a sense of how good our answers are, since really we know what the "true" a and b are.</t>
  </si>
  <si>
    <t>This is the most basic, vanilla form of stochastic gradient descent.  If we were doing gradient descent (not stochastic!), we would evaluate our error on all our data, and then update the weights a, b.</t>
  </si>
  <si>
    <t>Accelerate SGD in the relevant direction and dampen side-to-side oscillations</t>
  </si>
  <si>
    <t>It does this by combining a decaying average of previous gradients with the current gradient</t>
  </si>
  <si>
    <t>Adapts the learning rate by dividing by the sqrt of the avg of the previous gradients squared</t>
  </si>
  <si>
    <t>Adapts the learning rate by dividing by exponentially decaying average of squared gradients</t>
  </si>
  <si>
    <t>Modifies learning rate based on recent volatility of loss</t>
  </si>
  <si>
    <t>On each sheet, click 'reset' to return the a and b guesses to 1.</t>
  </si>
  <si>
    <t>Click 'run' to copy the last row's updated a and b guesses to the top row, and recalculate, a few times. (Each is effectively one epoch)</t>
  </si>
  <si>
    <t>How does SGD train NN?</t>
  </si>
  <si>
    <t>slope: a</t>
  </si>
  <si>
    <t>intercept: b</t>
  </si>
  <si>
    <t>errd1</t>
  </si>
  <si>
    <t>est de/dd</t>
  </si>
  <si>
    <t>errc1</t>
  </si>
  <si>
    <t>est de/dc</t>
  </si>
  <si>
    <t>new c</t>
  </si>
  <si>
    <t>new d</t>
  </si>
  <si>
    <t>d</t>
  </si>
  <si>
    <t>c</t>
  </si>
  <si>
    <t>y = (a*x + b)*c + d</t>
  </si>
  <si>
    <t>y=c(a*x+b)+d</t>
  </si>
  <si>
    <t>const: b</t>
  </si>
  <si>
    <t>const2: d</t>
  </si>
  <si>
    <t>slope2: c</t>
  </si>
  <si>
    <t>e=((ax+b)*c + d - y)^2</t>
  </si>
  <si>
    <t>e=((ax + b + 0.01)*c + d - y)^2</t>
  </si>
  <si>
    <t>e=(((a + 0.01)*x + b)*c + d - y)^2</t>
  </si>
  <si>
    <t>e=(a*x+b)*c + d + 0.01 -y)^2</t>
  </si>
  <si>
    <t>e =( (a*x+b)*(c+0.01) + d - y)^2</t>
  </si>
  <si>
    <t>Basic SGD new b = old b - 0.0001 * de/db</t>
  </si>
  <si>
    <t>Momentum new b = old b - 0.0001 * a modified de/db</t>
  </si>
  <si>
    <t>the modified de/de = 0.1*de/db + 0.9 * previous modified de/db</t>
  </si>
  <si>
    <t>But where does the first modified de/db (-18.33) and the first modified de/da (98.246) come from?</t>
  </si>
  <si>
    <t>y' = ReLU max(0, a*x+b)</t>
  </si>
  <si>
    <t>y'' = c*y' + d</t>
  </si>
  <si>
    <t>x [-80, 120]</t>
  </si>
  <si>
    <t>x [-50,50] rand</t>
  </si>
  <si>
    <t>x [1, 100] rand</t>
  </si>
  <si>
    <t>it collapses into</t>
  </si>
  <si>
    <t>test X</t>
  </si>
  <si>
    <t>y = ax + b</t>
  </si>
  <si>
    <t>target function</t>
  </si>
  <si>
    <t>model function</t>
  </si>
  <si>
    <t>slope: a, c</t>
  </si>
  <si>
    <t>intercept: b, d</t>
  </si>
  <si>
    <t>think of it as a 2-neuron model with 4 weights (a, b, c, d) without activation function</t>
  </si>
  <si>
    <t>think of it as a neuron model with 2 weights (a, b)</t>
  </si>
  <si>
    <t>y = 2x + 30</t>
  </si>
  <si>
    <t>a*c</t>
  </si>
  <si>
    <t>c*b+d</t>
  </si>
  <si>
    <t>model function: y = ax + b</t>
  </si>
  <si>
    <t>target function: y = 3(2x + 30) + 10</t>
  </si>
  <si>
    <t>target a = 6</t>
  </si>
  <si>
    <t>target b = 100</t>
  </si>
  <si>
    <t>y = 6x + 100</t>
  </si>
  <si>
    <t>target: 2</t>
  </si>
  <si>
    <t>target: 30</t>
  </si>
  <si>
    <t>y=c*Max(0, (a*x+b))+d</t>
  </si>
  <si>
    <t>e=(Max(0, (ax+b))*c + d - y)^2</t>
  </si>
  <si>
    <t>e=(Max(0, (ax + b + 0.01))*c + d - y)^2</t>
  </si>
  <si>
    <t>e=(Max(0, ((a + 0.01)*x + b))*c + d - y)^2</t>
  </si>
  <si>
    <t>e=Max(0, (a*x+b))*c + d + 0.01 -y)^2</t>
  </si>
  <si>
    <t>e =(Max(0,  (a*x+b))*(c+0.01) + d - y)^2</t>
  </si>
  <si>
    <t>think of it as a 2-neuron model with 4 weights (a, b, c, d) with an activation function on first neuron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</si>
</sst>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b/>
      <sz val="11"/>
      <color theme="1"/>
      <name val="Calibri"/>
      <family val="2"/>
      <scheme val="minor"/>
    </font>
    <font>
      <sz val="11"/>
      <color rgb="FF000000"/>
      <name val="Calibri"/>
      <family val="2"/>
    </font>
    <font>
      <i/>
      <sz val="11"/>
      <color theme="1"/>
      <name val="Calibri"/>
      <family val="2"/>
      <scheme val="minor"/>
    </font>
    <font>
      <b/>
      <i/>
      <sz val="11"/>
      <color theme="1"/>
      <name val="Calibri"/>
      <family val="2"/>
      <scheme val="minor"/>
    </font>
    <font>
      <b/>
      <sz val="14"/>
      <color theme="1"/>
      <name val="Calibri"/>
      <family val="2"/>
      <scheme val="minor"/>
    </font>
    <font>
      <sz val="14"/>
      <color theme="1"/>
      <name val="Calibri"/>
      <family val="2"/>
      <scheme val="minor"/>
    </font>
    <font>
      <sz val="11"/>
      <color rgb="FF000000"/>
      <name val="Calibri"/>
      <family val="2"/>
      <scheme val="minor"/>
    </font>
    <font>
      <sz val="10"/>
      <color rgb="FF000000"/>
      <name val="Tahoma"/>
      <family val="2"/>
    </font>
    <font>
      <b/>
      <sz val="9"/>
      <color rgb="FF000000"/>
      <name val="Tahoma"/>
      <family val="2"/>
    </font>
    <font>
      <sz val="9"/>
      <color rgb="FF000000"/>
      <name val="Tahoma"/>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3" fontId="0" fillId="0" borderId="0" xfId="0" applyNumberFormat="1"/>
    <xf numFmtId="0" fontId="1" fillId="0" borderId="0" xfId="0" applyFont="1"/>
    <xf numFmtId="4" fontId="0" fillId="0" borderId="0" xfId="0" applyNumberFormat="1"/>
    <xf numFmtId="0" fontId="0" fillId="0" borderId="0" xfId="0" applyFont="1"/>
    <xf numFmtId="164" fontId="0" fillId="0" borderId="0" xfId="0" applyNumberFormat="1"/>
    <xf numFmtId="164" fontId="1" fillId="0" borderId="0" xfId="0" applyNumberFormat="1" applyFont="1"/>
    <xf numFmtId="2" fontId="0" fillId="0" borderId="0" xfId="0" applyNumberFormat="1"/>
    <xf numFmtId="2" fontId="1" fillId="0" borderId="0" xfId="0" applyNumberFormat="1" applyFont="1"/>
    <xf numFmtId="11" fontId="3" fillId="0" borderId="0" xfId="0" applyNumberFormat="1" applyFont="1"/>
    <xf numFmtId="9" fontId="0" fillId="0" borderId="0" xfId="0" applyNumberFormat="1"/>
    <xf numFmtId="0" fontId="4" fillId="0" borderId="0" xfId="0" applyFont="1"/>
    <xf numFmtId="164" fontId="4" fillId="0" borderId="0" xfId="0" applyNumberFormat="1" applyFont="1"/>
    <xf numFmtId="0" fontId="5" fillId="0" borderId="0" xfId="0" applyFont="1"/>
    <xf numFmtId="0" fontId="6" fillId="0" borderId="0" xfId="0" applyFont="1"/>
    <xf numFmtId="0" fontId="6" fillId="0" borderId="0" xfId="0" applyFont="1" applyAlignment="1">
      <alignment wrapText="1"/>
    </xf>
    <xf numFmtId="0" fontId="5" fillId="0" borderId="0" xfId="0" applyFont="1" applyAlignment="1"/>
    <xf numFmtId="0" fontId="6" fillId="0" borderId="0" xfId="0" applyFont="1" applyAlignment="1"/>
    <xf numFmtId="0" fontId="6" fillId="0" borderId="1" xfId="0" applyFont="1" applyBorder="1"/>
    <xf numFmtId="0" fontId="6" fillId="0" borderId="2" xfId="0" applyFont="1" applyBorder="1" applyAlignment="1">
      <alignment wrapText="1"/>
    </xf>
    <xf numFmtId="0" fontId="5" fillId="0" borderId="3" xfId="0" applyFont="1" applyBorder="1"/>
    <xf numFmtId="0" fontId="6" fillId="0" borderId="4" xfId="0" applyFont="1" applyBorder="1" applyAlignment="1">
      <alignment wrapText="1"/>
    </xf>
    <xf numFmtId="0" fontId="5" fillId="0" borderId="5" xfId="0" applyFont="1" applyBorder="1"/>
    <xf numFmtId="0" fontId="6" fillId="0" borderId="6" xfId="0" applyFont="1" applyBorder="1" applyAlignment="1">
      <alignment wrapText="1"/>
    </xf>
    <xf numFmtId="0" fontId="6" fillId="0" borderId="5" xfId="0" applyFont="1" applyBorder="1"/>
    <xf numFmtId="0" fontId="6" fillId="0" borderId="7" xfId="0" applyFont="1" applyBorder="1"/>
    <xf numFmtId="0" fontId="6" fillId="0" borderId="8" xfId="0" applyFont="1" applyBorder="1" applyAlignment="1">
      <alignment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172838492277357E-2"/>
          <c:y val="0.10554705431149002"/>
          <c:w val="0.87120844269466313"/>
          <c:h val="0.84171296296296294"/>
        </c:manualLayout>
      </c:layout>
      <c:scatterChart>
        <c:scatterStyle val="lineMarker"/>
        <c:varyColors val="0"/>
        <c:ser>
          <c:idx val="0"/>
          <c:order val="0"/>
          <c:tx>
            <c:v>y = ax+b</c:v>
          </c:tx>
          <c:spPr>
            <a:ln w="19050" cap="rnd">
              <a:noFill/>
              <a:round/>
            </a:ln>
            <a:effectLst/>
          </c:spPr>
          <c:marker>
            <c:symbol val="circle"/>
            <c:size val="5"/>
            <c:spPr>
              <a:solidFill>
                <a:schemeClr val="accent1"/>
              </a:solidFill>
              <a:ln w="9525">
                <a:solidFill>
                  <a:schemeClr val="accent1"/>
                </a:solidFill>
              </a:ln>
              <a:effectLst/>
            </c:spPr>
          </c:marker>
          <c:xVal>
            <c:numRef>
              <c:f>data!$C$6:$C$34</c:f>
              <c:numCache>
                <c:formatCode>General</c:formatCode>
                <c:ptCount val="29"/>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90</c:v>
                </c:pt>
                <c:pt idx="18">
                  <c:v>100</c:v>
                </c:pt>
                <c:pt idx="19">
                  <c:v>110</c:v>
                </c:pt>
                <c:pt idx="20">
                  <c:v>120</c:v>
                </c:pt>
              </c:numCache>
            </c:numRef>
          </c:xVal>
          <c:yVal>
            <c:numRef>
              <c:f>data!$D$6:$D$34</c:f>
              <c:numCache>
                <c:formatCode>General</c:formatCode>
                <c:ptCount val="29"/>
                <c:pt idx="0">
                  <c:v>-130</c:v>
                </c:pt>
                <c:pt idx="1">
                  <c:v>-110</c:v>
                </c:pt>
                <c:pt idx="2">
                  <c:v>-90</c:v>
                </c:pt>
                <c:pt idx="3">
                  <c:v>-70</c:v>
                </c:pt>
                <c:pt idx="4">
                  <c:v>-50</c:v>
                </c:pt>
                <c:pt idx="5">
                  <c:v>-30</c:v>
                </c:pt>
                <c:pt idx="6">
                  <c:v>-10</c:v>
                </c:pt>
                <c:pt idx="7">
                  <c:v>10</c:v>
                </c:pt>
                <c:pt idx="8">
                  <c:v>30</c:v>
                </c:pt>
                <c:pt idx="9">
                  <c:v>50</c:v>
                </c:pt>
                <c:pt idx="10">
                  <c:v>70</c:v>
                </c:pt>
                <c:pt idx="11">
                  <c:v>90</c:v>
                </c:pt>
                <c:pt idx="12">
                  <c:v>110</c:v>
                </c:pt>
                <c:pt idx="13">
                  <c:v>130</c:v>
                </c:pt>
                <c:pt idx="14">
                  <c:v>150</c:v>
                </c:pt>
                <c:pt idx="15">
                  <c:v>170</c:v>
                </c:pt>
                <c:pt idx="16">
                  <c:v>190</c:v>
                </c:pt>
                <c:pt idx="17">
                  <c:v>210</c:v>
                </c:pt>
                <c:pt idx="18">
                  <c:v>230</c:v>
                </c:pt>
                <c:pt idx="19">
                  <c:v>250</c:v>
                </c:pt>
                <c:pt idx="20">
                  <c:v>270</c:v>
                </c:pt>
              </c:numCache>
            </c:numRef>
          </c:yVal>
          <c:smooth val="0"/>
          <c:extLst>
            <c:ext xmlns:c16="http://schemas.microsoft.com/office/drawing/2014/chart" uri="{C3380CC4-5D6E-409C-BE32-E72D297353CC}">
              <c16:uniqueId val="{00000000-0A42-C945-B34E-C48141A0A594}"/>
            </c:ext>
          </c:extLst>
        </c:ser>
        <c:ser>
          <c:idx val="1"/>
          <c:order val="1"/>
          <c:tx>
            <c:v>y' = c(ax+b)+d</c:v>
          </c:tx>
          <c:spPr>
            <a:ln w="25400" cap="rnd">
              <a:noFill/>
              <a:round/>
            </a:ln>
            <a:effectLst/>
          </c:spPr>
          <c:marker>
            <c:symbol val="circle"/>
            <c:size val="5"/>
            <c:spPr>
              <a:solidFill>
                <a:schemeClr val="accent2"/>
              </a:solidFill>
              <a:ln w="9525">
                <a:solidFill>
                  <a:schemeClr val="accent2"/>
                </a:solidFill>
              </a:ln>
              <a:effectLst/>
            </c:spPr>
          </c:marker>
          <c:xVal>
            <c:numRef>
              <c:f>data!$C$6:$C$34</c:f>
              <c:numCache>
                <c:formatCode>General</c:formatCode>
                <c:ptCount val="29"/>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90</c:v>
                </c:pt>
                <c:pt idx="18">
                  <c:v>100</c:v>
                </c:pt>
                <c:pt idx="19">
                  <c:v>110</c:v>
                </c:pt>
                <c:pt idx="20">
                  <c:v>120</c:v>
                </c:pt>
              </c:numCache>
            </c:numRef>
          </c:xVal>
          <c:yVal>
            <c:numRef>
              <c:f>data!$F$6:$F$34</c:f>
              <c:numCache>
                <c:formatCode>General</c:formatCode>
                <c:ptCount val="29"/>
                <c:pt idx="0">
                  <c:v>-380</c:v>
                </c:pt>
                <c:pt idx="1">
                  <c:v>-320</c:v>
                </c:pt>
                <c:pt idx="2">
                  <c:v>-260</c:v>
                </c:pt>
                <c:pt idx="3">
                  <c:v>-200</c:v>
                </c:pt>
                <c:pt idx="4">
                  <c:v>-140</c:v>
                </c:pt>
                <c:pt idx="5">
                  <c:v>-80</c:v>
                </c:pt>
                <c:pt idx="6">
                  <c:v>-20</c:v>
                </c:pt>
                <c:pt idx="7">
                  <c:v>40</c:v>
                </c:pt>
                <c:pt idx="8">
                  <c:v>100</c:v>
                </c:pt>
                <c:pt idx="9">
                  <c:v>160</c:v>
                </c:pt>
                <c:pt idx="10">
                  <c:v>220</c:v>
                </c:pt>
                <c:pt idx="11">
                  <c:v>280</c:v>
                </c:pt>
                <c:pt idx="12">
                  <c:v>340</c:v>
                </c:pt>
                <c:pt idx="13">
                  <c:v>400</c:v>
                </c:pt>
                <c:pt idx="14">
                  <c:v>460</c:v>
                </c:pt>
                <c:pt idx="15">
                  <c:v>520</c:v>
                </c:pt>
                <c:pt idx="16">
                  <c:v>580</c:v>
                </c:pt>
                <c:pt idx="17">
                  <c:v>640</c:v>
                </c:pt>
                <c:pt idx="18">
                  <c:v>700</c:v>
                </c:pt>
                <c:pt idx="19">
                  <c:v>760</c:v>
                </c:pt>
                <c:pt idx="20">
                  <c:v>820</c:v>
                </c:pt>
              </c:numCache>
            </c:numRef>
          </c:yVal>
          <c:smooth val="0"/>
          <c:extLst>
            <c:ext xmlns:c16="http://schemas.microsoft.com/office/drawing/2014/chart" uri="{C3380CC4-5D6E-409C-BE32-E72D297353CC}">
              <c16:uniqueId val="{00000002-0A42-C945-B34E-C48141A0A594}"/>
            </c:ext>
          </c:extLst>
        </c:ser>
        <c:ser>
          <c:idx val="2"/>
          <c:order val="2"/>
          <c:tx>
            <c:v>y'' = c(max(0, y)) + d</c:v>
          </c:tx>
          <c:spPr>
            <a:ln w="25400" cap="rnd">
              <a:noFill/>
              <a:round/>
            </a:ln>
            <a:effectLst/>
          </c:spPr>
          <c:marker>
            <c:symbol val="circle"/>
            <c:size val="5"/>
            <c:spPr>
              <a:solidFill>
                <a:schemeClr val="accent3"/>
              </a:solidFill>
              <a:ln w="9525">
                <a:solidFill>
                  <a:schemeClr val="accent3"/>
                </a:solidFill>
              </a:ln>
              <a:effectLst/>
            </c:spPr>
          </c:marker>
          <c:xVal>
            <c:numRef>
              <c:f>data!$C$6:$C$34</c:f>
              <c:numCache>
                <c:formatCode>General</c:formatCode>
                <c:ptCount val="29"/>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90</c:v>
                </c:pt>
                <c:pt idx="18">
                  <c:v>100</c:v>
                </c:pt>
                <c:pt idx="19">
                  <c:v>110</c:v>
                </c:pt>
                <c:pt idx="20">
                  <c:v>120</c:v>
                </c:pt>
              </c:numCache>
            </c:numRef>
          </c:xVal>
          <c:yVal>
            <c:numRef>
              <c:f>data!$J$6:$J$34</c:f>
              <c:numCache>
                <c:formatCode>General</c:formatCode>
                <c:ptCount val="29"/>
                <c:pt idx="0">
                  <c:v>10</c:v>
                </c:pt>
                <c:pt idx="1">
                  <c:v>10</c:v>
                </c:pt>
                <c:pt idx="2">
                  <c:v>10</c:v>
                </c:pt>
                <c:pt idx="3">
                  <c:v>10</c:v>
                </c:pt>
                <c:pt idx="4">
                  <c:v>10</c:v>
                </c:pt>
                <c:pt idx="5">
                  <c:v>10</c:v>
                </c:pt>
                <c:pt idx="6">
                  <c:v>10</c:v>
                </c:pt>
                <c:pt idx="7">
                  <c:v>40</c:v>
                </c:pt>
                <c:pt idx="8">
                  <c:v>100</c:v>
                </c:pt>
                <c:pt idx="9">
                  <c:v>160</c:v>
                </c:pt>
                <c:pt idx="10">
                  <c:v>220</c:v>
                </c:pt>
                <c:pt idx="11">
                  <c:v>280</c:v>
                </c:pt>
                <c:pt idx="12">
                  <c:v>340</c:v>
                </c:pt>
                <c:pt idx="13">
                  <c:v>400</c:v>
                </c:pt>
                <c:pt idx="14">
                  <c:v>460</c:v>
                </c:pt>
                <c:pt idx="15">
                  <c:v>520</c:v>
                </c:pt>
                <c:pt idx="16">
                  <c:v>580</c:v>
                </c:pt>
                <c:pt idx="17">
                  <c:v>640</c:v>
                </c:pt>
                <c:pt idx="18">
                  <c:v>700</c:v>
                </c:pt>
                <c:pt idx="19">
                  <c:v>760</c:v>
                </c:pt>
                <c:pt idx="20">
                  <c:v>820</c:v>
                </c:pt>
              </c:numCache>
            </c:numRef>
          </c:yVal>
          <c:smooth val="0"/>
          <c:extLst>
            <c:ext xmlns:c16="http://schemas.microsoft.com/office/drawing/2014/chart" uri="{C3380CC4-5D6E-409C-BE32-E72D297353CC}">
              <c16:uniqueId val="{00000004-0A42-C945-B34E-C48141A0A594}"/>
            </c:ext>
          </c:extLst>
        </c:ser>
        <c:dLbls>
          <c:showLegendKey val="0"/>
          <c:showVal val="0"/>
          <c:showCatName val="0"/>
          <c:showSerName val="0"/>
          <c:showPercent val="0"/>
          <c:showBubbleSize val="0"/>
        </c:dLbls>
        <c:axId val="9143103"/>
        <c:axId val="9144751"/>
      </c:scatterChart>
      <c:valAx>
        <c:axId val="9143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9144751"/>
        <c:crosses val="autoZero"/>
        <c:crossBetween val="midCat"/>
      </c:valAx>
      <c:valAx>
        <c:axId val="914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9143103"/>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by</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'basic SGD'!$C$38:$C$62</c:f>
              <c:numCache>
                <c:formatCode>General</c:formatCode>
                <c:ptCount val="25"/>
              </c:numCache>
            </c:numRef>
          </c:val>
          <c:smooth val="0"/>
          <c:extLst>
            <c:ext xmlns:c16="http://schemas.microsoft.com/office/drawing/2014/chart" uri="{C3380CC4-5D6E-409C-BE32-E72D297353CC}">
              <c16:uniqueId val="{00000000-03E4-47F8-B210-D0B46E2B5952}"/>
            </c:ext>
          </c:extLst>
        </c:ser>
        <c:dLbls>
          <c:showLegendKey val="0"/>
          <c:showVal val="0"/>
          <c:showCatName val="0"/>
          <c:showSerName val="0"/>
          <c:showPercent val="0"/>
          <c:showBubbleSize val="0"/>
        </c:dLbls>
        <c:smooth val="0"/>
        <c:axId val="-1517095648"/>
        <c:axId val="-1517097824"/>
      </c:lineChart>
      <c:catAx>
        <c:axId val="-1517095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7824"/>
        <c:crosses val="autoZero"/>
        <c:auto val="1"/>
        <c:lblAlgn val="ctr"/>
        <c:lblOffset val="100"/>
        <c:noMultiLvlLbl val="0"/>
      </c:catAx>
      <c:valAx>
        <c:axId val="-15170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by</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'basic SGD est'!$C$39:$C$63</c:f>
              <c:numCache>
                <c:formatCode>General</c:formatCode>
                <c:ptCount val="25"/>
              </c:numCache>
            </c:numRef>
          </c:val>
          <c:smooth val="0"/>
          <c:extLst>
            <c:ext xmlns:c16="http://schemas.microsoft.com/office/drawing/2014/chart" uri="{C3380CC4-5D6E-409C-BE32-E72D297353CC}">
              <c16:uniqueId val="{00000000-F915-8949-A0F2-15001BC1C86D}"/>
            </c:ext>
          </c:extLst>
        </c:ser>
        <c:dLbls>
          <c:showLegendKey val="0"/>
          <c:showVal val="0"/>
          <c:showCatName val="0"/>
          <c:showSerName val="0"/>
          <c:showPercent val="0"/>
          <c:showBubbleSize val="0"/>
        </c:dLbls>
        <c:smooth val="0"/>
        <c:axId val="-1517095648"/>
        <c:axId val="-1517097824"/>
      </c:lineChart>
      <c:catAx>
        <c:axId val="-1517095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7824"/>
        <c:crosses val="autoZero"/>
        <c:auto val="1"/>
        <c:lblAlgn val="ctr"/>
        <c:lblOffset val="100"/>
        <c:noMultiLvlLbl val="0"/>
      </c:catAx>
      <c:valAx>
        <c:axId val="-15170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by</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'basic SGD 2 neuron collapse'!$C$41:$C$65</c:f>
              <c:numCache>
                <c:formatCode>General</c:formatCode>
                <c:ptCount val="25"/>
              </c:numCache>
            </c:numRef>
          </c:val>
          <c:smooth val="0"/>
          <c:extLst>
            <c:ext xmlns:c16="http://schemas.microsoft.com/office/drawing/2014/chart" uri="{C3380CC4-5D6E-409C-BE32-E72D297353CC}">
              <c16:uniqueId val="{00000000-2827-9347-8DF9-36754354C046}"/>
            </c:ext>
          </c:extLst>
        </c:ser>
        <c:dLbls>
          <c:showLegendKey val="0"/>
          <c:showVal val="0"/>
          <c:showCatName val="0"/>
          <c:showSerName val="0"/>
          <c:showPercent val="0"/>
          <c:showBubbleSize val="0"/>
        </c:dLbls>
        <c:smooth val="0"/>
        <c:axId val="-1517095648"/>
        <c:axId val="-1517097824"/>
      </c:lineChart>
      <c:catAx>
        <c:axId val="-1517095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7824"/>
        <c:crosses val="autoZero"/>
        <c:auto val="1"/>
        <c:lblAlgn val="ctr"/>
        <c:lblOffset val="100"/>
        <c:noMultiLvlLbl val="0"/>
      </c:catAx>
      <c:valAx>
        <c:axId val="-15170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by</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'resolve collapse by 1 neuron'!$C$40:$C$64</c:f>
              <c:numCache>
                <c:formatCode>General</c:formatCode>
                <c:ptCount val="25"/>
              </c:numCache>
            </c:numRef>
          </c:val>
          <c:smooth val="0"/>
          <c:extLst>
            <c:ext xmlns:c16="http://schemas.microsoft.com/office/drawing/2014/chart" uri="{C3380CC4-5D6E-409C-BE32-E72D297353CC}">
              <c16:uniqueId val="{00000000-9966-6943-A721-0F092C53BAC9}"/>
            </c:ext>
          </c:extLst>
        </c:ser>
        <c:dLbls>
          <c:showLegendKey val="0"/>
          <c:showVal val="0"/>
          <c:showCatName val="0"/>
          <c:showSerName val="0"/>
          <c:showPercent val="0"/>
          <c:showBubbleSize val="0"/>
        </c:dLbls>
        <c:smooth val="0"/>
        <c:axId val="-1517095648"/>
        <c:axId val="-1517097824"/>
      </c:lineChart>
      <c:catAx>
        <c:axId val="-1517095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7824"/>
        <c:crosses val="autoZero"/>
        <c:auto val="1"/>
        <c:lblAlgn val="ctr"/>
        <c:lblOffset val="100"/>
        <c:noMultiLvlLbl val="0"/>
      </c:catAx>
      <c:valAx>
        <c:axId val="-15170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by</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'basic SGD 2 neuron ReLU'!$C$41:$C$65</c:f>
              <c:numCache>
                <c:formatCode>General</c:formatCode>
                <c:ptCount val="25"/>
                <c:pt idx="1">
                  <c:v>630.06381546046885</c:v>
                </c:pt>
                <c:pt idx="2">
                  <c:v>627.2494612355913</c:v>
                </c:pt>
                <c:pt idx="3">
                  <c:v>624.45435078399953</c:v>
                </c:pt>
                <c:pt idx="4">
                  <c:v>621.67838438631486</c:v>
                </c:pt>
                <c:pt idx="5">
                  <c:v>618.92146278283622</c:v>
                </c:pt>
                <c:pt idx="6">
                  <c:v>616.18348716948447</c:v>
                </c:pt>
                <c:pt idx="7">
                  <c:v>613.4643591937712</c:v>
                </c:pt>
                <c:pt idx="8">
                  <c:v>610.76398095079378</c:v>
                </c:pt>
                <c:pt idx="9">
                  <c:v>608.08225497925343</c:v>
                </c:pt>
                <c:pt idx="10">
                  <c:v>605.41908425749614</c:v>
                </c:pt>
                <c:pt idx="11">
                  <c:v>602.77437219958074</c:v>
                </c:pt>
                <c:pt idx="12">
                  <c:v>600.14802265137803</c:v>
                </c:pt>
                <c:pt idx="13">
                  <c:v>597.53993988668492</c:v>
                </c:pt>
                <c:pt idx="14">
                  <c:v>594.95002860336979</c:v>
                </c:pt>
                <c:pt idx="15">
                  <c:v>592.37819391954906</c:v>
                </c:pt>
                <c:pt idx="16">
                  <c:v>589.82434136978134</c:v>
                </c:pt>
                <c:pt idx="17">
                  <c:v>587.28837690129706</c:v>
                </c:pt>
                <c:pt idx="18">
                  <c:v>584.77020687024901</c:v>
                </c:pt>
                <c:pt idx="19">
                  <c:v>582.26973803799478</c:v>
                </c:pt>
                <c:pt idx="20">
                  <c:v>579.7868775674084</c:v>
                </c:pt>
                <c:pt idx="21">
                  <c:v>577.32153301921426</c:v>
                </c:pt>
                <c:pt idx="22">
                  <c:v>574.87361234835726</c:v>
                </c:pt>
                <c:pt idx="23">
                  <c:v>572.44302390039627</c:v>
                </c:pt>
                <c:pt idx="24">
                  <c:v>570.02967640793179</c:v>
                </c:pt>
              </c:numCache>
            </c:numRef>
          </c:val>
          <c:smooth val="0"/>
          <c:extLst>
            <c:ext xmlns:c16="http://schemas.microsoft.com/office/drawing/2014/chart" uri="{C3380CC4-5D6E-409C-BE32-E72D297353CC}">
              <c16:uniqueId val="{00000000-A9CB-2146-B8E8-B22B1FE1AEEF}"/>
            </c:ext>
          </c:extLst>
        </c:ser>
        <c:dLbls>
          <c:showLegendKey val="0"/>
          <c:showVal val="0"/>
          <c:showCatName val="0"/>
          <c:showSerName val="0"/>
          <c:showPercent val="0"/>
          <c:showBubbleSize val="0"/>
        </c:dLbls>
        <c:smooth val="0"/>
        <c:axId val="-1517095648"/>
        <c:axId val="-1517097824"/>
      </c:lineChart>
      <c:catAx>
        <c:axId val="-1517095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7824"/>
        <c:crosses val="autoZero"/>
        <c:auto val="1"/>
        <c:lblAlgn val="ctr"/>
        <c:lblOffset val="100"/>
        <c:noMultiLvlLbl val="0"/>
      </c:catAx>
      <c:valAx>
        <c:axId val="-15170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1709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402491</xdr:colOff>
      <xdr:row>3</xdr:row>
      <xdr:rowOff>143606</xdr:rowOff>
    </xdr:from>
    <xdr:to>
      <xdr:col>18</xdr:col>
      <xdr:colOff>100622</xdr:colOff>
      <xdr:row>25</xdr:row>
      <xdr:rowOff>177800</xdr:rowOff>
    </xdr:to>
    <xdr:graphicFrame macro="">
      <xdr:nvGraphicFramePr>
        <xdr:cNvPr id="8" name="Chart 7">
          <a:extLst>
            <a:ext uri="{FF2B5EF4-FFF2-40B4-BE49-F238E27FC236}">
              <a16:creationId xmlns:a16="http://schemas.microsoft.com/office/drawing/2014/main" id="{88FF2024-8020-F6AB-F29E-71AAB3140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12700</xdr:rowOff>
        </xdr:from>
        <xdr:to>
          <xdr:col>0</xdr:col>
          <xdr:colOff>635000</xdr:colOff>
          <xdr:row>0</xdr:row>
          <xdr:rowOff>177800</xdr:rowOff>
        </xdr:to>
        <xdr:sp macro="" textlink="">
          <xdr:nvSpPr>
            <xdr:cNvPr id="30721" name="Button 1" hidden="1">
              <a:extLst>
                <a:ext uri="{63B3BB69-23CF-44E3-9099-C40C66FF867C}">
                  <a14:compatExt spid="_x0000_s30721"/>
                </a:ext>
                <a:ext uri="{FF2B5EF4-FFF2-40B4-BE49-F238E27FC236}">
                  <a16:creationId xmlns:a16="http://schemas.microsoft.com/office/drawing/2014/main" id="{00000000-0008-0000-0600-0000017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xdr:row>
          <xdr:rowOff>12700</xdr:rowOff>
        </xdr:from>
        <xdr:to>
          <xdr:col>0</xdr:col>
          <xdr:colOff>635000</xdr:colOff>
          <xdr:row>1</xdr:row>
          <xdr:rowOff>177800</xdr:rowOff>
        </xdr:to>
        <xdr:sp macro="" textlink="">
          <xdr:nvSpPr>
            <xdr:cNvPr id="30722" name="Button 2" hidden="1">
              <a:extLst>
                <a:ext uri="{63B3BB69-23CF-44E3-9099-C40C66FF867C}">
                  <a14:compatExt spid="_x0000_s30722"/>
                </a:ext>
                <a:ext uri="{FF2B5EF4-FFF2-40B4-BE49-F238E27FC236}">
                  <a16:creationId xmlns:a16="http://schemas.microsoft.com/office/drawing/2014/main" id="{00000000-0008-0000-0600-0000027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xdr:txBody>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12700</xdr:rowOff>
        </xdr:from>
        <xdr:to>
          <xdr:col>0</xdr:col>
          <xdr:colOff>635000</xdr:colOff>
          <xdr:row>0</xdr:row>
          <xdr:rowOff>177800</xdr:rowOff>
        </xdr:to>
        <xdr:sp macro="" textlink="">
          <xdr:nvSpPr>
            <xdr:cNvPr id="37889" name="Button 1" hidden="1">
              <a:extLst>
                <a:ext uri="{63B3BB69-23CF-44E3-9099-C40C66FF867C}">
                  <a14:compatExt spid="_x0000_s37889"/>
                </a:ext>
                <a:ext uri="{FF2B5EF4-FFF2-40B4-BE49-F238E27FC236}">
                  <a16:creationId xmlns:a16="http://schemas.microsoft.com/office/drawing/2014/main" id="{00000000-0008-0000-0700-0000019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xdr:row>
          <xdr:rowOff>12700</xdr:rowOff>
        </xdr:from>
        <xdr:to>
          <xdr:col>0</xdr:col>
          <xdr:colOff>635000</xdr:colOff>
          <xdr:row>1</xdr:row>
          <xdr:rowOff>177800</xdr:rowOff>
        </xdr:to>
        <xdr:sp macro="" textlink="">
          <xdr:nvSpPr>
            <xdr:cNvPr id="37890" name="Button 2" hidden="1">
              <a:extLst>
                <a:ext uri="{63B3BB69-23CF-44E3-9099-C40C66FF867C}">
                  <a14:compatExt spid="_x0000_s37890"/>
                </a:ext>
                <a:ext uri="{FF2B5EF4-FFF2-40B4-BE49-F238E27FC236}">
                  <a16:creationId xmlns:a16="http://schemas.microsoft.com/office/drawing/2014/main" id="{00000000-0008-0000-0700-0000029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xdr:txBody>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12700</xdr:rowOff>
        </xdr:from>
        <xdr:to>
          <xdr:col>0</xdr:col>
          <xdr:colOff>635000</xdr:colOff>
          <xdr:row>0</xdr:row>
          <xdr:rowOff>177800</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8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xdr:row>
          <xdr:rowOff>12700</xdr:rowOff>
        </xdr:from>
        <xdr:to>
          <xdr:col>0</xdr:col>
          <xdr:colOff>635000</xdr:colOff>
          <xdr:row>1</xdr:row>
          <xdr:rowOff>177800</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8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xdr:txBody>
        </xdr:sp>
        <xdr:clientData fPrintsWithSheet="0"/>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12700</xdr:rowOff>
        </xdr:from>
        <xdr:to>
          <xdr:col>0</xdr:col>
          <xdr:colOff>635000</xdr:colOff>
          <xdr:row>0</xdr:row>
          <xdr:rowOff>177800</xdr:rowOff>
        </xdr:to>
        <xdr:sp macro="" textlink="">
          <xdr:nvSpPr>
            <xdr:cNvPr id="49153" name="Button 1" hidden="1">
              <a:extLst>
                <a:ext uri="{63B3BB69-23CF-44E3-9099-C40C66FF867C}">
                  <a14:compatExt spid="_x0000_s49153"/>
                </a:ext>
                <a:ext uri="{FF2B5EF4-FFF2-40B4-BE49-F238E27FC236}">
                  <a16:creationId xmlns:a16="http://schemas.microsoft.com/office/drawing/2014/main" id="{00000000-0008-0000-0900-000001C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xdr:row>
          <xdr:rowOff>12700</xdr:rowOff>
        </xdr:from>
        <xdr:to>
          <xdr:col>0</xdr:col>
          <xdr:colOff>635000</xdr:colOff>
          <xdr:row>1</xdr:row>
          <xdr:rowOff>177800</xdr:rowOff>
        </xdr:to>
        <xdr:sp macro="" textlink="">
          <xdr:nvSpPr>
            <xdr:cNvPr id="49154" name="Button 2" hidden="1">
              <a:extLst>
                <a:ext uri="{63B3BB69-23CF-44E3-9099-C40C66FF867C}">
                  <a14:compatExt spid="_x0000_s49154"/>
                </a:ext>
                <a:ext uri="{FF2B5EF4-FFF2-40B4-BE49-F238E27FC236}">
                  <a16:creationId xmlns:a16="http://schemas.microsoft.com/office/drawing/2014/main" id="{00000000-0008-0000-0900-000002C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150811</xdr:colOff>
      <xdr:row>35</xdr:row>
      <xdr:rowOff>59795</xdr:rowOff>
    </xdr:from>
    <xdr:to>
      <xdr:col>9</xdr:col>
      <xdr:colOff>537103</xdr:colOff>
      <xdr:row>50</xdr:row>
      <xdr:rowOff>24870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1</xdr:row>
          <xdr:rowOff>12700</xdr:rowOff>
        </xdr:from>
        <xdr:to>
          <xdr:col>0</xdr:col>
          <xdr:colOff>508000</xdr:colOff>
          <xdr:row>2</xdr:row>
          <xdr:rowOff>977</xdr:rowOff>
        </xdr:to>
        <xdr:sp macro="" textlink="">
          <xdr:nvSpPr>
            <xdr:cNvPr id="16385" name="Button 1" hidden="1">
              <a:extLst>
                <a:ext uri="{63B3BB69-23CF-44E3-9099-C40C66FF867C}">
                  <a14:compatExt spid="_x0000_s16385"/>
                </a:ext>
                <a:ext uri="{FF2B5EF4-FFF2-40B4-BE49-F238E27FC236}">
                  <a16:creationId xmlns:a16="http://schemas.microsoft.com/office/drawing/2014/main" id="{00000000-0008-0000-0200-000001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a:p>
              <a:pPr algn="ctr" rtl="0">
                <a:defRPr sz="1000"/>
              </a:pPr>
              <a:endParaRPr lang="en-US" sz="1100" b="0" i="0" u="none" strike="noStrike" baseline="0">
                <a:solidFill>
                  <a:srgbClr val="000000"/>
                </a:solidFill>
                <a:latin typeface="Calibri" pitchFamily="2" charset="0"/>
                <a:cs typeface="Calibri" pitchFamily="2" charset="0"/>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25400</xdr:rowOff>
        </xdr:from>
        <xdr:to>
          <xdr:col>0</xdr:col>
          <xdr:colOff>508000</xdr:colOff>
          <xdr:row>1</xdr:row>
          <xdr:rowOff>0</xdr:rowOff>
        </xdr:to>
        <xdr:sp macro="" textlink="">
          <xdr:nvSpPr>
            <xdr:cNvPr id="16386" name="Button 2" hidden="1">
              <a:extLst>
                <a:ext uri="{63B3BB69-23CF-44E3-9099-C40C66FF867C}">
                  <a14:compatExt spid="_x0000_s16386"/>
                </a:ext>
                <a:ext uri="{FF2B5EF4-FFF2-40B4-BE49-F238E27FC236}">
                  <a16:creationId xmlns:a16="http://schemas.microsoft.com/office/drawing/2014/main" id="{00000000-0008-0000-0200-000002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xdr:col>
      <xdr:colOff>150811</xdr:colOff>
      <xdr:row>36</xdr:row>
      <xdr:rowOff>59795</xdr:rowOff>
    </xdr:from>
    <xdr:to>
      <xdr:col>9</xdr:col>
      <xdr:colOff>537103</xdr:colOff>
      <xdr:row>51</xdr:row>
      <xdr:rowOff>24870</xdr:rowOff>
    </xdr:to>
    <xdr:graphicFrame macro="">
      <xdr:nvGraphicFramePr>
        <xdr:cNvPr id="2" name="Chart 1">
          <a:extLst>
            <a:ext uri="{FF2B5EF4-FFF2-40B4-BE49-F238E27FC236}">
              <a16:creationId xmlns:a16="http://schemas.microsoft.com/office/drawing/2014/main" id="{C4355DB1-7C68-4A4D-A357-964CC2424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1</xdr:row>
          <xdr:rowOff>12700</xdr:rowOff>
        </xdr:from>
        <xdr:to>
          <xdr:col>0</xdr:col>
          <xdr:colOff>508000</xdr:colOff>
          <xdr:row>2</xdr:row>
          <xdr:rowOff>977</xdr:rowOff>
        </xdr:to>
        <xdr:sp macro="" textlink="">
          <xdr:nvSpPr>
            <xdr:cNvPr id="68609" name="Button 1" hidden="1">
              <a:extLst>
                <a:ext uri="{63B3BB69-23CF-44E3-9099-C40C66FF867C}">
                  <a14:compatExt spid="_x0000_s68609"/>
                </a:ext>
                <a:ext uri="{FF2B5EF4-FFF2-40B4-BE49-F238E27FC236}">
                  <a16:creationId xmlns:a16="http://schemas.microsoft.com/office/drawing/2014/main" id="{A567F29B-DD02-4141-B1D5-6D1DDAFA2AB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a:p>
              <a:pPr algn="ctr" rtl="0">
                <a:defRPr sz="1000"/>
              </a:pPr>
              <a:endParaRPr lang="en-US" sz="1100" b="0" i="0" u="none" strike="noStrike" baseline="0">
                <a:solidFill>
                  <a:srgbClr val="000000"/>
                </a:solidFill>
                <a:latin typeface="Calibri" pitchFamily="2" charset="0"/>
                <a:cs typeface="Calibri" pitchFamily="2" charset="0"/>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25400</xdr:rowOff>
        </xdr:from>
        <xdr:to>
          <xdr:col>0</xdr:col>
          <xdr:colOff>508000</xdr:colOff>
          <xdr:row>1</xdr:row>
          <xdr:rowOff>0</xdr:rowOff>
        </xdr:to>
        <xdr:sp macro="" textlink="">
          <xdr:nvSpPr>
            <xdr:cNvPr id="68610" name="Button 2" hidden="1">
              <a:extLst>
                <a:ext uri="{63B3BB69-23CF-44E3-9099-C40C66FF867C}">
                  <a14:compatExt spid="_x0000_s68610"/>
                </a:ext>
                <a:ext uri="{FF2B5EF4-FFF2-40B4-BE49-F238E27FC236}">
                  <a16:creationId xmlns:a16="http://schemas.microsoft.com/office/drawing/2014/main" id="{338BB26B-2D80-6A46-9563-7A70CD8CF21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xdr:twoCellAnchor>
    <xdr:from>
      <xdr:col>14</xdr:col>
      <xdr:colOff>341923</xdr:colOff>
      <xdr:row>4</xdr:row>
      <xdr:rowOff>0</xdr:rowOff>
    </xdr:from>
    <xdr:to>
      <xdr:col>17</xdr:col>
      <xdr:colOff>78155</xdr:colOff>
      <xdr:row>8</xdr:row>
      <xdr:rowOff>58615</xdr:rowOff>
    </xdr:to>
    <xdr:sp macro="" textlink="">
      <xdr:nvSpPr>
        <xdr:cNvPr id="17" name="TextBox 16">
          <a:extLst>
            <a:ext uri="{FF2B5EF4-FFF2-40B4-BE49-F238E27FC236}">
              <a16:creationId xmlns:a16="http://schemas.microsoft.com/office/drawing/2014/main" id="{63229050-31DA-9C46-95A1-900B72CA5F9A}"/>
            </a:ext>
          </a:extLst>
        </xdr:cNvPr>
        <xdr:cNvSpPr txBox="1"/>
      </xdr:nvSpPr>
      <xdr:spPr>
        <a:xfrm>
          <a:off x="10023231" y="625231"/>
          <a:ext cx="1758462" cy="84015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Use estimated derivatives instead of more accurate analystical derivatives can offer similar results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150811</xdr:colOff>
      <xdr:row>38</xdr:row>
      <xdr:rowOff>59795</xdr:rowOff>
    </xdr:from>
    <xdr:to>
      <xdr:col>11</xdr:col>
      <xdr:colOff>537103</xdr:colOff>
      <xdr:row>53</xdr:row>
      <xdr:rowOff>24870</xdr:rowOff>
    </xdr:to>
    <xdr:graphicFrame macro="">
      <xdr:nvGraphicFramePr>
        <xdr:cNvPr id="2" name="Chart 1">
          <a:extLst>
            <a:ext uri="{FF2B5EF4-FFF2-40B4-BE49-F238E27FC236}">
              <a16:creationId xmlns:a16="http://schemas.microsoft.com/office/drawing/2014/main" id="{9E2F81BE-9221-3A45-9CF3-D511C44CF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1</xdr:row>
          <xdr:rowOff>12700</xdr:rowOff>
        </xdr:from>
        <xdr:to>
          <xdr:col>0</xdr:col>
          <xdr:colOff>508000</xdr:colOff>
          <xdr:row>2</xdr:row>
          <xdr:rowOff>977</xdr:rowOff>
        </xdr:to>
        <xdr:sp macro="" textlink="">
          <xdr:nvSpPr>
            <xdr:cNvPr id="67585" name="Button 1" hidden="1">
              <a:extLst>
                <a:ext uri="{63B3BB69-23CF-44E3-9099-C40C66FF867C}">
                  <a14:compatExt spid="_x0000_s67585"/>
                </a:ext>
                <a:ext uri="{FF2B5EF4-FFF2-40B4-BE49-F238E27FC236}">
                  <a16:creationId xmlns:a16="http://schemas.microsoft.com/office/drawing/2014/main" id="{A2691052-254F-8346-9F8D-2112336E5AA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a:p>
              <a:pPr algn="ctr" rtl="0">
                <a:defRPr sz="1000"/>
              </a:pPr>
              <a:endParaRPr lang="en-US" sz="1100" b="0" i="0" u="none" strike="noStrike" baseline="0">
                <a:solidFill>
                  <a:srgbClr val="000000"/>
                </a:solidFill>
                <a:latin typeface="Calibri" pitchFamily="2" charset="0"/>
                <a:cs typeface="Calibri" pitchFamily="2" charset="0"/>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25400</xdr:rowOff>
        </xdr:from>
        <xdr:to>
          <xdr:col>0</xdr:col>
          <xdr:colOff>508000</xdr:colOff>
          <xdr:row>1</xdr:row>
          <xdr:rowOff>0</xdr:rowOff>
        </xdr:to>
        <xdr:sp macro="" textlink="">
          <xdr:nvSpPr>
            <xdr:cNvPr id="67586" name="Button 2" hidden="1">
              <a:extLst>
                <a:ext uri="{63B3BB69-23CF-44E3-9099-C40C66FF867C}">
                  <a14:compatExt spid="_x0000_s67586"/>
                </a:ext>
                <a:ext uri="{FF2B5EF4-FFF2-40B4-BE49-F238E27FC236}">
                  <a16:creationId xmlns:a16="http://schemas.microsoft.com/office/drawing/2014/main" id="{D05FEF71-6AF3-1646-9EE0-DFCD6AE06C8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xdr:twoCellAnchor>
    <xdr:from>
      <xdr:col>11</xdr:col>
      <xdr:colOff>174625</xdr:colOff>
      <xdr:row>38</xdr:row>
      <xdr:rowOff>31749</xdr:rowOff>
    </xdr:from>
    <xdr:to>
      <xdr:col>18</xdr:col>
      <xdr:colOff>333375</xdr:colOff>
      <xdr:row>68</xdr:row>
      <xdr:rowOff>95250</xdr:rowOff>
    </xdr:to>
    <xdr:sp macro="" textlink="">
      <xdr:nvSpPr>
        <xdr:cNvPr id="23" name="TextBox 22">
          <a:extLst>
            <a:ext uri="{FF2B5EF4-FFF2-40B4-BE49-F238E27FC236}">
              <a16:creationId xmlns:a16="http://schemas.microsoft.com/office/drawing/2014/main" id="{981A00AE-519F-A36B-13C3-11DAD80B6730}"/>
            </a:ext>
          </a:extLst>
        </xdr:cNvPr>
        <xdr:cNvSpPr txBox="1"/>
      </xdr:nvSpPr>
      <xdr:spPr>
        <a:xfrm>
          <a:off x="12446000" y="7429499"/>
          <a:ext cx="7461250" cy="577850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0000"/>
              </a:solidFill>
            </a:rPr>
            <a:t>In essence,</a:t>
          </a:r>
          <a:r>
            <a:rPr lang="en-US" sz="2000" baseline="0">
              <a:solidFill>
                <a:srgbClr val="FF0000"/>
              </a:solidFill>
            </a:rPr>
            <a:t> what would happen if we use a more complex model to search for a simple function? </a:t>
          </a:r>
          <a:endParaRPr lang="en-US" sz="2000">
            <a:solidFill>
              <a:srgbClr val="FF0000"/>
            </a:solidFill>
          </a:endParaRPr>
        </a:p>
        <a:p>
          <a:endParaRPr lang="en-US" sz="2000"/>
        </a:p>
        <a:p>
          <a:r>
            <a:rPr lang="en-US" sz="2000"/>
            <a:t>To be more specific, Can 2-neuron model (y =</a:t>
          </a:r>
          <a:r>
            <a:rPr lang="en-US" sz="2000" baseline="0"/>
            <a:t> c(ax+b) + d) </a:t>
          </a:r>
          <a:r>
            <a:rPr lang="en-US" sz="2000"/>
            <a:t>without activation learn the target function y = 2x + 30?</a:t>
          </a:r>
        </a:p>
        <a:p>
          <a:endParaRPr lang="en-US" sz="2000"/>
        </a:p>
        <a:p>
          <a:r>
            <a:rPr lang="en-US" sz="2000"/>
            <a:t>1. If you set initial</a:t>
          </a:r>
          <a:r>
            <a:rPr lang="en-US" sz="2000" baseline="0"/>
            <a:t> weights (1,1,1,1) to be far away from the target weights, then the training won't continue because of exploding error values;</a:t>
          </a:r>
        </a:p>
        <a:p>
          <a:endParaRPr lang="en-US" sz="2000" baseline="0">
            <a:solidFill>
              <a:srgbClr val="FF0000"/>
            </a:solidFill>
          </a:endParaRPr>
        </a:p>
        <a:p>
          <a:r>
            <a:rPr lang="en-US" sz="2000"/>
            <a:t>2. If</a:t>
          </a:r>
          <a:r>
            <a:rPr lang="en-US" sz="2000" baseline="0"/>
            <a:t> you set initial weights (1,1,1,10)to be closer to the target weights, then the training seems able to carry on for just 1 run.</a:t>
          </a:r>
        </a:p>
        <a:p>
          <a:endParaRPr lang="en-US" sz="2000" baseline="0"/>
        </a:p>
        <a:p>
          <a:r>
            <a:rPr lang="en-US" sz="2000" baseline="0"/>
            <a:t>3. (1,1,1,20) may run 2 times</a:t>
          </a:r>
        </a:p>
        <a:p>
          <a:endParaRPr lang="en-US" sz="2000" baseline="0"/>
        </a:p>
        <a:p>
          <a:r>
            <a:rPr lang="en-US" sz="2000" baseline="0">
              <a:solidFill>
                <a:srgbClr val="FF0000"/>
              </a:solidFill>
            </a:rPr>
            <a:t>Why it is so difficult to train?  Why it is so easy to have error exploding?</a:t>
          </a:r>
        </a:p>
        <a:p>
          <a:r>
            <a:rPr lang="en-US" sz="2000">
              <a:solidFill>
                <a:srgbClr val="FF0000"/>
              </a:solidFill>
            </a:rPr>
            <a:t>To be more specific, why SGD gives us some good </a:t>
          </a:r>
          <a:r>
            <a:rPr lang="en-US" sz="2000" baseline="0">
              <a:solidFill>
                <a:srgbClr val="FF0000"/>
              </a:solidFill>
            </a:rPr>
            <a:t>error and weights but quicky much worse error and weights? What is going on? Can I visualize it?</a:t>
          </a:r>
          <a:endParaRPr lang="en-US" sz="20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150811</xdr:colOff>
      <xdr:row>37</xdr:row>
      <xdr:rowOff>59795</xdr:rowOff>
    </xdr:from>
    <xdr:to>
      <xdr:col>9</xdr:col>
      <xdr:colOff>537103</xdr:colOff>
      <xdr:row>52</xdr:row>
      <xdr:rowOff>24870</xdr:rowOff>
    </xdr:to>
    <xdr:graphicFrame macro="">
      <xdr:nvGraphicFramePr>
        <xdr:cNvPr id="2" name="Chart 1">
          <a:extLst>
            <a:ext uri="{FF2B5EF4-FFF2-40B4-BE49-F238E27FC236}">
              <a16:creationId xmlns:a16="http://schemas.microsoft.com/office/drawing/2014/main" id="{74647F1F-E897-D54F-9D42-8CEB41470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1</xdr:row>
          <xdr:rowOff>12700</xdr:rowOff>
        </xdr:from>
        <xdr:to>
          <xdr:col>0</xdr:col>
          <xdr:colOff>508000</xdr:colOff>
          <xdr:row>2</xdr:row>
          <xdr:rowOff>977</xdr:rowOff>
        </xdr:to>
        <xdr:sp macro="" textlink="">
          <xdr:nvSpPr>
            <xdr:cNvPr id="70657" name="Button 1" hidden="1">
              <a:extLst>
                <a:ext uri="{63B3BB69-23CF-44E3-9099-C40C66FF867C}">
                  <a14:compatExt spid="_x0000_s70657"/>
                </a:ext>
                <a:ext uri="{FF2B5EF4-FFF2-40B4-BE49-F238E27FC236}">
                  <a16:creationId xmlns:a16="http://schemas.microsoft.com/office/drawing/2014/main" id="{4846DCEB-3A48-D44E-A14F-D28B4DD770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a:p>
              <a:pPr algn="ctr" rtl="0">
                <a:defRPr sz="1000"/>
              </a:pPr>
              <a:endParaRPr lang="en-US" sz="1100" b="0" i="0" u="none" strike="noStrike" baseline="0">
                <a:solidFill>
                  <a:srgbClr val="000000"/>
                </a:solidFill>
                <a:latin typeface="Calibri" pitchFamily="2" charset="0"/>
                <a:cs typeface="Calibri" pitchFamily="2" charset="0"/>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25400</xdr:rowOff>
        </xdr:from>
        <xdr:to>
          <xdr:col>0</xdr:col>
          <xdr:colOff>508000</xdr:colOff>
          <xdr:row>1</xdr:row>
          <xdr:rowOff>0</xdr:rowOff>
        </xdr:to>
        <xdr:sp macro="" textlink="">
          <xdr:nvSpPr>
            <xdr:cNvPr id="70658" name="Button 2" hidden="1">
              <a:extLst>
                <a:ext uri="{63B3BB69-23CF-44E3-9099-C40C66FF867C}">
                  <a14:compatExt spid="_x0000_s70658"/>
                </a:ext>
                <a:ext uri="{FF2B5EF4-FFF2-40B4-BE49-F238E27FC236}">
                  <a16:creationId xmlns:a16="http://schemas.microsoft.com/office/drawing/2014/main" id="{C5C3E636-437F-8045-B528-F228B2CC815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xdr:twoCellAnchor>
    <xdr:from>
      <xdr:col>14</xdr:col>
      <xdr:colOff>683846</xdr:colOff>
      <xdr:row>0</xdr:row>
      <xdr:rowOff>117231</xdr:rowOff>
    </xdr:from>
    <xdr:to>
      <xdr:col>17</xdr:col>
      <xdr:colOff>420078</xdr:colOff>
      <xdr:row>9</xdr:row>
      <xdr:rowOff>97692</xdr:rowOff>
    </xdr:to>
    <xdr:sp macro="" textlink="">
      <xdr:nvSpPr>
        <xdr:cNvPr id="5" name="TextBox 4">
          <a:extLst>
            <a:ext uri="{FF2B5EF4-FFF2-40B4-BE49-F238E27FC236}">
              <a16:creationId xmlns:a16="http://schemas.microsoft.com/office/drawing/2014/main" id="{39F2A3D2-2EEB-1848-957A-EDA564E74F83}"/>
            </a:ext>
          </a:extLst>
        </xdr:cNvPr>
        <xdr:cNvSpPr txBox="1"/>
      </xdr:nvSpPr>
      <xdr:spPr>
        <a:xfrm>
          <a:off x="10550769" y="117231"/>
          <a:ext cx="2266463" cy="181707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The 2-neuron</a:t>
          </a:r>
          <a:r>
            <a:rPr lang="en-US" sz="1100" b="1" baseline="0"/>
            <a:t> model collapse, but this 1-neuron model can learn properly.</a:t>
          </a:r>
          <a:endParaRPr lang="en-US" sz="1100" b="1"/>
        </a:p>
        <a:p>
          <a:endParaRPr lang="en-US" sz="1100" b="1"/>
        </a:p>
        <a:p>
          <a:r>
            <a:rPr lang="en-US" sz="1100" b="1"/>
            <a:t>From the changes of new a,</a:t>
          </a:r>
          <a:r>
            <a:rPr lang="en-US" sz="1100" b="1" baseline="0"/>
            <a:t> we can see this single neuron model can learn it OK; the b initial value is too small, therefore it will take a long time for new b to reach 100</a:t>
          </a:r>
          <a:endParaRPr lang="en-US" sz="1100" b="1"/>
        </a:p>
      </xdr:txBody>
    </xdr:sp>
    <xdr:clientData/>
  </xdr:twoCellAnchor>
  <xdr:twoCellAnchor editAs="oneCell">
    <xdr:from>
      <xdr:col>9</xdr:col>
      <xdr:colOff>436871</xdr:colOff>
      <xdr:row>0</xdr:row>
      <xdr:rowOff>26640</xdr:rowOff>
    </xdr:from>
    <xdr:to>
      <xdr:col>11</xdr:col>
      <xdr:colOff>504877</xdr:colOff>
      <xdr:row>0</xdr:row>
      <xdr:rowOff>200520</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8" name="Ink 7">
              <a:extLst>
                <a:ext uri="{FF2B5EF4-FFF2-40B4-BE49-F238E27FC236}">
                  <a16:creationId xmlns:a16="http://schemas.microsoft.com/office/drawing/2014/main" id="{39AA47AE-0C37-1800-89BD-AA842B665DB1}"/>
                </a:ext>
              </a:extLst>
            </xdr14:cNvPr>
            <xdr14:cNvContentPartPr/>
          </xdr14:nvContentPartPr>
          <xdr14:nvPr macro=""/>
          <xdr14:xfrm>
            <a:off x="6542640" y="26640"/>
            <a:ext cx="1289160" cy="173880"/>
          </xdr14:xfrm>
        </xdr:contentPart>
      </mc:Choice>
      <mc:Fallback>
        <xdr:pic>
          <xdr:nvPicPr>
            <xdr:cNvPr id="8" name="Ink 7">
              <a:extLst>
                <a:ext uri="{FF2B5EF4-FFF2-40B4-BE49-F238E27FC236}">
                  <a16:creationId xmlns:a16="http://schemas.microsoft.com/office/drawing/2014/main" id="{39AA47AE-0C37-1800-89BD-AA842B665DB1}"/>
                </a:ext>
              </a:extLst>
            </xdr:cNvPr>
            <xdr:cNvPicPr/>
          </xdr:nvPicPr>
          <xdr:blipFill>
            <a:blip xmlns:r="http://schemas.openxmlformats.org/officeDocument/2006/relationships" r:embed="rId3"/>
            <a:stretch>
              <a:fillRect/>
            </a:stretch>
          </xdr:blipFill>
          <xdr:spPr>
            <a:xfrm>
              <a:off x="6534000" y="18000"/>
              <a:ext cx="1306800" cy="19152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36</xdr:row>
      <xdr:rowOff>174095</xdr:rowOff>
    </xdr:from>
    <xdr:to>
      <xdr:col>11</xdr:col>
      <xdr:colOff>537103</xdr:colOff>
      <xdr:row>51</xdr:row>
      <xdr:rowOff>139170</xdr:rowOff>
    </xdr:to>
    <xdr:graphicFrame macro="">
      <xdr:nvGraphicFramePr>
        <xdr:cNvPr id="2" name="Chart 1">
          <a:extLst>
            <a:ext uri="{FF2B5EF4-FFF2-40B4-BE49-F238E27FC236}">
              <a16:creationId xmlns:a16="http://schemas.microsoft.com/office/drawing/2014/main" id="{727D6FB2-BCFC-994A-B224-FF79C914B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1</xdr:row>
          <xdr:rowOff>12700</xdr:rowOff>
        </xdr:from>
        <xdr:to>
          <xdr:col>0</xdr:col>
          <xdr:colOff>508000</xdr:colOff>
          <xdr:row>2</xdr:row>
          <xdr:rowOff>977</xdr:rowOff>
        </xdr:to>
        <xdr:sp macro="" textlink="">
          <xdr:nvSpPr>
            <xdr:cNvPr id="71681" name="Button 1" hidden="1">
              <a:extLst>
                <a:ext uri="{63B3BB69-23CF-44E3-9099-C40C66FF867C}">
                  <a14:compatExt spid="_x0000_s71681"/>
                </a:ext>
                <a:ext uri="{FF2B5EF4-FFF2-40B4-BE49-F238E27FC236}">
                  <a16:creationId xmlns:a16="http://schemas.microsoft.com/office/drawing/2014/main" id="{2B713B35-2994-7B49-A9BC-7D794691A2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a:p>
              <a:pPr algn="ctr" rtl="0">
                <a:defRPr sz="1000"/>
              </a:pPr>
              <a:endParaRPr lang="en-US" sz="1100" b="0" i="0" u="none" strike="noStrike" baseline="0">
                <a:solidFill>
                  <a:srgbClr val="000000"/>
                </a:solidFill>
                <a:latin typeface="Calibri" pitchFamily="2" charset="0"/>
                <a:cs typeface="Calibri" pitchFamily="2" charset="0"/>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25400</xdr:rowOff>
        </xdr:from>
        <xdr:to>
          <xdr:col>0</xdr:col>
          <xdr:colOff>508000</xdr:colOff>
          <xdr:row>1</xdr:row>
          <xdr:rowOff>0</xdr:rowOff>
        </xdr:to>
        <xdr:sp macro="" textlink="">
          <xdr:nvSpPr>
            <xdr:cNvPr id="71682" name="Button 2" hidden="1">
              <a:extLst>
                <a:ext uri="{63B3BB69-23CF-44E3-9099-C40C66FF867C}">
                  <a14:compatExt spid="_x0000_s71682"/>
                </a:ext>
                <a:ext uri="{FF2B5EF4-FFF2-40B4-BE49-F238E27FC236}">
                  <a16:creationId xmlns:a16="http://schemas.microsoft.com/office/drawing/2014/main" id="{8DB32EF6-24A4-834E-9157-1A6952A2D86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xdr:twoCellAnchor>
    <xdr:from>
      <xdr:col>13</xdr:col>
      <xdr:colOff>327025</xdr:colOff>
      <xdr:row>55</xdr:row>
      <xdr:rowOff>82549</xdr:rowOff>
    </xdr:from>
    <xdr:to>
      <xdr:col>21</xdr:col>
      <xdr:colOff>777875</xdr:colOff>
      <xdr:row>67</xdr:row>
      <xdr:rowOff>127000</xdr:rowOff>
    </xdr:to>
    <xdr:sp macro="" textlink="">
      <xdr:nvSpPr>
        <xdr:cNvPr id="5" name="TextBox 4">
          <a:extLst>
            <a:ext uri="{FF2B5EF4-FFF2-40B4-BE49-F238E27FC236}">
              <a16:creationId xmlns:a16="http://schemas.microsoft.com/office/drawing/2014/main" id="{5950D94D-18ED-1E4B-B324-C1F33685B34B}"/>
            </a:ext>
          </a:extLst>
        </xdr:cNvPr>
        <xdr:cNvSpPr txBox="1"/>
      </xdr:nvSpPr>
      <xdr:spPr>
        <a:xfrm>
          <a:off x="11693525" y="10687049"/>
          <a:ext cx="7956550" cy="23304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t>2-neuron model with ReLU can train freely without worrying about error exploding.</a:t>
          </a:r>
        </a:p>
        <a:p>
          <a:endParaRPr lang="en-US" sz="2000" baseline="0"/>
        </a:p>
        <a:p>
          <a:r>
            <a:rPr lang="en-US" sz="2000" baseline="0"/>
            <a:t>However, it is much slower than a single neuron model. </a:t>
          </a:r>
        </a:p>
        <a:p>
          <a:endParaRPr lang="en-US" sz="2000" baseline="0">
            <a:solidFill>
              <a:srgbClr val="FF0000"/>
            </a:solidFill>
          </a:endParaRPr>
        </a:p>
        <a:p>
          <a:r>
            <a:rPr lang="en-US" sz="2000" baseline="0">
              <a:solidFill>
                <a:srgbClr val="FF0000"/>
              </a:solidFill>
            </a:rPr>
            <a:t>Why a more complex model is worse than a simple model?</a:t>
          </a:r>
        </a:p>
        <a:p>
          <a:endParaRPr lang="en-US" sz="2000" baseline="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12700</xdr:rowOff>
        </xdr:from>
        <xdr:to>
          <xdr:col>0</xdr:col>
          <xdr:colOff>635000</xdr:colOff>
          <xdr:row>0</xdr:row>
          <xdr:rowOff>177800</xdr:rowOff>
        </xdr:to>
        <xdr:sp macro="" textlink="">
          <xdr:nvSpPr>
            <xdr:cNvPr id="47105" name="Button 1" hidden="1">
              <a:extLst>
                <a:ext uri="{63B3BB69-23CF-44E3-9099-C40C66FF867C}">
                  <a14:compatExt spid="_x0000_s47105"/>
                </a:ext>
                <a:ext uri="{FF2B5EF4-FFF2-40B4-BE49-F238E27FC236}">
                  <a16:creationId xmlns:a16="http://schemas.microsoft.com/office/drawing/2014/main" id="{00000000-0008-0000-0300-000001B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xdr:row>
          <xdr:rowOff>12700</xdr:rowOff>
        </xdr:from>
        <xdr:to>
          <xdr:col>0</xdr:col>
          <xdr:colOff>635000</xdr:colOff>
          <xdr:row>1</xdr:row>
          <xdr:rowOff>177800</xdr:rowOff>
        </xdr:to>
        <xdr:sp macro="" textlink="">
          <xdr:nvSpPr>
            <xdr:cNvPr id="47106" name="Button 2" hidden="1">
              <a:extLst>
                <a:ext uri="{63B3BB69-23CF-44E3-9099-C40C66FF867C}">
                  <a14:compatExt spid="_x0000_s47106"/>
                </a:ext>
                <a:ext uri="{FF2B5EF4-FFF2-40B4-BE49-F238E27FC236}">
                  <a16:creationId xmlns:a16="http://schemas.microsoft.com/office/drawing/2014/main" id="{00000000-0008-0000-0300-000002B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12700</xdr:rowOff>
        </xdr:from>
        <xdr:to>
          <xdr:col>0</xdr:col>
          <xdr:colOff>635000</xdr:colOff>
          <xdr:row>0</xdr:row>
          <xdr:rowOff>177800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400-000001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xdr:row>
          <xdr:rowOff>12700</xdr:rowOff>
        </xdr:from>
        <xdr:to>
          <xdr:col>0</xdr:col>
          <xdr:colOff>635000</xdr:colOff>
          <xdr:row>1</xdr:row>
          <xdr:rowOff>177800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12700</xdr:rowOff>
        </xdr:from>
        <xdr:to>
          <xdr:col>0</xdr:col>
          <xdr:colOff>635000</xdr:colOff>
          <xdr:row>0</xdr:row>
          <xdr:rowOff>177800</xdr:rowOff>
        </xdr:to>
        <xdr:sp macro="" textlink="">
          <xdr:nvSpPr>
            <xdr:cNvPr id="22529" name="Button 1" hidden="1">
              <a:extLst>
                <a:ext uri="{63B3BB69-23CF-44E3-9099-C40C66FF867C}">
                  <a14:compatExt spid="_x0000_s22529"/>
                </a:ext>
                <a:ext uri="{FF2B5EF4-FFF2-40B4-BE49-F238E27FC236}">
                  <a16:creationId xmlns:a16="http://schemas.microsoft.com/office/drawing/2014/main" id="{00000000-0008-0000-0500-0000015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xdr:row>
          <xdr:rowOff>12700</xdr:rowOff>
        </xdr:from>
        <xdr:to>
          <xdr:col>0</xdr:col>
          <xdr:colOff>635000</xdr:colOff>
          <xdr:row>1</xdr:row>
          <xdr:rowOff>177800</xdr:rowOff>
        </xdr:to>
        <xdr:sp macro="" textlink="">
          <xdr:nvSpPr>
            <xdr:cNvPr id="22530" name="Button 2" hidden="1">
              <a:extLst>
                <a:ext uri="{63B3BB69-23CF-44E3-9099-C40C66FF867C}">
                  <a14:compatExt spid="_x0000_s22530"/>
                </a:ext>
                <a:ext uri="{FF2B5EF4-FFF2-40B4-BE49-F238E27FC236}">
                  <a16:creationId xmlns:a16="http://schemas.microsoft.com/office/drawing/2014/main" id="{00000000-0008-0000-0500-0000025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Run</a:t>
              </a:r>
            </a:p>
          </xdr:txBody>
        </xdr:sp>
        <xdr:clientData fPrintsWithSheet="0"/>
      </xdr:twoCellAnchor>
    </mc:Choice>
    <mc:Fallback/>
  </mc:AlternateContent>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12T10:46:35.271"/>
    </inkml:context>
    <inkml:brush xml:id="br0">
      <inkml:brushProperty name="width" value="0.05" units="cm"/>
      <inkml:brushProperty name="height" value="0.05" units="cm"/>
    </inkml:brush>
  </inkml:definitions>
  <inkml:trace contextRef="#ctx0" brushRef="#br0">1 226 24575,'23'0'0,"3"0"0,6 0 0,4 0 0,2 0 0,6 0 0,0 0 0,5 0 0,-5 0 0,6 0 0,-6 0 0,-1 0 0,-6 0 0,6 0 0,-5 0 0,5 0 0,0 0 0,-5 0 0,5 0 0,-6 0 0,0 0 0,0 0 0,-5-8 0,4 6 0,-5-5 0,6 7 0,-5-4 0,4 3 0,-9-3 0,8 0 0,-3 3 0,0-7 0,10 7 0,-9-7 0,5 7 0,3-3 0,-13 0 0,14 3 0,-10-3 0,5 0 0,0 3 0,0-3 0,0 4 0,6 0 0,-5 0 0,5 0 0,-6 0 0,6 0 0,-5 0 0,4 0 0,-5 0 0,-5 0 0,4 0 0,-9 0 0,8 0 0,-8 0 0,3 0 0,-4 0 0,-1 0 0,6 0 0,-4 0 0,3 0 0,-4 0 0,4 0 0,-3 0 0,9 0 0,-10 0 0,10 0 0,-9 0 0,9 0 0,-10 0 0,10 0 0,-9 0 0,8 0 0,-8 4 0,4-3 0,-1 2 0,-3 1 0,4-3 0,-1 3 0,2-4 0,0 4 0,4-3 0,-10 2 0,10-3 0,-9 4 0,8-3 0,-8 3 0,4-4 0,-6 0 0,1 0 0,-1 0 0,0 4 0,-3-4 0,-3 4 0,1-4 0,-3 0 0,3 0 0,-9 3 0,4-2 0,-3 2 0,3-3 0,5 0 0,-3 0 0,7 0 0,-7 4 0,7-3 0,-3 2 0,4 1 0,-4-3 0,-1 2 0,-4 1 0,-5-3 0,0 2 0,-4 0 0,0-2 0,0 2 0,-3 0 0,-4-2 0,-3 2 0,-4-10 0,-4 2 0,-1-10 0,-4 3 0,1-3 0,-1-1 0,0 0 0,1 1 0,-1-1 0,1 4 0,3 1 0,-3 3 0,3 1 0,1-1 0,-4 1 0,7 3 0,-7-3 0,3 6 0,-3-6 0,-5 2 0,3 1 0,-7-4 0,7 7 0,-3-6 0,4 2 0,1 1 0,-1-3 0,4 6 0,2-5 0,3 5 0,8-2 0,5 3 0,12 0 0,-1 0 0,7 0 0,-7 3 0,7 2 0,-7 3 0,3 0 0,-5-1 0,1 1 0,-1 0 0,-3-1 0,-1 1 0,-4-1 0,0 0 0,0 0 0,-1 0 0,1 0 0,0-4 0,0 4 0,0-3 0,0 3 0,4-4 0,-3 4 0,7-3 0,-7 3 0,2 0 0,-3 0 0,0 0 0,0-3 0,-3 2 0,3-5 0,-7 5 0,3-2 0,-3 3 0,0-1 0,3 1 0,1-1 0,3-2 0,-1 2 0,1-5 0,0 5 0,0-2 0,0 0 0,-3 2 0,3-5 0,-7 5 0,3-3 0,-6 1 0,-4 2 0,-5-5 0,-3 6 0,-1-7 0,0 7 0,1-2 0,-5 3 0,3 0 0,-3 0 0,0 0 0,-1 0 0,0 0 0,1 0 0,0 0 0,3 0 0,-3 0 0,5 0 0,-1-1 0,1 1 0,3 0 0,-3-1 0,7 0 0,-7 1 0,7-1 0,-2 0 0,-1 1 0,3-1 0,-3 0 0,4 0 0,-4-3 0,6 2 0,-5-2 0,6 0 0,-3-1 0,3 0 0,1-2 0,3 2 0</inkml:trace>
</inkml:ink>
</file>

<file path=xl/persons/person.xml><?xml version="1.0" encoding="utf-8"?>
<personList xmlns="http://schemas.microsoft.com/office/spreadsheetml/2018/threadedcomments" xmlns:x="http://schemas.openxmlformats.org/spreadsheetml/2006/main">
  <person displayName="Liao Daniel" id="{08B77041-7873-C942-AFC7-0B494135700B}" userId="80e3465a04bfd67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2-07-10T13:28:37.44" personId="{08B77041-7873-C942-AFC7-0B494135700B}" id="{824AD3A1-8D55-984B-B963-5046FABFA38C}">
    <text>We can see it as a single neuron (a neural network without networking)</text>
  </threadedComment>
  <threadedComment ref="B10" dT="2022-07-10T13:34:19.50" personId="{08B77041-7873-C942-AFC7-0B494135700B}" id="{60FD1385-4F44-B844-AE08-0524957D5FB2}">
    <text>The key questions is how to do the ‘update’</text>
  </threadedComment>
  <threadedComment ref="B10" dT="2022-07-10T13:37:34.55" personId="{08B77041-7873-C942-AFC7-0B494135700B}" id="{3373B293-AC29-5E47-995F-0F62563F42B2}" parentId="{60FD1385-4F44-B844-AE08-0524957D5FB2}">
    <text>In fact, this line describes both forward and backward operations (the essence of NN)</text>
  </threadedComment>
  <threadedComment ref="B19" dT="2022-07-10T13:39:21.05" personId="{08B77041-7873-C942-AFC7-0B494135700B}" id="{13358A2E-D0D0-0D40-85D1-B264AD808DB4}">
    <text>To test the universal concepts which can be applied in many cases including CV, we don’t have to use images as dataset. This way, we can run faster in excel</text>
  </threadedComment>
  <threadedComment ref="B30" dT="2022-07-10T13:46:33.14" personId="{08B77041-7873-C942-AFC7-0B494135700B}" id="{CFEDBBF2-1FE8-E04A-9325-61CE305D3234}">
    <text>I can add more optimization functions to test.</text>
  </threadedComment>
  <threadedComment ref="B30" dT="2022-07-10T13:49:47.42" personId="{08B77041-7873-C942-AFC7-0B494135700B}" id="{C5E55BCF-75DF-AC40-968D-2AEF784094C7}" parentId="{CFEDBBF2-1FE8-E04A-9325-61CE305D3234}">
    <text>How the different optimization functions are compared</text>
  </threadedComment>
</ThreadedComments>
</file>

<file path=xl/threadedComments/threadedComment2.xml><?xml version="1.0" encoding="utf-8"?>
<ThreadedComments xmlns="http://schemas.microsoft.com/office/spreadsheetml/2018/threadedcomments" xmlns:x="http://schemas.openxmlformats.org/spreadsheetml/2006/main">
  <threadedComment ref="G3" dT="2022-07-10T14:13:30.36" personId="{08B77041-7873-C942-AFC7-0B494135700B}" id="{5CFD5FA1-2E7E-9C48-BF1F-AE6A35E1232C}">
    <text>Increase intercept by 0.01, to see how error changes</text>
  </threadedComment>
  <threadedComment ref="I3" dT="2022-07-10T14:13:56.72" personId="{08B77041-7873-C942-AFC7-0B494135700B}" id="{F296575E-C434-DB42-9F6D-43A63184587A}">
    <text>Increase slop by 0.01 and see how error changes</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2-07-10T14:13:30.36" personId="{08B77041-7873-C942-AFC7-0B494135700B}" id="{7594B638-86BD-D54D-BE13-C32C9C33D79E}">
    <text>Increase intercept by 0.01, to see how error changes</text>
  </threadedComment>
  <threadedComment ref="I4" dT="2022-07-10T14:13:56.72" personId="{08B77041-7873-C942-AFC7-0B494135700B}" id="{68E31282-46DC-9F4B-8F73-16C9F58FDC19}">
    <text>Increase slop by 0.01 and see how error changes</text>
  </threadedComment>
</ThreadedComments>
</file>

<file path=xl/threadedComments/threadedComment4.xml><?xml version="1.0" encoding="utf-8"?>
<ThreadedComments xmlns="http://schemas.microsoft.com/office/spreadsheetml/2018/threadedcomments" xmlns:x="http://schemas.openxmlformats.org/spreadsheetml/2006/main">
  <threadedComment ref="I6" dT="2022-07-10T14:13:30.36" personId="{08B77041-7873-C942-AFC7-0B494135700B}" id="{2570C321-FD1E-0342-8231-37E33911166E}">
    <text>Increase intercept by 0.01, to see how error changes</text>
  </threadedComment>
  <threadedComment ref="K6" dT="2022-07-10T14:13:56.72" personId="{08B77041-7873-C942-AFC7-0B494135700B}" id="{3C6E658D-D437-6748-90EF-F2EDE9B582EA}">
    <text>Increase slop by 0.01 and see how error changes</text>
  </threadedComment>
</ThreadedComments>
</file>

<file path=xl/threadedComments/threadedComment5.xml><?xml version="1.0" encoding="utf-8"?>
<ThreadedComments xmlns="http://schemas.microsoft.com/office/spreadsheetml/2018/threadedcomments" xmlns:x="http://schemas.openxmlformats.org/spreadsheetml/2006/main">
  <threadedComment ref="G5" dT="2022-07-10T14:13:30.36" personId="{08B77041-7873-C942-AFC7-0B494135700B}" id="{D1C3BA94-B68C-DB4C-888C-2AAF14239390}">
    <text>Increase intercept by 0.01, to see how error changes</text>
  </threadedComment>
  <threadedComment ref="I5" dT="2022-07-10T14:13:56.72" personId="{08B77041-7873-C942-AFC7-0B494135700B}" id="{431E6051-CE26-E34F-B0AC-2E22A2748324}">
    <text>Increase slop by 0.01 and see how error changes</text>
  </threadedComment>
</ThreadedComments>
</file>

<file path=xl/threadedComments/threadedComment6.xml><?xml version="1.0" encoding="utf-8"?>
<ThreadedComments xmlns="http://schemas.microsoft.com/office/spreadsheetml/2018/threadedcomments" xmlns:x="http://schemas.openxmlformats.org/spreadsheetml/2006/main">
  <threadedComment ref="I6" dT="2022-07-10T14:13:30.36" personId="{08B77041-7873-C942-AFC7-0B494135700B}" id="{DA7DC6A5-6107-1943-9FED-112DFD1B1957}">
    <text>Increase intercept by 0.01, to see how error changes</text>
  </threadedComment>
  <threadedComment ref="K6" dT="2022-07-10T14:13:56.72" personId="{08B77041-7873-C942-AFC7-0B494135700B}" id="{D21400FA-898D-BC43-A8AA-04A26FE376BB}">
    <text>Increase slop by 0.01 and see how error changes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15.xml"/><Relationship Id="rId2" Type="http://schemas.openxmlformats.org/officeDocument/2006/relationships/vmlDrawing" Target="../drawings/vmlDrawing10.vml"/><Relationship Id="rId1" Type="http://schemas.openxmlformats.org/officeDocument/2006/relationships/drawing" Target="../drawings/drawing9.xml"/><Relationship Id="rId4" Type="http://schemas.openxmlformats.org/officeDocument/2006/relationships/ctrlProp" Target="../ctrlProps/ctrlProp16.xml"/></Relationships>
</file>

<file path=xl/worksheets/_rels/sheet11.xml.rels><?xml version="1.0" encoding="UTF-8" standalone="yes"?>
<Relationships xmlns="http://schemas.openxmlformats.org/package/2006/relationships"><Relationship Id="rId3" Type="http://schemas.openxmlformats.org/officeDocument/2006/relationships/ctrlProp" Target="../ctrlProps/ctrlProp17.xml"/><Relationship Id="rId2" Type="http://schemas.openxmlformats.org/officeDocument/2006/relationships/vmlDrawing" Target="../drawings/vmlDrawing11.vml"/><Relationship Id="rId1" Type="http://schemas.openxmlformats.org/officeDocument/2006/relationships/drawing" Target="../drawings/drawing10.xml"/><Relationship Id="rId4" Type="http://schemas.openxmlformats.org/officeDocument/2006/relationships/ctrlProp" Target="../ctrlProps/ctrlProp18.x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19.xml"/><Relationship Id="rId2" Type="http://schemas.openxmlformats.org/officeDocument/2006/relationships/vmlDrawing" Target="../drawings/vmlDrawing12.vml"/><Relationship Id="rId1" Type="http://schemas.openxmlformats.org/officeDocument/2006/relationships/drawing" Target="../drawings/drawing11.xml"/><Relationship Id="rId4" Type="http://schemas.openxmlformats.org/officeDocument/2006/relationships/ctrlProp" Target="../ctrlProps/ctrlProp20.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21.xml"/><Relationship Id="rId2" Type="http://schemas.openxmlformats.org/officeDocument/2006/relationships/vmlDrawing" Target="../drawings/vmlDrawing13.vml"/><Relationship Id="rId1" Type="http://schemas.openxmlformats.org/officeDocument/2006/relationships/drawing" Target="../drawings/drawing12.xml"/><Relationship Id="rId4" Type="http://schemas.openxmlformats.org/officeDocument/2006/relationships/ctrlProp" Target="../ctrlProps/ctrlProp22.xml"/></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23.xml"/><Relationship Id="rId2" Type="http://schemas.openxmlformats.org/officeDocument/2006/relationships/vmlDrawing" Target="../drawings/vmlDrawing14.vml"/><Relationship Id="rId1" Type="http://schemas.openxmlformats.org/officeDocument/2006/relationships/drawing" Target="../drawings/drawing13.xml"/><Relationship Id="rId4"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microsoft.com/office/2017/10/relationships/threadedComment" Target="../threadedComments/threadedComment2.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omments" Target="../comments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7/10/relationships/threadedComment" Target="../threadedComments/threadedComment3.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omments" Target="../comments4.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7" Type="http://schemas.microsoft.com/office/2017/10/relationships/threadedComment" Target="../threadedComments/threadedComment4.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mments" Target="../comments5.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7" Type="http://schemas.microsoft.com/office/2017/10/relationships/threadedComment" Target="../threadedComments/threadedComment5.xml"/><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comments" Target="../comments6.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7" Type="http://schemas.microsoft.com/office/2017/10/relationships/threadedComment" Target="../threadedComments/threadedComment6.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omments" Target="../comments7.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11.xml"/><Relationship Id="rId2" Type="http://schemas.openxmlformats.org/officeDocument/2006/relationships/vmlDrawing" Target="../drawings/vmlDrawing8.vml"/><Relationship Id="rId1" Type="http://schemas.openxmlformats.org/officeDocument/2006/relationships/drawing" Target="../drawings/drawing7.xml"/><Relationship Id="rId4" Type="http://schemas.openxmlformats.org/officeDocument/2006/relationships/ctrlProp" Target="../ctrlProps/ctrlProp1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6.bin"/><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36"/>
  <sheetViews>
    <sheetView topLeftCell="A24" zoomScaleNormal="100" workbookViewId="0">
      <selection activeCell="B33" sqref="B33"/>
    </sheetView>
  </sheetViews>
  <sheetFormatPr baseColWidth="10" defaultColWidth="9.1640625" defaultRowHeight="19" x14ac:dyDescent="0.25"/>
  <cols>
    <col min="1" max="1" width="15.6640625" style="14" customWidth="1"/>
    <col min="2" max="2" width="160.33203125" style="15" customWidth="1"/>
    <col min="3" max="16384" width="9.1640625" style="14"/>
  </cols>
  <sheetData>
    <row r="1" spans="1:2" x14ac:dyDescent="0.25">
      <c r="A1" s="13" t="s">
        <v>31</v>
      </c>
    </row>
    <row r="2" spans="1:2" x14ac:dyDescent="0.25">
      <c r="A2" s="14" t="s">
        <v>33</v>
      </c>
    </row>
    <row r="3" spans="1:2" x14ac:dyDescent="0.25">
      <c r="A3" s="14" t="s">
        <v>32</v>
      </c>
    </row>
    <row r="5" spans="1:2" x14ac:dyDescent="0.25">
      <c r="A5" s="16" t="s">
        <v>55</v>
      </c>
    </row>
    <row r="6" spans="1:2" x14ac:dyDescent="0.25">
      <c r="A6" s="17" t="s">
        <v>56</v>
      </c>
    </row>
    <row r="7" spans="1:2" x14ac:dyDescent="0.25">
      <c r="A7" s="13"/>
    </row>
    <row r="8" spans="1:2" x14ac:dyDescent="0.25">
      <c r="A8" s="13" t="s">
        <v>51</v>
      </c>
    </row>
    <row r="9" spans="1:2" x14ac:dyDescent="0.25">
      <c r="A9" s="14" t="s">
        <v>53</v>
      </c>
    </row>
    <row r="10" spans="1:2" x14ac:dyDescent="0.25">
      <c r="A10" s="14" t="s">
        <v>54</v>
      </c>
    </row>
    <row r="11" spans="1:2" x14ac:dyDescent="0.25">
      <c r="A11" s="14" t="s">
        <v>52</v>
      </c>
    </row>
    <row r="13" spans="1:2" x14ac:dyDescent="0.25">
      <c r="A13" s="13" t="s">
        <v>71</v>
      </c>
    </row>
    <row r="14" spans="1:2" x14ac:dyDescent="0.25">
      <c r="A14" s="14" t="s">
        <v>57</v>
      </c>
    </row>
    <row r="15" spans="1:2" x14ac:dyDescent="0.25">
      <c r="A15" s="14" t="s">
        <v>58</v>
      </c>
    </row>
    <row r="16" spans="1:2" x14ac:dyDescent="0.25">
      <c r="A16" s="13"/>
    </row>
    <row r="17" spans="1:2" ht="20" thickBot="1" x14ac:dyDescent="0.3">
      <c r="A17" s="13" t="s">
        <v>42</v>
      </c>
    </row>
    <row r="18" spans="1:2" ht="40" x14ac:dyDescent="0.25">
      <c r="A18" s="18" t="s">
        <v>34</v>
      </c>
      <c r="B18" s="19" t="s">
        <v>61</v>
      </c>
    </row>
    <row r="19" spans="1:2" ht="40" x14ac:dyDescent="0.25">
      <c r="A19" s="20"/>
      <c r="B19" s="21" t="s">
        <v>35</v>
      </c>
    </row>
    <row r="20" spans="1:2" ht="21" thickBot="1" x14ac:dyDescent="0.3">
      <c r="A20" s="22"/>
      <c r="B20" s="23" t="s">
        <v>62</v>
      </c>
    </row>
    <row r="21" spans="1:2" ht="40" x14ac:dyDescent="0.25">
      <c r="A21" s="18" t="s">
        <v>36</v>
      </c>
      <c r="B21" s="19" t="s">
        <v>63</v>
      </c>
    </row>
    <row r="22" spans="1:2" ht="41" thickBot="1" x14ac:dyDescent="0.3">
      <c r="A22" s="22"/>
      <c r="B22" s="23" t="s">
        <v>38</v>
      </c>
    </row>
    <row r="23" spans="1:2" ht="20" x14ac:dyDescent="0.25">
      <c r="A23" s="18" t="s">
        <v>39</v>
      </c>
      <c r="B23" s="19" t="s">
        <v>64</v>
      </c>
    </row>
    <row r="24" spans="1:2" ht="21" thickBot="1" x14ac:dyDescent="0.3">
      <c r="A24" s="24"/>
      <c r="B24" s="23" t="s">
        <v>65</v>
      </c>
    </row>
    <row r="25" spans="1:2" ht="21" thickBot="1" x14ac:dyDescent="0.3">
      <c r="A25" s="25" t="s">
        <v>40</v>
      </c>
      <c r="B25" s="26" t="s">
        <v>66</v>
      </c>
    </row>
    <row r="26" spans="1:2" ht="21" thickBot="1" x14ac:dyDescent="0.3">
      <c r="A26" s="25" t="s">
        <v>41</v>
      </c>
      <c r="B26" s="26" t="s">
        <v>67</v>
      </c>
    </row>
    <row r="27" spans="1:2" ht="21" thickBot="1" x14ac:dyDescent="0.3">
      <c r="A27" s="25" t="s">
        <v>43</v>
      </c>
      <c r="B27" s="26" t="s">
        <v>44</v>
      </c>
    </row>
    <row r="28" spans="1:2" ht="21" thickBot="1" x14ac:dyDescent="0.3">
      <c r="A28" s="25" t="s">
        <v>45</v>
      </c>
      <c r="B28" s="26" t="s">
        <v>68</v>
      </c>
    </row>
    <row r="29" spans="1:2" ht="21" thickBot="1" x14ac:dyDescent="0.3">
      <c r="A29" s="25" t="s">
        <v>46</v>
      </c>
      <c r="B29" s="26" t="s">
        <v>47</v>
      </c>
    </row>
    <row r="30" spans="1:2" ht="21" thickBot="1" x14ac:dyDescent="0.3">
      <c r="A30" s="25" t="s">
        <v>48</v>
      </c>
      <c r="B30" s="26" t="s">
        <v>49</v>
      </c>
    </row>
    <row r="31" spans="1:2" x14ac:dyDescent="0.25">
      <c r="A31" s="13"/>
    </row>
    <row r="32" spans="1:2" ht="20" x14ac:dyDescent="0.25">
      <c r="A32" s="13"/>
      <c r="B32" s="15" t="s">
        <v>69</v>
      </c>
    </row>
    <row r="33" spans="1:2" ht="20" x14ac:dyDescent="0.25">
      <c r="A33" s="13"/>
      <c r="B33" s="15" t="s">
        <v>70</v>
      </c>
    </row>
    <row r="35" spans="1:2" x14ac:dyDescent="0.25">
      <c r="A35" s="13" t="s">
        <v>59</v>
      </c>
    </row>
    <row r="36" spans="1:2" x14ac:dyDescent="0.25">
      <c r="A36" s="13" t="s">
        <v>60</v>
      </c>
    </row>
  </sheetData>
  <pageMargins left="0.7" right="0.7" top="0.75" bottom="0.75" header="0.3" footer="0.3"/>
  <pageSetup paperSize="0" orientation="portrait" horizontalDpi="0" verticalDpi="0" copies="0"/>
  <headerFooter>
    <oddHeader>&amp;C&amp;F&amp;F</oddHeader>
  </headerFooter>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rmsprop"/>
  <dimension ref="A1:K33"/>
  <sheetViews>
    <sheetView zoomScale="120" zoomScaleNormal="130" workbookViewId="0">
      <pane xSplit="3" ySplit="3" topLeftCell="D11" activePane="bottomRight" state="frozen"/>
      <selection pane="topRight" activeCell="D1" sqref="D1"/>
      <selection pane="bottomLeft" activeCell="A4" sqref="A4"/>
      <selection pane="bottomRight" activeCell="C1" sqref="C1"/>
    </sheetView>
  </sheetViews>
  <sheetFormatPr baseColWidth="10" defaultColWidth="8.83203125" defaultRowHeight="15" x14ac:dyDescent="0.2"/>
  <cols>
    <col min="3" max="3" width="8.83203125" style="5" customWidth="1"/>
    <col min="4" max="4" width="10.83203125" style="5" bestFit="1" customWidth="1"/>
    <col min="5" max="5" width="9.1640625" style="5" bestFit="1" customWidth="1"/>
    <col min="6" max="6" width="10.83203125" style="7" bestFit="1" customWidth="1"/>
    <col min="7" max="7" width="10.1640625" style="7" bestFit="1" customWidth="1"/>
    <col min="8" max="8" width="8.33203125" bestFit="1" customWidth="1"/>
    <col min="9" max="9" width="17" customWidth="1"/>
    <col min="10" max="10" width="8.33203125" customWidth="1"/>
    <col min="11" max="11" width="19.6640625" customWidth="1"/>
  </cols>
  <sheetData>
    <row r="1" spans="1:11" x14ac:dyDescent="0.2">
      <c r="B1" t="s">
        <v>21</v>
      </c>
      <c r="C1" s="5">
        <v>30.026720188964191</v>
      </c>
      <c r="D1" s="5" t="s">
        <v>14</v>
      </c>
      <c r="J1">
        <v>0.9</v>
      </c>
      <c r="K1">
        <f>1-J1</f>
        <v>9.9999999999999978E-2</v>
      </c>
    </row>
    <row r="2" spans="1:11" x14ac:dyDescent="0.2">
      <c r="B2" t="s">
        <v>22</v>
      </c>
      <c r="C2" s="5">
        <v>2.0059135365395013</v>
      </c>
      <c r="D2">
        <v>0.02</v>
      </c>
      <c r="F2" s="9"/>
      <c r="G2" s="9"/>
    </row>
    <row r="3" spans="1:11" s="2" customFormat="1" x14ac:dyDescent="0.2">
      <c r="A3" s="2" t="s">
        <v>15</v>
      </c>
      <c r="B3" s="2" t="s">
        <v>16</v>
      </c>
      <c r="C3" s="6" t="s">
        <v>21</v>
      </c>
      <c r="D3" s="6" t="s">
        <v>22</v>
      </c>
      <c r="E3" s="6" t="s">
        <v>18</v>
      </c>
      <c r="F3" s="8" t="s">
        <v>6</v>
      </c>
      <c r="G3" s="8" t="s">
        <v>9</v>
      </c>
      <c r="H3" s="2" t="s">
        <v>13</v>
      </c>
      <c r="I3" s="2" t="s">
        <v>12</v>
      </c>
      <c r="J3">
        <f>J33</f>
        <v>0.63094402000661909</v>
      </c>
      <c r="K3">
        <f>K33</f>
        <v>2010.4775499600155</v>
      </c>
    </row>
    <row r="4" spans="1:11" x14ac:dyDescent="0.2">
      <c r="A4">
        <v>14</v>
      </c>
      <c r="B4">
        <v>58</v>
      </c>
      <c r="C4" s="5">
        <f>C1</f>
        <v>30.026720188964191</v>
      </c>
      <c r="D4" s="5">
        <f>C2</f>
        <v>2.0059135365395013</v>
      </c>
      <c r="E4" s="5">
        <f>C4+D4*A4</f>
        <v>58.109509700517208</v>
      </c>
      <c r="F4" s="7">
        <f t="shared" ref="F4:F32" si="0">2*(D4*A4+C4-B4)</f>
        <v>0.21901940103441575</v>
      </c>
      <c r="G4" s="7">
        <f t="shared" ref="G4:G32" si="1">F4*A4</f>
        <v>3.0662716144818205</v>
      </c>
      <c r="H4" s="3">
        <f t="shared" ref="H4:H32" si="2">C4-F4*$D$2/SQRT(J3)</f>
        <v>30.021205548942401</v>
      </c>
      <c r="I4" s="3">
        <f t="shared" ref="I4:I32" si="3">D4-G4*$D$2/SQRT(K3)</f>
        <v>2.0045458360438011</v>
      </c>
      <c r="J4">
        <f t="shared" ref="J4:J32" si="4">J3*$J$1+$K$1*F4^2</f>
        <v>0.57264656780890466</v>
      </c>
      <c r="K4">
        <f t="shared" ref="K4:K32" si="5">K3*$J$1+$K$1*G4^2</f>
        <v>1810.3699971253918</v>
      </c>
    </row>
    <row r="5" spans="1:11" x14ac:dyDescent="0.2">
      <c r="A5">
        <v>86</v>
      </c>
      <c r="B5">
        <v>202</v>
      </c>
      <c r="C5" s="5">
        <f>H4</f>
        <v>30.021205548942401</v>
      </c>
      <c r="D5" s="5">
        <f>I4</f>
        <v>2.0045458360438011</v>
      </c>
      <c r="E5" s="5">
        <f>C5+D5*A5</f>
        <v>202.41214744870928</v>
      </c>
      <c r="F5" s="7">
        <f t="shared" si="0"/>
        <v>0.82429489741855377</v>
      </c>
      <c r="G5" s="7">
        <f t="shared" si="1"/>
        <v>70.889361177995625</v>
      </c>
      <c r="H5" s="3">
        <f t="shared" si="2"/>
        <v>29.999419961448737</v>
      </c>
      <c r="I5" s="3">
        <f t="shared" si="3"/>
        <v>1.9712241178939571</v>
      </c>
      <c r="J5">
        <f t="shared" si="4"/>
        <v>0.58332811881904068</v>
      </c>
      <c r="K5">
        <f t="shared" si="5"/>
        <v>2131.8631502352837</v>
      </c>
    </row>
    <row r="6" spans="1:11" x14ac:dyDescent="0.2">
      <c r="A6">
        <v>28</v>
      </c>
      <c r="B6">
        <v>86</v>
      </c>
      <c r="C6" s="5">
        <f>H5</f>
        <v>29.999419961448737</v>
      </c>
      <c r="D6" s="5">
        <f>I5</f>
        <v>1.9712241178939571</v>
      </c>
      <c r="E6" s="5">
        <f>C6+D6*A6</f>
        <v>85.193695262479537</v>
      </c>
      <c r="F6" s="7">
        <f t="shared" si="0"/>
        <v>-1.6126094750409266</v>
      </c>
      <c r="G6" s="7">
        <f t="shared" si="1"/>
        <v>-45.153065301145944</v>
      </c>
      <c r="H6" s="3">
        <f t="shared" si="2"/>
        <v>30.041648178681871</v>
      </c>
      <c r="I6" s="3">
        <f t="shared" si="3"/>
        <v>1.9907827092454877</v>
      </c>
      <c r="J6">
        <f>J5*$J$1+$K$1*F6^2</f>
        <v>0.78504623883631375</v>
      </c>
      <c r="K6">
        <f>K5*$J$1+$K$1*G6^2</f>
        <v>2122.5567658207101</v>
      </c>
    </row>
    <row r="7" spans="1:11" x14ac:dyDescent="0.2">
      <c r="A7">
        <v>51</v>
      </c>
      <c r="B7">
        <v>132</v>
      </c>
      <c r="C7" s="5">
        <f t="shared" ref="C7:D32" si="6">H6</f>
        <v>30.041648178681871</v>
      </c>
      <c r="D7" s="5">
        <f t="shared" si="6"/>
        <v>1.9907827092454877</v>
      </c>
      <c r="E7" s="5">
        <f t="shared" ref="E7:E32" si="7">C7+D7*A7</f>
        <v>131.57156635020175</v>
      </c>
      <c r="F7" s="7">
        <f t="shared" si="0"/>
        <v>-0.85686729959650165</v>
      </c>
      <c r="G7" s="7">
        <f t="shared" si="1"/>
        <v>-43.700232279421584</v>
      </c>
      <c r="H7" s="3">
        <f t="shared" si="2"/>
        <v>30.06098993673276</v>
      </c>
      <c r="I7" s="3">
        <f t="shared" si="3"/>
        <v>2.0097534410406919</v>
      </c>
      <c r="J7">
        <f t="shared" si="4"/>
        <v>0.77996377186446253</v>
      </c>
      <c r="K7">
        <f t="shared" si="5"/>
        <v>2101.2721193661791</v>
      </c>
    </row>
    <row r="8" spans="1:11" x14ac:dyDescent="0.2">
      <c r="A8">
        <v>28</v>
      </c>
      <c r="B8">
        <v>86</v>
      </c>
      <c r="C8" s="5">
        <f t="shared" si="6"/>
        <v>30.06098993673276</v>
      </c>
      <c r="D8" s="5">
        <f t="shared" si="6"/>
        <v>2.0097534410406919</v>
      </c>
      <c r="E8" s="5">
        <f t="shared" si="7"/>
        <v>86.334086285872132</v>
      </c>
      <c r="F8" s="7">
        <f>2*(D8*A8+C8-B8)</f>
        <v>0.66817257174426459</v>
      </c>
      <c r="G8" s="7">
        <f t="shared" si="1"/>
        <v>18.708832008839408</v>
      </c>
      <c r="H8" s="3">
        <f t="shared" si="2"/>
        <v>30.045858456171199</v>
      </c>
      <c r="I8" s="3">
        <f t="shared" si="3"/>
        <v>2.0015907093404746</v>
      </c>
      <c r="J8">
        <f t="shared" si="4"/>
        <v>0.74661285324115068</v>
      </c>
      <c r="K8">
        <f t="shared" si="5"/>
        <v>1926.1469469430588</v>
      </c>
    </row>
    <row r="9" spans="1:11" x14ac:dyDescent="0.2">
      <c r="A9">
        <v>29</v>
      </c>
      <c r="B9">
        <v>88</v>
      </c>
      <c r="C9" s="5">
        <f t="shared" si="6"/>
        <v>30.045858456171199</v>
      </c>
      <c r="D9" s="5">
        <f t="shared" si="6"/>
        <v>2.0015907093404746</v>
      </c>
      <c r="E9" s="5">
        <f t="shared" si="7"/>
        <v>88.09198902704496</v>
      </c>
      <c r="F9" s="7">
        <f t="shared" si="0"/>
        <v>0.18397805408991985</v>
      </c>
      <c r="G9" s="7">
        <f t="shared" si="1"/>
        <v>5.3353635686076757</v>
      </c>
      <c r="H9" s="3">
        <f t="shared" si="2"/>
        <v>30.0416000382032</v>
      </c>
      <c r="I9" s="3">
        <f t="shared" si="3"/>
        <v>1.9991593491233961</v>
      </c>
      <c r="J9">
        <f t="shared" si="4"/>
        <v>0.67533636035570699</v>
      </c>
      <c r="K9">
        <f t="shared" si="5"/>
        <v>1736.3788626896755</v>
      </c>
    </row>
    <row r="10" spans="1:11" x14ac:dyDescent="0.2">
      <c r="A10">
        <v>72</v>
      </c>
      <c r="B10">
        <v>174</v>
      </c>
      <c r="C10" s="5">
        <f t="shared" si="6"/>
        <v>30.0416000382032</v>
      </c>
      <c r="D10" s="5">
        <f t="shared" si="6"/>
        <v>1.9991593491233961</v>
      </c>
      <c r="E10" s="5">
        <f t="shared" si="7"/>
        <v>173.98107317508772</v>
      </c>
      <c r="F10" s="7">
        <f t="shared" si="0"/>
        <v>-3.7853649824569402E-2</v>
      </c>
      <c r="G10" s="7">
        <f t="shared" si="1"/>
        <v>-2.7254627873689969</v>
      </c>
      <c r="H10" s="3">
        <f t="shared" si="2"/>
        <v>30.042521288603236</v>
      </c>
      <c r="I10" s="3">
        <f t="shared" si="3"/>
        <v>2.0004674703927803</v>
      </c>
      <c r="J10">
        <f t="shared" si="4"/>
        <v>0.60794601420064043</v>
      </c>
      <c r="K10">
        <f t="shared" si="5"/>
        <v>1563.4837911612412</v>
      </c>
    </row>
    <row r="11" spans="1:11" x14ac:dyDescent="0.2">
      <c r="A11">
        <v>62</v>
      </c>
      <c r="B11">
        <v>154</v>
      </c>
      <c r="C11" s="5">
        <f t="shared" si="6"/>
        <v>30.042521288603236</v>
      </c>
      <c r="D11" s="5">
        <f t="shared" si="6"/>
        <v>2.0004674703927803</v>
      </c>
      <c r="E11" s="5">
        <f t="shared" si="7"/>
        <v>154.07150445295562</v>
      </c>
      <c r="F11" s="7">
        <f t="shared" si="0"/>
        <v>0.14300890591124471</v>
      </c>
      <c r="G11" s="7">
        <f t="shared" si="1"/>
        <v>8.866552166497172</v>
      </c>
      <c r="H11" s="3">
        <f t="shared" si="2"/>
        <v>30.038853024702075</v>
      </c>
      <c r="I11" s="3">
        <f t="shared" si="3"/>
        <v>1.9959827220542496</v>
      </c>
      <c r="J11">
        <f t="shared" si="4"/>
        <v>0.54919656749756951</v>
      </c>
      <c r="K11">
        <f t="shared" si="5"/>
        <v>1414.9969867772388</v>
      </c>
    </row>
    <row r="12" spans="1:11" x14ac:dyDescent="0.2">
      <c r="A12">
        <v>84</v>
      </c>
      <c r="B12">
        <v>198</v>
      </c>
      <c r="C12" s="5">
        <f t="shared" si="6"/>
        <v>30.038853024702075</v>
      </c>
      <c r="D12" s="5">
        <f t="shared" si="6"/>
        <v>1.9959827220542496</v>
      </c>
      <c r="E12" s="5">
        <f t="shared" si="7"/>
        <v>197.70140167725904</v>
      </c>
      <c r="F12" s="7">
        <f t="shared" si="0"/>
        <v>-0.59719664548191531</v>
      </c>
      <c r="G12" s="7">
        <f t="shared" si="1"/>
        <v>-50.164518220480886</v>
      </c>
      <c r="H12" s="3">
        <f t="shared" si="2"/>
        <v>30.054969996580514</v>
      </c>
      <c r="I12" s="3">
        <f t="shared" si="3"/>
        <v>2.022654310660092</v>
      </c>
      <c r="J12">
        <f t="shared" si="4"/>
        <v>0.52994129408529778</v>
      </c>
      <c r="K12">
        <f t="shared" si="5"/>
        <v>1525.1451769288108</v>
      </c>
    </row>
    <row r="13" spans="1:11" x14ac:dyDescent="0.2">
      <c r="A13">
        <v>15</v>
      </c>
      <c r="B13">
        <v>60</v>
      </c>
      <c r="C13" s="5">
        <f t="shared" si="6"/>
        <v>30.054969996580514</v>
      </c>
      <c r="D13" s="5">
        <f t="shared" si="6"/>
        <v>2.022654310660092</v>
      </c>
      <c r="E13" s="5">
        <f t="shared" si="7"/>
        <v>60.394784656481896</v>
      </c>
      <c r="F13" s="7">
        <f t="shared" si="0"/>
        <v>0.78956931296379196</v>
      </c>
      <c r="G13" s="7">
        <f t="shared" si="1"/>
        <v>11.843539694456879</v>
      </c>
      <c r="H13" s="3">
        <f t="shared" si="2"/>
        <v>30.033277657940733</v>
      </c>
      <c r="I13" s="3">
        <f t="shared" si="3"/>
        <v>2.0165889598784523</v>
      </c>
      <c r="J13">
        <f t="shared" si="4"/>
        <v>0.53928913467417949</v>
      </c>
      <c r="K13">
        <f t="shared" si="5"/>
        <v>1386.6576024853473</v>
      </c>
    </row>
    <row r="14" spans="1:11" x14ac:dyDescent="0.2">
      <c r="A14">
        <v>42</v>
      </c>
      <c r="B14">
        <v>114</v>
      </c>
      <c r="C14" s="5">
        <f t="shared" si="6"/>
        <v>30.033277657940733</v>
      </c>
      <c r="D14" s="5">
        <f t="shared" si="6"/>
        <v>2.0165889598784523</v>
      </c>
      <c r="E14" s="5">
        <f t="shared" si="7"/>
        <v>114.73001397283572</v>
      </c>
      <c r="F14" s="7">
        <f t="shared" si="0"/>
        <v>1.4600279456714418</v>
      </c>
      <c r="G14" s="7">
        <f t="shared" si="1"/>
        <v>61.321173718200555</v>
      </c>
      <c r="H14" s="3">
        <f t="shared" si="2"/>
        <v>29.993514549376869</v>
      </c>
      <c r="I14" s="3">
        <f t="shared" si="3"/>
        <v>1.9836540987912605</v>
      </c>
      <c r="J14">
        <f t="shared" si="4"/>
        <v>0.69852838142091855</v>
      </c>
      <c r="K14">
        <f t="shared" si="5"/>
        <v>1624.0204768545855</v>
      </c>
    </row>
    <row r="15" spans="1:11" x14ac:dyDescent="0.2">
      <c r="A15">
        <v>62</v>
      </c>
      <c r="B15">
        <v>154</v>
      </c>
      <c r="C15" s="5">
        <f t="shared" si="6"/>
        <v>29.993514549376869</v>
      </c>
      <c r="D15" s="5">
        <f>I14</f>
        <v>1.9836540987912605</v>
      </c>
      <c r="E15" s="5">
        <f t="shared" si="7"/>
        <v>152.98006867443502</v>
      </c>
      <c r="F15" s="7">
        <f t="shared" si="0"/>
        <v>-2.0398626511299653</v>
      </c>
      <c r="G15" s="7">
        <f t="shared" si="1"/>
        <v>-126.47148437005785</v>
      </c>
      <c r="H15" s="3">
        <f t="shared" si="2"/>
        <v>30.042327930852846</v>
      </c>
      <c r="I15" s="3">
        <f t="shared" si="3"/>
        <v>2.0464204468893277</v>
      </c>
      <c r="J15">
        <f t="shared" si="4"/>
        <v>1.0447795068263237</v>
      </c>
      <c r="K15">
        <f t="shared" si="5"/>
        <v>3061.1220650457053</v>
      </c>
    </row>
    <row r="16" spans="1:11" x14ac:dyDescent="0.2">
      <c r="A16">
        <v>47</v>
      </c>
      <c r="B16">
        <v>124</v>
      </c>
      <c r="C16" s="5">
        <f t="shared" si="6"/>
        <v>30.042327930852846</v>
      </c>
      <c r="D16" s="5">
        <f t="shared" si="6"/>
        <v>2.0464204468893277</v>
      </c>
      <c r="E16" s="5">
        <f t="shared" si="7"/>
        <v>126.22408893465125</v>
      </c>
      <c r="F16" s="7">
        <f t="shared" si="0"/>
        <v>4.4481778693024978</v>
      </c>
      <c r="G16" s="7">
        <f t="shared" si="1"/>
        <v>209.0643598572174</v>
      </c>
      <c r="H16" s="3">
        <f t="shared" si="2"/>
        <v>29.955291751585911</v>
      </c>
      <c r="I16" s="3">
        <f t="shared" si="3"/>
        <v>1.9708469227396925</v>
      </c>
      <c r="J16">
        <f t="shared" si="4"/>
        <v>2.9189301918389416</v>
      </c>
      <c r="K16">
        <f t="shared" si="5"/>
        <v>7125.800514791943</v>
      </c>
    </row>
    <row r="17" spans="1:11" x14ac:dyDescent="0.2">
      <c r="A17">
        <v>35</v>
      </c>
      <c r="B17">
        <v>100</v>
      </c>
      <c r="C17" s="5">
        <f t="shared" si="6"/>
        <v>29.955291751585911</v>
      </c>
      <c r="D17" s="5">
        <f t="shared" si="6"/>
        <v>1.9708469227396925</v>
      </c>
      <c r="E17" s="5">
        <f t="shared" si="7"/>
        <v>98.934934047475139</v>
      </c>
      <c r="F17" s="7">
        <f t="shared" si="0"/>
        <v>-2.1301319050497227</v>
      </c>
      <c r="G17" s="7">
        <f t="shared" si="1"/>
        <v>-74.554616676740295</v>
      </c>
      <c r="H17" s="3">
        <f t="shared" si="2"/>
        <v>29.980227628100664</v>
      </c>
      <c r="I17" s="3">
        <f t="shared" si="3"/>
        <v>1.9885108678774523</v>
      </c>
      <c r="J17">
        <f t="shared" si="4"/>
        <v>3.0807833659461235</v>
      </c>
      <c r="K17">
        <f t="shared" si="5"/>
        <v>6969.0595500943164</v>
      </c>
    </row>
    <row r="18" spans="1:11" x14ac:dyDescent="0.2">
      <c r="A18">
        <v>9</v>
      </c>
      <c r="B18">
        <v>48</v>
      </c>
      <c r="C18" s="5">
        <f t="shared" si="6"/>
        <v>29.980227628100664</v>
      </c>
      <c r="D18" s="5">
        <f t="shared" si="6"/>
        <v>1.9885108678774523</v>
      </c>
      <c r="E18" s="5">
        <f t="shared" si="7"/>
        <v>47.876825438997734</v>
      </c>
      <c r="F18" s="7">
        <f t="shared" si="0"/>
        <v>-0.2463491220045313</v>
      </c>
      <c r="G18" s="7">
        <f t="shared" si="1"/>
        <v>-2.2171420980407817</v>
      </c>
      <c r="H18" s="3">
        <f t="shared" si="2"/>
        <v>29.983034679946545</v>
      </c>
      <c r="I18" s="3">
        <f t="shared" si="3"/>
        <v>1.9890420414214269</v>
      </c>
      <c r="J18">
        <f t="shared" si="4"/>
        <v>2.7787738183427515</v>
      </c>
      <c r="K18">
        <f t="shared" si="5"/>
        <v>6272.6451669931748</v>
      </c>
    </row>
    <row r="19" spans="1:11" x14ac:dyDescent="0.2">
      <c r="A19">
        <v>38</v>
      </c>
      <c r="B19">
        <v>106</v>
      </c>
      <c r="C19" s="5">
        <f t="shared" si="6"/>
        <v>29.983034679946545</v>
      </c>
      <c r="D19" s="5">
        <f t="shared" si="6"/>
        <v>1.9890420414214269</v>
      </c>
      <c r="E19" s="5">
        <f t="shared" si="7"/>
        <v>105.56663225396076</v>
      </c>
      <c r="F19" s="7">
        <f t="shared" si="0"/>
        <v>-0.866735492078476</v>
      </c>
      <c r="G19" s="7">
        <f t="shared" si="1"/>
        <v>-32.935948698982088</v>
      </c>
      <c r="H19" s="3">
        <f t="shared" si="2"/>
        <v>29.993433641616811</v>
      </c>
      <c r="I19" s="3">
        <f t="shared" si="3"/>
        <v>1.9973591967582309</v>
      </c>
      <c r="J19">
        <f t="shared" si="4"/>
        <v>2.5760194778313283</v>
      </c>
      <c r="K19">
        <f t="shared" si="5"/>
        <v>5753.8583219640559</v>
      </c>
    </row>
    <row r="20" spans="1:11" x14ac:dyDescent="0.2">
      <c r="A20">
        <v>44</v>
      </c>
      <c r="B20">
        <v>118</v>
      </c>
      <c r="C20" s="5">
        <f t="shared" si="6"/>
        <v>29.993433641616811</v>
      </c>
      <c r="D20" s="5">
        <f t="shared" si="6"/>
        <v>1.9973591967582309</v>
      </c>
      <c r="E20" s="5">
        <f t="shared" si="7"/>
        <v>117.87723829897897</v>
      </c>
      <c r="F20" s="7">
        <f t="shared" si="0"/>
        <v>-0.24552340204206757</v>
      </c>
      <c r="G20" s="7">
        <f t="shared" si="1"/>
        <v>-10.803029689850973</v>
      </c>
      <c r="H20" s="3">
        <f t="shared" si="2"/>
        <v>29.996493126541473</v>
      </c>
      <c r="I20" s="3">
        <f t="shared" si="3"/>
        <v>2.0002075640058545</v>
      </c>
      <c r="J20">
        <f t="shared" si="4"/>
        <v>2.3244457041432267</v>
      </c>
      <c r="K20">
        <f t="shared" si="5"/>
        <v>5190.1430348156309</v>
      </c>
    </row>
    <row r="21" spans="1:11" x14ac:dyDescent="0.2">
      <c r="A21">
        <v>99</v>
      </c>
      <c r="B21">
        <v>228</v>
      </c>
      <c r="C21" s="5">
        <f t="shared" si="6"/>
        <v>29.996493126541473</v>
      </c>
      <c r="D21" s="5">
        <f t="shared" si="6"/>
        <v>2.0002075640058545</v>
      </c>
      <c r="E21" s="5">
        <f t="shared" si="7"/>
        <v>228.01704196312107</v>
      </c>
      <c r="F21" s="7">
        <f t="shared" si="0"/>
        <v>3.4083926242146845E-2</v>
      </c>
      <c r="G21" s="7">
        <f t="shared" si="1"/>
        <v>3.3743086979725376</v>
      </c>
      <c r="H21" s="3">
        <f t="shared" si="2"/>
        <v>29.996046010852289</v>
      </c>
      <c r="I21" s="3">
        <f t="shared" si="3"/>
        <v>1.9992708108956161</v>
      </c>
      <c r="J21">
        <f t="shared" si="4"/>
        <v>2.0921173051317123</v>
      </c>
      <c r="K21">
        <f t="shared" si="5"/>
        <v>4672.2673272529892</v>
      </c>
    </row>
    <row r="22" spans="1:11" x14ac:dyDescent="0.2">
      <c r="A22">
        <v>13</v>
      </c>
      <c r="B22">
        <v>56</v>
      </c>
      <c r="C22" s="5">
        <f t="shared" si="6"/>
        <v>29.996046010852289</v>
      </c>
      <c r="D22" s="5">
        <f t="shared" si="6"/>
        <v>1.9992708108956161</v>
      </c>
      <c r="E22" s="5">
        <f t="shared" si="7"/>
        <v>55.986566552495297</v>
      </c>
      <c r="F22" s="7">
        <f t="shared" si="0"/>
        <v>-2.6866895009405312E-2</v>
      </c>
      <c r="G22" s="7">
        <f t="shared" si="1"/>
        <v>-0.34926963512226905</v>
      </c>
      <c r="H22" s="3">
        <f t="shared" si="2"/>
        <v>29.996417507122597</v>
      </c>
      <c r="I22" s="3">
        <f t="shared" si="3"/>
        <v>1.9993730052688659</v>
      </c>
      <c r="J22">
        <f t="shared" si="4"/>
        <v>1.8829777576232858</v>
      </c>
      <c r="K22">
        <f t="shared" si="5"/>
        <v>4205.052793455493</v>
      </c>
    </row>
    <row r="23" spans="1:11" x14ac:dyDescent="0.2">
      <c r="A23">
        <v>21</v>
      </c>
      <c r="B23">
        <v>72</v>
      </c>
      <c r="C23" s="5">
        <f t="shared" si="6"/>
        <v>29.996417507122597</v>
      </c>
      <c r="D23" s="5">
        <f t="shared" si="6"/>
        <v>1.9993730052688659</v>
      </c>
      <c r="E23" s="5">
        <f t="shared" si="7"/>
        <v>71.983250617768775</v>
      </c>
      <c r="F23" s="7">
        <f t="shared" si="0"/>
        <v>-3.3498764462450481E-2</v>
      </c>
      <c r="G23" s="7">
        <f t="shared" si="1"/>
        <v>-0.7034740537114601</v>
      </c>
      <c r="H23" s="3">
        <f t="shared" si="2"/>
        <v>29.99690575030742</v>
      </c>
      <c r="I23" s="3">
        <f t="shared" si="3"/>
        <v>1.9995899716040455</v>
      </c>
      <c r="J23">
        <f t="shared" si="4"/>
        <v>1.6947921985830083</v>
      </c>
      <c r="K23">
        <f t="shared" si="5"/>
        <v>3784.597001684368</v>
      </c>
    </row>
    <row r="24" spans="1:11" x14ac:dyDescent="0.2">
      <c r="A24">
        <v>28</v>
      </c>
      <c r="B24">
        <v>86</v>
      </c>
      <c r="C24" s="5">
        <f t="shared" si="6"/>
        <v>29.99690575030742</v>
      </c>
      <c r="D24" s="5">
        <f t="shared" si="6"/>
        <v>1.9995899716040455</v>
      </c>
      <c r="E24" s="5">
        <f t="shared" si="7"/>
        <v>85.985424955220694</v>
      </c>
      <c r="F24" s="7">
        <f t="shared" si="0"/>
        <v>-2.9150089558612535E-2</v>
      </c>
      <c r="G24" s="7">
        <f t="shared" si="1"/>
        <v>-0.81620250764115099</v>
      </c>
      <c r="H24" s="3">
        <f t="shared" si="2"/>
        <v>29.997353578737449</v>
      </c>
      <c r="I24" s="3">
        <f t="shared" si="3"/>
        <v>1.9998553209979124</v>
      </c>
      <c r="J24">
        <f t="shared" si="4"/>
        <v>1.525397951496835</v>
      </c>
      <c r="K24">
        <f t="shared" si="5"/>
        <v>3406.2039201692792</v>
      </c>
    </row>
    <row r="25" spans="1:11" x14ac:dyDescent="0.2">
      <c r="A25">
        <v>20</v>
      </c>
      <c r="B25">
        <v>70</v>
      </c>
      <c r="C25" s="5">
        <f t="shared" si="6"/>
        <v>29.997353578737449</v>
      </c>
      <c r="D25" s="5">
        <f t="shared" si="6"/>
        <v>1.9998553209979124</v>
      </c>
      <c r="E25" s="5">
        <f t="shared" si="7"/>
        <v>69.994459998695703</v>
      </c>
      <c r="F25" s="7">
        <f t="shared" si="0"/>
        <v>-1.1080002608593986E-2</v>
      </c>
      <c r="G25" s="7">
        <f t="shared" si="1"/>
        <v>-0.22160005217187972</v>
      </c>
      <c r="H25" s="3">
        <f t="shared" si="2"/>
        <v>29.997533001805607</v>
      </c>
      <c r="I25" s="3">
        <f t="shared" si="3"/>
        <v>1.9999312599380943</v>
      </c>
      <c r="J25">
        <f t="shared" si="4"/>
        <v>1.3728704329929322</v>
      </c>
      <c r="K25">
        <f t="shared" si="5"/>
        <v>3065.5884388106638</v>
      </c>
    </row>
    <row r="26" spans="1:11" x14ac:dyDescent="0.2">
      <c r="A26">
        <v>8</v>
      </c>
      <c r="B26">
        <v>46</v>
      </c>
      <c r="C26" s="5">
        <f t="shared" si="6"/>
        <v>29.997533001805607</v>
      </c>
      <c r="D26" s="5">
        <f t="shared" si="6"/>
        <v>1.9999312599380943</v>
      </c>
      <c r="E26" s="5">
        <f t="shared" si="7"/>
        <v>45.996983081310361</v>
      </c>
      <c r="F26" s="7">
        <f t="shared" si="0"/>
        <v>-6.0338373792774291E-3</v>
      </c>
      <c r="G26" s="7">
        <f t="shared" si="1"/>
        <v>-4.8270699034219433E-2</v>
      </c>
      <c r="H26" s="3">
        <f t="shared" si="2"/>
        <v>29.997635995069391</v>
      </c>
      <c r="I26" s="3">
        <f t="shared" si="3"/>
        <v>1.9999486963314941</v>
      </c>
      <c r="J26">
        <f t="shared" si="4"/>
        <v>1.235587030412991</v>
      </c>
      <c r="K26">
        <f t="shared" si="5"/>
        <v>2759.0298279356357</v>
      </c>
    </row>
    <row r="27" spans="1:11" x14ac:dyDescent="0.2">
      <c r="A27">
        <v>64</v>
      </c>
      <c r="B27">
        <v>158</v>
      </c>
      <c r="C27" s="5">
        <f t="shared" si="6"/>
        <v>29.997635995069391</v>
      </c>
      <c r="D27" s="5">
        <f t="shared" si="6"/>
        <v>1.9999486963314941</v>
      </c>
      <c r="E27" s="5">
        <f t="shared" si="7"/>
        <v>157.99435256028502</v>
      </c>
      <c r="F27" s="7">
        <f t="shared" si="0"/>
        <v>-1.1294879429954108E-2</v>
      </c>
      <c r="G27" s="7">
        <f t="shared" si="1"/>
        <v>-0.7228722835170629</v>
      </c>
      <c r="H27" s="3">
        <f t="shared" si="2"/>
        <v>29.997839219036287</v>
      </c>
      <c r="I27" s="3">
        <f t="shared" si="3"/>
        <v>2.0002239374861706</v>
      </c>
      <c r="J27">
        <f t="shared" si="4"/>
        <v>1.1120410848018256</v>
      </c>
      <c r="K27">
        <f t="shared" si="5"/>
        <v>2483.1790995759002</v>
      </c>
    </row>
    <row r="28" spans="1:11" x14ac:dyDescent="0.2">
      <c r="A28">
        <v>99</v>
      </c>
      <c r="B28">
        <v>228</v>
      </c>
      <c r="C28" s="5">
        <f t="shared" si="6"/>
        <v>29.997839219036287</v>
      </c>
      <c r="D28" s="5">
        <f t="shared" si="6"/>
        <v>2.0002239374861706</v>
      </c>
      <c r="E28" s="5">
        <f t="shared" si="7"/>
        <v>228.02000903016716</v>
      </c>
      <c r="F28" s="7">
        <f t="shared" si="0"/>
        <v>4.0018060334318761E-2</v>
      </c>
      <c r="G28" s="7">
        <f t="shared" si="1"/>
        <v>3.9617879730975574</v>
      </c>
      <c r="H28" s="3">
        <f t="shared" si="2"/>
        <v>29.997080247281357</v>
      </c>
      <c r="I28" s="3">
        <f t="shared" si="3"/>
        <v>1.9986338639748993</v>
      </c>
      <c r="J28">
        <f t="shared" si="4"/>
        <v>1.0009971208369353</v>
      </c>
      <c r="K28">
        <f t="shared" si="5"/>
        <v>2236.4307660126883</v>
      </c>
    </row>
    <row r="29" spans="1:11" x14ac:dyDescent="0.2">
      <c r="A29">
        <v>70</v>
      </c>
      <c r="B29">
        <v>170</v>
      </c>
      <c r="C29" s="5">
        <f t="shared" si="6"/>
        <v>29.997080247281357</v>
      </c>
      <c r="D29" s="5">
        <f t="shared" si="6"/>
        <v>1.9986338639748993</v>
      </c>
      <c r="E29" s="5">
        <f t="shared" si="7"/>
        <v>169.90145072552431</v>
      </c>
      <c r="F29" s="7">
        <f t="shared" si="0"/>
        <v>-0.19709854895137369</v>
      </c>
      <c r="G29" s="7">
        <f t="shared" si="1"/>
        <v>-13.796898426596158</v>
      </c>
      <c r="H29" s="3">
        <f t="shared" si="2"/>
        <v>30.001020254418201</v>
      </c>
      <c r="I29" s="3">
        <f t="shared" si="3"/>
        <v>2.0044687682234814</v>
      </c>
      <c r="J29">
        <f t="shared" si="4"/>
        <v>0.90478219255311543</v>
      </c>
      <c r="K29">
        <f t="shared" si="5"/>
        <v>2031.8231300308007</v>
      </c>
    </row>
    <row r="30" spans="1:11" x14ac:dyDescent="0.2">
      <c r="A30">
        <v>27</v>
      </c>
      <c r="B30">
        <v>84</v>
      </c>
      <c r="C30" s="5">
        <f t="shared" si="6"/>
        <v>30.001020254418201</v>
      </c>
      <c r="D30" s="5">
        <f t="shared" si="6"/>
        <v>2.0044687682234814</v>
      </c>
      <c r="E30" s="5">
        <f t="shared" si="7"/>
        <v>84.121676996452209</v>
      </c>
      <c r="F30" s="7">
        <f t="shared" si="0"/>
        <v>0.24335399290441728</v>
      </c>
      <c r="G30" s="7">
        <f t="shared" si="1"/>
        <v>6.5705578084192666</v>
      </c>
      <c r="H30" s="3">
        <f t="shared" si="2"/>
        <v>29.995903477889616</v>
      </c>
      <c r="I30" s="3">
        <f t="shared" si="3"/>
        <v>2.00155342772084</v>
      </c>
      <c r="J30">
        <f t="shared" si="4"/>
        <v>0.82022608988405621</v>
      </c>
      <c r="K30">
        <f t="shared" si="5"/>
        <v>1832.9580400190987</v>
      </c>
    </row>
    <row r="31" spans="1:11" x14ac:dyDescent="0.2">
      <c r="A31">
        <v>17</v>
      </c>
      <c r="B31">
        <v>64</v>
      </c>
      <c r="C31" s="5">
        <f t="shared" si="6"/>
        <v>29.995903477889616</v>
      </c>
      <c r="D31" s="5">
        <f t="shared" si="6"/>
        <v>2.00155342772084</v>
      </c>
      <c r="E31" s="5">
        <f t="shared" si="7"/>
        <v>64.022311749143896</v>
      </c>
      <c r="F31" s="7">
        <f t="shared" si="0"/>
        <v>4.4623498287791108E-2</v>
      </c>
      <c r="G31" s="7">
        <f t="shared" si="1"/>
        <v>0.75859947089244884</v>
      </c>
      <c r="H31" s="3">
        <f t="shared" si="2"/>
        <v>29.994918045528706</v>
      </c>
      <c r="I31" s="3">
        <f t="shared" si="3"/>
        <v>2.0011990501151922</v>
      </c>
      <c r="J31">
        <f t="shared" si="4"/>
        <v>0.73840260655559464</v>
      </c>
      <c r="K31">
        <f t="shared" si="5"/>
        <v>1649.7197833329128</v>
      </c>
    </row>
    <row r="32" spans="1:11" x14ac:dyDescent="0.2">
      <c r="A32">
        <v>8</v>
      </c>
      <c r="B32">
        <v>46</v>
      </c>
      <c r="C32" s="5">
        <f t="shared" si="6"/>
        <v>29.994918045528706</v>
      </c>
      <c r="D32" s="5">
        <f t="shared" si="6"/>
        <v>2.0011990501151922</v>
      </c>
      <c r="E32" s="5">
        <f t="shared" si="7"/>
        <v>46.00451044645024</v>
      </c>
      <c r="F32" s="7">
        <f t="shared" si="0"/>
        <v>9.0208929004802485E-3</v>
      </c>
      <c r="G32" s="7">
        <f t="shared" si="1"/>
        <v>7.2167143203841988E-2</v>
      </c>
      <c r="H32" s="3">
        <f t="shared" si="2"/>
        <v>29.994708087294374</v>
      </c>
      <c r="I32" s="3">
        <f t="shared" si="3"/>
        <v>2.001163514452557</v>
      </c>
      <c r="J32">
        <f t="shared" si="4"/>
        <v>0.66457048355090731</v>
      </c>
      <c r="K32">
        <f t="shared" si="5"/>
        <v>1484.7483258092775</v>
      </c>
    </row>
    <row r="33" spans="1:11" x14ac:dyDescent="0.2">
      <c r="A33" s="7"/>
      <c r="B33" s="7"/>
      <c r="H33" s="3"/>
      <c r="J33" s="7">
        <v>0.63094402000661909</v>
      </c>
      <c r="K33">
        <v>2010.4775499600155</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2529" r:id="rId3" name="Button 1">
              <controlPr defaultSize="0" print="0" autoFill="0" autoPict="0" macro="[0]!rmsprop.reset">
                <anchor moveWithCells="1">
                  <from>
                    <xdr:col>0</xdr:col>
                    <xdr:colOff>12700</xdr:colOff>
                    <xdr:row>0</xdr:row>
                    <xdr:rowOff>12700</xdr:rowOff>
                  </from>
                  <to>
                    <xdr:col>0</xdr:col>
                    <xdr:colOff>635000</xdr:colOff>
                    <xdr:row>0</xdr:row>
                    <xdr:rowOff>177800</xdr:rowOff>
                  </to>
                </anchor>
              </controlPr>
            </control>
          </mc:Choice>
        </mc:AlternateContent>
        <mc:AlternateContent xmlns:mc="http://schemas.openxmlformats.org/markup-compatibility/2006">
          <mc:Choice Requires="x14">
            <control shapeId="22530" r:id="rId4" name="Button 2">
              <controlPr defaultSize="0" print="0" autoFill="0" autoPict="0" macro="[0]!rmsprop.somesteps">
                <anchor moveWithCells="1">
                  <from>
                    <xdr:col>0</xdr:col>
                    <xdr:colOff>12700</xdr:colOff>
                    <xdr:row>1</xdr:row>
                    <xdr:rowOff>12700</xdr:rowOff>
                  </from>
                  <to>
                    <xdr:col>0</xdr:col>
                    <xdr:colOff>635000</xdr:colOff>
                    <xdr:row>1</xdr:row>
                    <xdr:rowOff>177800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adam"/>
  <dimension ref="A1:O33"/>
  <sheetViews>
    <sheetView zoomScale="120" zoomScaleNormal="130" workbookViewId="0">
      <pane xSplit="3" ySplit="3" topLeftCell="D12" activePane="bottomRight" state="frozen"/>
      <selection pane="topRight" activeCell="D1" sqref="D1"/>
      <selection pane="bottomLeft" activeCell="A4" sqref="A4"/>
      <selection pane="bottomRight" activeCell="J33" sqref="J33:K33"/>
    </sheetView>
  </sheetViews>
  <sheetFormatPr baseColWidth="10" defaultColWidth="8.83203125" defaultRowHeight="15" x14ac:dyDescent="0.2"/>
  <cols>
    <col min="3" max="3" width="8.83203125" style="5" customWidth="1"/>
    <col min="4" max="4" width="10.83203125" style="5" bestFit="1" customWidth="1"/>
    <col min="5" max="5" width="9.1640625" style="5" bestFit="1" customWidth="1"/>
    <col min="6" max="6" width="10.83203125" style="7" bestFit="1" customWidth="1"/>
    <col min="7" max="7" width="10.1640625" style="7" bestFit="1" customWidth="1"/>
    <col min="8" max="8" width="8.33203125" bestFit="1" customWidth="1"/>
    <col min="9" max="9" width="5.83203125" bestFit="1" customWidth="1"/>
    <col min="10" max="11" width="6.6640625" customWidth="1"/>
    <col min="12" max="12" width="8.33203125" customWidth="1"/>
    <col min="13" max="13" width="13.1640625" customWidth="1"/>
  </cols>
  <sheetData>
    <row r="1" spans="1:15" x14ac:dyDescent="0.2">
      <c r="B1" t="s">
        <v>21</v>
      </c>
      <c r="C1" s="5">
        <v>1</v>
      </c>
      <c r="D1" s="5" t="s">
        <v>14</v>
      </c>
      <c r="I1" t="s">
        <v>24</v>
      </c>
      <c r="J1">
        <v>0.7</v>
      </c>
      <c r="K1">
        <f>1-J1</f>
        <v>0.30000000000000004</v>
      </c>
      <c r="L1">
        <v>0.9</v>
      </c>
      <c r="M1">
        <f>1-L1</f>
        <v>9.9999999999999978E-2</v>
      </c>
    </row>
    <row r="2" spans="1:15" x14ac:dyDescent="0.2">
      <c r="B2" t="s">
        <v>22</v>
      </c>
      <c r="C2" s="5">
        <v>1</v>
      </c>
      <c r="D2">
        <v>1</v>
      </c>
      <c r="F2" s="9"/>
      <c r="G2" s="9"/>
    </row>
    <row r="3" spans="1:15" s="2" customFormat="1" x14ac:dyDescent="0.2">
      <c r="A3" s="2" t="s">
        <v>15</v>
      </c>
      <c r="B3" s="2" t="s">
        <v>16</v>
      </c>
      <c r="C3" s="6" t="s">
        <v>21</v>
      </c>
      <c r="D3" s="6" t="s">
        <v>22</v>
      </c>
      <c r="E3" s="6" t="s">
        <v>18</v>
      </c>
      <c r="F3" s="8" t="s">
        <v>6</v>
      </c>
      <c r="G3" s="8" t="s">
        <v>9</v>
      </c>
      <c r="H3" s="2" t="s">
        <v>13</v>
      </c>
      <c r="I3" s="2" t="s">
        <v>12</v>
      </c>
      <c r="J3">
        <f>J33</f>
        <v>-19.370509429769257</v>
      </c>
      <c r="K3">
        <f>K33</f>
        <v>-636.96204313606268</v>
      </c>
      <c r="L3">
        <f>L33</f>
        <v>5489.999378391848</v>
      </c>
      <c r="M3">
        <f>M33</f>
        <v>27555653.260482278</v>
      </c>
      <c r="N3" s="4"/>
      <c r="O3" s="4"/>
    </row>
    <row r="4" spans="1:15" x14ac:dyDescent="0.2">
      <c r="A4">
        <v>14</v>
      </c>
      <c r="B4">
        <v>58</v>
      </c>
      <c r="C4" s="5">
        <f>C1</f>
        <v>1</v>
      </c>
      <c r="D4" s="5">
        <f>C2</f>
        <v>1</v>
      </c>
      <c r="E4" s="5">
        <f>C4+D4*A4</f>
        <v>15</v>
      </c>
      <c r="F4" s="7">
        <f t="shared" ref="F4:F32" si="0">2*(D4*A4+C4-B4)</f>
        <v>-86</v>
      </c>
      <c r="G4" s="7">
        <f t="shared" ref="G4:G32" si="1">F4*A4</f>
        <v>-1204</v>
      </c>
      <c r="H4" s="3">
        <f>C4-J4*$D$2/SQRT(L4)</f>
        <v>1.5222168817019814</v>
      </c>
      <c r="I4" s="3">
        <f>D4-K4*$D$2/SQRT(M4)</f>
        <v>1.1615923752588633</v>
      </c>
      <c r="J4">
        <f>J3*$J$1+$K$1*F4</f>
        <v>-39.359356600838481</v>
      </c>
      <c r="K4">
        <f>K3*$J$1+$K$1*G4</f>
        <v>-807.07343019524387</v>
      </c>
      <c r="L4">
        <f t="shared" ref="L4:L32" si="2">L3*$L$1+$M$1*F4^2</f>
        <v>5680.5994405526626</v>
      </c>
      <c r="M4">
        <f t="shared" ref="M4:M32" si="3">M3*$L$1+$M$1*G4^2</f>
        <v>24945049.53443405</v>
      </c>
    </row>
    <row r="5" spans="1:15" x14ac:dyDescent="0.2">
      <c r="A5">
        <v>86</v>
      </c>
      <c r="B5">
        <v>202</v>
      </c>
      <c r="C5" s="5">
        <f>H4</f>
        <v>1.5222168817019814</v>
      </c>
      <c r="D5" s="5">
        <f>I4</f>
        <v>1.1615923752588633</v>
      </c>
      <c r="E5" s="5">
        <f>C5+D5*A5</f>
        <v>101.41916115396423</v>
      </c>
      <c r="F5" s="7">
        <f t="shared" si="0"/>
        <v>-201.16167769207155</v>
      </c>
      <c r="G5" s="7">
        <f t="shared" si="1"/>
        <v>-17299.904281518153</v>
      </c>
      <c r="H5" s="3">
        <f t="shared" ref="H5:H32" si="4">C5-J5*$D$2/SQRT(L5)</f>
        <v>2.4406800624791023</v>
      </c>
      <c r="I5" s="3">
        <f t="shared" ref="I5:I32" si="5">D5-K5*$D$2/SQRT(M5)</f>
        <v>1.956762413138724</v>
      </c>
      <c r="J5">
        <f t="shared" ref="J5:J32" si="6">J4*$J$1+$K$1*F5</f>
        <v>-87.90005292820841</v>
      </c>
      <c r="K5">
        <f t="shared" ref="K5:K32" si="7">K4*$J$1+$K$1*G5</f>
        <v>-5754.9226855921179</v>
      </c>
      <c r="L5">
        <f t="shared" si="2"/>
        <v>9159.1415536862842</v>
      </c>
      <c r="M5">
        <f t="shared" si="3"/>
        <v>52379213.395959646</v>
      </c>
    </row>
    <row r="6" spans="1:15" x14ac:dyDescent="0.2">
      <c r="A6">
        <v>28</v>
      </c>
      <c r="B6">
        <v>86</v>
      </c>
      <c r="C6" s="5">
        <f>H5</f>
        <v>2.4406800624791023</v>
      </c>
      <c r="D6" s="5">
        <f>I5</f>
        <v>1.956762413138724</v>
      </c>
      <c r="E6" s="5">
        <f>C6+D6*A6</f>
        <v>57.230027630363374</v>
      </c>
      <c r="F6" s="7">
        <f t="shared" si="0"/>
        <v>-57.539944739273253</v>
      </c>
      <c r="G6" s="7">
        <f t="shared" si="1"/>
        <v>-1611.118452699651</v>
      </c>
      <c r="H6" s="3">
        <f t="shared" si="4"/>
        <v>3.2915880452759305</v>
      </c>
      <c r="I6" s="3">
        <f t="shared" si="5"/>
        <v>2.6120846873989083</v>
      </c>
      <c r="J6">
        <f t="shared" si="6"/>
        <v>-78.792020471527863</v>
      </c>
      <c r="K6">
        <f t="shared" si="7"/>
        <v>-4511.7814157243774</v>
      </c>
      <c r="L6">
        <f t="shared" si="2"/>
        <v>8574.3119223775175</v>
      </c>
      <c r="M6">
        <f t="shared" si="3"/>
        <v>47400862.323226608</v>
      </c>
    </row>
    <row r="7" spans="1:15" x14ac:dyDescent="0.2">
      <c r="A7">
        <v>51</v>
      </c>
      <c r="B7">
        <v>132</v>
      </c>
      <c r="C7" s="5">
        <f t="shared" ref="C7:D32" si="8">H6</f>
        <v>3.2915880452759305</v>
      </c>
      <c r="D7" s="5">
        <f t="shared" si="8"/>
        <v>2.6120846873989083</v>
      </c>
      <c r="E7" s="5">
        <f t="shared" ref="E7:E32" si="9">C7+D7*A7</f>
        <v>136.50790710262027</v>
      </c>
      <c r="F7" s="7">
        <f t="shared" si="0"/>
        <v>9.015814205240531</v>
      </c>
      <c r="G7" s="7">
        <f t="shared" si="1"/>
        <v>459.80652446726708</v>
      </c>
      <c r="H7" s="3">
        <f t="shared" si="4"/>
        <v>3.8883391853633813</v>
      </c>
      <c r="I7" s="3">
        <f t="shared" si="5"/>
        <v>3.0743899544554814</v>
      </c>
      <c r="J7">
        <f t="shared" si="6"/>
        <v>-52.44967006849734</v>
      </c>
      <c r="K7">
        <f t="shared" si="7"/>
        <v>-3020.3050336668839</v>
      </c>
      <c r="L7">
        <f t="shared" si="2"/>
        <v>7725.0092207181069</v>
      </c>
      <c r="M7">
        <f t="shared" si="3"/>
        <v>42681918.294898212</v>
      </c>
    </row>
    <row r="8" spans="1:15" x14ac:dyDescent="0.2">
      <c r="A8">
        <v>28</v>
      </c>
      <c r="B8">
        <v>86</v>
      </c>
      <c r="C8" s="5">
        <f t="shared" si="8"/>
        <v>3.8883391853633813</v>
      </c>
      <c r="D8" s="5">
        <f t="shared" si="8"/>
        <v>3.0743899544554814</v>
      </c>
      <c r="E8" s="5">
        <f t="shared" si="9"/>
        <v>89.971257910116861</v>
      </c>
      <c r="F8" s="7">
        <f t="shared" si="0"/>
        <v>7.9425158202337229</v>
      </c>
      <c r="G8" s="7">
        <f t="shared" si="1"/>
        <v>222.39044296654424</v>
      </c>
      <c r="H8" s="3">
        <f t="shared" si="4"/>
        <v>4.299897696724396</v>
      </c>
      <c r="I8" s="3">
        <f t="shared" si="5"/>
        <v>3.4047229603450924</v>
      </c>
      <c r="J8">
        <f t="shared" si="6"/>
        <v>-34.332014301878019</v>
      </c>
      <c r="K8">
        <f t="shared" si="7"/>
        <v>-2047.4963906768555</v>
      </c>
      <c r="L8">
        <f t="shared" si="2"/>
        <v>6958.8166544017631</v>
      </c>
      <c r="M8">
        <f t="shared" si="3"/>
        <v>38418672.216320679</v>
      </c>
    </row>
    <row r="9" spans="1:15" x14ac:dyDescent="0.2">
      <c r="A9">
        <v>29</v>
      </c>
      <c r="B9">
        <v>88</v>
      </c>
      <c r="C9" s="5">
        <f t="shared" si="8"/>
        <v>4.299897696724396</v>
      </c>
      <c r="D9" s="5">
        <f t="shared" si="8"/>
        <v>3.4047229603450924</v>
      </c>
      <c r="E9" s="5">
        <f t="shared" si="9"/>
        <v>103.03686354673208</v>
      </c>
      <c r="F9" s="7">
        <f t="shared" si="0"/>
        <v>30.073727093464157</v>
      </c>
      <c r="G9" s="7">
        <f t="shared" si="1"/>
        <v>872.13808571046059</v>
      </c>
      <c r="H9" s="3">
        <f t="shared" si="4"/>
        <v>4.4882135114777197</v>
      </c>
      <c r="I9" s="3">
        <f t="shared" si="5"/>
        <v>3.603749969127918</v>
      </c>
      <c r="J9">
        <f t="shared" si="6"/>
        <v>-15.010291883275361</v>
      </c>
      <c r="K9">
        <f t="shared" si="7"/>
        <v>-1171.6060477606607</v>
      </c>
      <c r="L9">
        <f t="shared" si="2"/>
        <v>6353.3778950908027</v>
      </c>
      <c r="M9">
        <f t="shared" si="3"/>
        <v>34652867.478743285</v>
      </c>
    </row>
    <row r="10" spans="1:15" x14ac:dyDescent="0.2">
      <c r="A10">
        <v>72</v>
      </c>
      <c r="B10">
        <v>174</v>
      </c>
      <c r="C10" s="5">
        <f t="shared" si="8"/>
        <v>4.4882135114777197</v>
      </c>
      <c r="D10" s="5">
        <f t="shared" si="8"/>
        <v>3.603749969127918</v>
      </c>
      <c r="E10" s="5">
        <f t="shared" si="9"/>
        <v>263.95821128868783</v>
      </c>
      <c r="F10" s="7">
        <f t="shared" si="0"/>
        <v>179.91642257737567</v>
      </c>
      <c r="G10" s="7">
        <f t="shared" si="1"/>
        <v>12953.982425571048</v>
      </c>
      <c r="H10" s="3">
        <f t="shared" si="4"/>
        <v>4.0288745185189248</v>
      </c>
      <c r="I10" s="3">
        <f t="shared" si="5"/>
        <v>3.161053900045363</v>
      </c>
      <c r="J10">
        <f t="shared" si="6"/>
        <v>43.467722454919958</v>
      </c>
      <c r="K10">
        <f t="shared" si="7"/>
        <v>3066.0704942388525</v>
      </c>
      <c r="L10">
        <f t="shared" si="2"/>
        <v>8955.0320168858034</v>
      </c>
      <c r="M10">
        <f t="shared" si="3"/>
        <v>47968146.799069315</v>
      </c>
    </row>
    <row r="11" spans="1:15" x14ac:dyDescent="0.2">
      <c r="A11">
        <v>62</v>
      </c>
      <c r="B11">
        <v>154</v>
      </c>
      <c r="C11" s="5">
        <f t="shared" si="8"/>
        <v>4.0288745185189248</v>
      </c>
      <c r="D11" s="5">
        <f t="shared" si="8"/>
        <v>3.161053900045363</v>
      </c>
      <c r="E11" s="5">
        <f t="shared" si="9"/>
        <v>200.01421632133145</v>
      </c>
      <c r="F11" s="7">
        <f t="shared" si="0"/>
        <v>92.028432642662892</v>
      </c>
      <c r="G11" s="7">
        <f t="shared" si="1"/>
        <v>5705.7628238450998</v>
      </c>
      <c r="H11" s="3">
        <f t="shared" si="4"/>
        <v>3.4139176986042741</v>
      </c>
      <c r="I11" s="3">
        <f t="shared" si="5"/>
        <v>2.5948473334506703</v>
      </c>
      <c r="J11">
        <f t="shared" si="6"/>
        <v>58.03593551124284</v>
      </c>
      <c r="K11">
        <f t="shared" si="7"/>
        <v>3857.9781931207267</v>
      </c>
      <c r="L11">
        <f t="shared" si="2"/>
        <v>8906.4520566637366</v>
      </c>
      <c r="M11">
        <f t="shared" si="3"/>
        <v>46426905.05935967</v>
      </c>
    </row>
    <row r="12" spans="1:15" x14ac:dyDescent="0.2">
      <c r="A12">
        <v>84</v>
      </c>
      <c r="B12">
        <v>198</v>
      </c>
      <c r="C12" s="5">
        <f t="shared" si="8"/>
        <v>3.4139176986042741</v>
      </c>
      <c r="D12" s="5">
        <f t="shared" si="8"/>
        <v>2.5948473334506703</v>
      </c>
      <c r="E12" s="5">
        <f t="shared" si="9"/>
        <v>221.38109370846058</v>
      </c>
      <c r="F12" s="7">
        <f t="shared" si="0"/>
        <v>46.762187416921165</v>
      </c>
      <c r="G12" s="7">
        <f t="shared" si="1"/>
        <v>3928.0237430213779</v>
      </c>
      <c r="H12" s="3">
        <f t="shared" si="4"/>
        <v>2.8116321550862153</v>
      </c>
      <c r="I12" s="3">
        <f t="shared" si="5"/>
        <v>2.0055441344621592</v>
      </c>
      <c r="J12">
        <f t="shared" si="6"/>
        <v>54.653811082946341</v>
      </c>
      <c r="K12">
        <f t="shared" si="7"/>
        <v>3878.9918580909225</v>
      </c>
      <c r="L12">
        <f t="shared" si="2"/>
        <v>8234.4770681988884</v>
      </c>
      <c r="M12">
        <f t="shared" si="3"/>
        <v>43327151.605997667</v>
      </c>
    </row>
    <row r="13" spans="1:15" x14ac:dyDescent="0.2">
      <c r="A13">
        <v>15</v>
      </c>
      <c r="B13">
        <v>60</v>
      </c>
      <c r="C13" s="5">
        <f t="shared" si="8"/>
        <v>2.8116321550862153</v>
      </c>
      <c r="D13" s="5">
        <f t="shared" si="8"/>
        <v>2.0055441344621592</v>
      </c>
      <c r="E13" s="5">
        <f t="shared" si="9"/>
        <v>32.894794172018607</v>
      </c>
      <c r="F13" s="7">
        <f t="shared" si="0"/>
        <v>-54.210411655962787</v>
      </c>
      <c r="G13" s="7">
        <f t="shared" si="1"/>
        <v>-813.15617483944175</v>
      </c>
      <c r="H13" s="3">
        <f t="shared" si="4"/>
        <v>2.5610608767426699</v>
      </c>
      <c r="I13" s="3">
        <f t="shared" si="5"/>
        <v>1.6101187170542504</v>
      </c>
      <c r="J13">
        <f t="shared" si="6"/>
        <v>21.9945442612736</v>
      </c>
      <c r="K13">
        <f t="shared" si="7"/>
        <v>2471.3474482118131</v>
      </c>
      <c r="L13">
        <f t="shared" si="2"/>
        <v>7704.9062345698949</v>
      </c>
      <c r="M13">
        <f t="shared" si="3"/>
        <v>39060558.741865851</v>
      </c>
    </row>
    <row r="14" spans="1:15" x14ac:dyDescent="0.2">
      <c r="A14">
        <v>42</v>
      </c>
      <c r="B14">
        <v>114</v>
      </c>
      <c r="C14" s="5">
        <f t="shared" si="8"/>
        <v>2.5610608767426699</v>
      </c>
      <c r="D14" s="5">
        <f t="shared" si="8"/>
        <v>1.6101187170542504</v>
      </c>
      <c r="E14" s="5">
        <f t="shared" si="9"/>
        <v>70.186046993021193</v>
      </c>
      <c r="F14" s="7">
        <f t="shared" si="0"/>
        <v>-87.627906013957613</v>
      </c>
      <c r="G14" s="7">
        <f t="shared" si="1"/>
        <v>-3680.37205258622</v>
      </c>
      <c r="H14" s="3">
        <f t="shared" si="4"/>
        <v>2.6851705330629283</v>
      </c>
      <c r="I14" s="3">
        <f t="shared" si="5"/>
        <v>1.5065431264185785</v>
      </c>
      <c r="J14">
        <f t="shared" si="6"/>
        <v>-10.89219082129577</v>
      </c>
      <c r="K14">
        <f t="shared" si="7"/>
        <v>625.83159797240296</v>
      </c>
      <c r="L14">
        <f t="shared" si="2"/>
        <v>7702.2806023520043</v>
      </c>
      <c r="M14">
        <f t="shared" si="3"/>
        <v>36509016.712225035</v>
      </c>
    </row>
    <row r="15" spans="1:15" x14ac:dyDescent="0.2">
      <c r="A15">
        <v>62</v>
      </c>
      <c r="B15">
        <v>154</v>
      </c>
      <c r="C15" s="5">
        <f t="shared" si="8"/>
        <v>2.6851705330629283</v>
      </c>
      <c r="D15" s="5">
        <f>I14</f>
        <v>1.5065431264185785</v>
      </c>
      <c r="E15" s="5">
        <f t="shared" si="9"/>
        <v>96.090844371014796</v>
      </c>
      <c r="F15" s="7">
        <f t="shared" si="0"/>
        <v>-115.81831125797041</v>
      </c>
      <c r="G15" s="7">
        <f t="shared" si="1"/>
        <v>-7180.7352979941652</v>
      </c>
      <c r="H15" s="3">
        <f t="shared" si="4"/>
        <v>3.1509878847706978</v>
      </c>
      <c r="I15" s="3">
        <f t="shared" si="5"/>
        <v>1.7848847743732295</v>
      </c>
      <c r="J15">
        <f t="shared" si="6"/>
        <v>-42.370026952298169</v>
      </c>
      <c r="K15">
        <f t="shared" si="7"/>
        <v>-1716.1384708175678</v>
      </c>
      <c r="L15">
        <f t="shared" si="2"/>
        <v>8273.4406643816146</v>
      </c>
      <c r="M15">
        <f t="shared" si="3"/>
        <v>38014410.982988462</v>
      </c>
    </row>
    <row r="16" spans="1:15" x14ac:dyDescent="0.2">
      <c r="A16">
        <v>47</v>
      </c>
      <c r="B16">
        <v>124</v>
      </c>
      <c r="C16" s="5">
        <f t="shared" si="8"/>
        <v>3.1509878847706978</v>
      </c>
      <c r="D16" s="5">
        <f t="shared" si="8"/>
        <v>1.7848847743732295</v>
      </c>
      <c r="E16" s="5">
        <f t="shared" si="9"/>
        <v>87.040572280312489</v>
      </c>
      <c r="F16" s="7">
        <f t="shared" si="0"/>
        <v>-73.918855439375022</v>
      </c>
      <c r="G16" s="7">
        <f t="shared" si="1"/>
        <v>-3474.1862056506261</v>
      </c>
      <c r="H16" s="3">
        <f t="shared" si="4"/>
        <v>3.7307891539045204</v>
      </c>
      <c r="I16" s="3">
        <f t="shared" si="5"/>
        <v>2.1618594860757017</v>
      </c>
      <c r="J16">
        <f t="shared" si="6"/>
        <v>-51.834675498421227</v>
      </c>
      <c r="K16">
        <f t="shared" si="7"/>
        <v>-2243.5527912674852</v>
      </c>
      <c r="L16">
        <f t="shared" si="2"/>
        <v>7992.496316890175</v>
      </c>
      <c r="M16">
        <f t="shared" si="3"/>
        <v>35419966.863842919</v>
      </c>
    </row>
    <row r="17" spans="1:13" x14ac:dyDescent="0.2">
      <c r="A17">
        <v>35</v>
      </c>
      <c r="B17">
        <v>100</v>
      </c>
      <c r="C17" s="5">
        <f t="shared" si="8"/>
        <v>3.7307891539045204</v>
      </c>
      <c r="D17" s="5">
        <f t="shared" si="8"/>
        <v>2.1618594860757017</v>
      </c>
      <c r="E17" s="5">
        <f t="shared" si="9"/>
        <v>79.395871166554087</v>
      </c>
      <c r="F17" s="7">
        <f t="shared" si="0"/>
        <v>-41.208257666891825</v>
      </c>
      <c r="G17" s="7">
        <f t="shared" si="1"/>
        <v>-1442.2890183412139</v>
      </c>
      <c r="H17" s="3">
        <f t="shared" si="4"/>
        <v>4.2977129677247019</v>
      </c>
      <c r="I17" s="3">
        <f t="shared" si="5"/>
        <v>2.5154990768569427</v>
      </c>
      <c r="J17">
        <f t="shared" si="6"/>
        <v>-48.646750148962411</v>
      </c>
      <c r="K17">
        <f t="shared" si="7"/>
        <v>-2003.1736593896037</v>
      </c>
      <c r="L17">
        <f t="shared" si="2"/>
        <v>7363.0587351952527</v>
      </c>
      <c r="M17">
        <f t="shared" si="3"/>
        <v>32085989.938701395</v>
      </c>
    </row>
    <row r="18" spans="1:13" x14ac:dyDescent="0.2">
      <c r="A18">
        <v>9</v>
      </c>
      <c r="B18">
        <v>48</v>
      </c>
      <c r="C18" s="5">
        <f t="shared" si="8"/>
        <v>4.2977129677247019</v>
      </c>
      <c r="D18" s="5">
        <f t="shared" si="8"/>
        <v>2.5154990768569427</v>
      </c>
      <c r="E18" s="5">
        <f t="shared" si="9"/>
        <v>26.937204659437189</v>
      </c>
      <c r="F18" s="7">
        <f t="shared" si="0"/>
        <v>-42.125590681125622</v>
      </c>
      <c r="G18" s="7">
        <f t="shared" si="1"/>
        <v>-379.13031613013061</v>
      </c>
      <c r="H18" s="3">
        <f t="shared" si="4"/>
        <v>4.8637420958165807</v>
      </c>
      <c r="I18" s="3">
        <f t="shared" si="5"/>
        <v>2.7975327047649166</v>
      </c>
      <c r="J18">
        <f t="shared" si="6"/>
        <v>-46.690402308611368</v>
      </c>
      <c r="K18">
        <f t="shared" si="7"/>
        <v>-1515.9606564117616</v>
      </c>
      <c r="L18">
        <f t="shared" si="2"/>
        <v>6804.209400699101</v>
      </c>
      <c r="M18">
        <f t="shared" si="3"/>
        <v>28891764.924492151</v>
      </c>
    </row>
    <row r="19" spans="1:13" x14ac:dyDescent="0.2">
      <c r="A19">
        <v>38</v>
      </c>
      <c r="B19">
        <v>106</v>
      </c>
      <c r="C19" s="5">
        <f t="shared" si="8"/>
        <v>4.8637420958165807</v>
      </c>
      <c r="D19" s="5">
        <f t="shared" si="8"/>
        <v>2.7975327047649166</v>
      </c>
      <c r="E19" s="5">
        <f t="shared" si="9"/>
        <v>111.1699848768834</v>
      </c>
      <c r="F19" s="7">
        <f t="shared" si="0"/>
        <v>10.339969753766809</v>
      </c>
      <c r="G19" s="7">
        <f t="shared" si="1"/>
        <v>392.91885064313874</v>
      </c>
      <c r="H19" s="3">
        <f t="shared" si="4"/>
        <v>5.2414257968623277</v>
      </c>
      <c r="I19" s="3">
        <f t="shared" si="5"/>
        <v>2.9824643287675414</v>
      </c>
      <c r="J19">
        <f t="shared" si="6"/>
        <v>-29.581290689897912</v>
      </c>
      <c r="K19">
        <f t="shared" si="7"/>
        <v>-943.29680429529139</v>
      </c>
      <c r="L19">
        <f t="shared" si="2"/>
        <v>6134.4799580800718</v>
      </c>
      <c r="M19">
        <f t="shared" si="3"/>
        <v>26018026.954362009</v>
      </c>
    </row>
    <row r="20" spans="1:13" x14ac:dyDescent="0.2">
      <c r="A20">
        <v>44</v>
      </c>
      <c r="B20">
        <v>118</v>
      </c>
      <c r="C20" s="5">
        <f t="shared" si="8"/>
        <v>5.2414257968623277</v>
      </c>
      <c r="D20" s="5">
        <f t="shared" si="8"/>
        <v>2.9824643287675414</v>
      </c>
      <c r="E20" s="5">
        <f t="shared" si="9"/>
        <v>136.46985626263415</v>
      </c>
      <c r="F20" s="7">
        <f t="shared" si="0"/>
        <v>36.939712525268305</v>
      </c>
      <c r="G20" s="7">
        <f t="shared" si="1"/>
        <v>1625.3473511118054</v>
      </c>
      <c r="H20" s="3">
        <f t="shared" si="4"/>
        <v>5.3693900077862287</v>
      </c>
      <c r="I20" s="3">
        <f t="shared" si="5"/>
        <v>3.0179543917582352</v>
      </c>
      <c r="J20">
        <f t="shared" si="6"/>
        <v>-9.6249897253480459</v>
      </c>
      <c r="K20">
        <f t="shared" si="7"/>
        <v>-172.70355767316221</v>
      </c>
      <c r="L20">
        <f t="shared" si="2"/>
        <v>5657.4861984170111</v>
      </c>
      <c r="M20">
        <f t="shared" si="3"/>
        <v>23680399.660102423</v>
      </c>
    </row>
    <row r="21" spans="1:13" x14ac:dyDescent="0.2">
      <c r="A21">
        <v>99</v>
      </c>
      <c r="B21">
        <v>228</v>
      </c>
      <c r="C21" s="5">
        <f t="shared" si="8"/>
        <v>5.3693900077862287</v>
      </c>
      <c r="D21" s="5">
        <f t="shared" si="8"/>
        <v>3.0179543917582352</v>
      </c>
      <c r="E21" s="5">
        <f t="shared" si="9"/>
        <v>304.14687479185153</v>
      </c>
      <c r="F21" s="7">
        <f t="shared" si="0"/>
        <v>152.29374958370306</v>
      </c>
      <c r="G21" s="7">
        <f t="shared" si="1"/>
        <v>15077.081208786603</v>
      </c>
      <c r="H21" s="3">
        <f t="shared" si="4"/>
        <v>4.91693659294081</v>
      </c>
      <c r="I21" s="3">
        <f t="shared" si="5"/>
        <v>2.354626035348419</v>
      </c>
      <c r="J21">
        <f t="shared" si="6"/>
        <v>38.950632067367295</v>
      </c>
      <c r="K21">
        <f t="shared" si="7"/>
        <v>4402.2318722647688</v>
      </c>
      <c r="L21">
        <f t="shared" si="2"/>
        <v>7411.0761948016752</v>
      </c>
      <c r="M21">
        <f t="shared" si="3"/>
        <v>44044197.47172679</v>
      </c>
    </row>
    <row r="22" spans="1:13" x14ac:dyDescent="0.2">
      <c r="A22">
        <v>13</v>
      </c>
      <c r="B22">
        <v>56</v>
      </c>
      <c r="C22" s="5">
        <f t="shared" si="8"/>
        <v>4.91693659294081</v>
      </c>
      <c r="D22" s="5">
        <f t="shared" si="8"/>
        <v>2.354626035348419</v>
      </c>
      <c r="E22" s="5">
        <f t="shared" si="9"/>
        <v>35.527075052470252</v>
      </c>
      <c r="F22" s="7">
        <f t="shared" si="0"/>
        <v>-40.945849895059496</v>
      </c>
      <c r="G22" s="7">
        <f t="shared" si="1"/>
        <v>-532.29604863577345</v>
      </c>
      <c r="H22" s="3">
        <f t="shared" si="4"/>
        <v>4.7357574924828016</v>
      </c>
      <c r="I22" s="3">
        <f t="shared" si="5"/>
        <v>1.890708652583319</v>
      </c>
      <c r="J22">
        <f t="shared" si="6"/>
        <v>14.981687478639255</v>
      </c>
      <c r="K22">
        <f t="shared" si="7"/>
        <v>2921.8734959946059</v>
      </c>
      <c r="L22">
        <f t="shared" si="2"/>
        <v>6837.6248376843823</v>
      </c>
      <c r="M22">
        <f t="shared" si="3"/>
        <v>39668111.632893443</v>
      </c>
    </row>
    <row r="23" spans="1:13" x14ac:dyDescent="0.2">
      <c r="A23">
        <v>21</v>
      </c>
      <c r="B23">
        <v>72</v>
      </c>
      <c r="C23" s="5">
        <f t="shared" si="8"/>
        <v>4.7357574924828016</v>
      </c>
      <c r="D23" s="5">
        <f t="shared" si="8"/>
        <v>1.890708652583319</v>
      </c>
      <c r="E23" s="5">
        <f t="shared" si="9"/>
        <v>44.440639196732505</v>
      </c>
      <c r="F23" s="7">
        <f t="shared" si="0"/>
        <v>-55.11872160653499</v>
      </c>
      <c r="G23" s="7">
        <f t="shared" si="1"/>
        <v>-1157.4931537372347</v>
      </c>
      <c r="H23" s="3">
        <f t="shared" si="4"/>
        <v>4.8110245818103294</v>
      </c>
      <c r="I23" s="3">
        <f t="shared" si="5"/>
        <v>1.6070483714152493</v>
      </c>
      <c r="J23">
        <f t="shared" si="6"/>
        <v>-6.0484352469130211</v>
      </c>
      <c r="K23">
        <f t="shared" si="7"/>
        <v>1698.0635010750534</v>
      </c>
      <c r="L23">
        <f t="shared" si="2"/>
        <v>6457.6697010698153</v>
      </c>
      <c r="M23">
        <f t="shared" si="3"/>
        <v>35835279.509698957</v>
      </c>
    </row>
    <row r="24" spans="1:13" x14ac:dyDescent="0.2">
      <c r="A24">
        <v>28</v>
      </c>
      <c r="B24">
        <v>86</v>
      </c>
      <c r="C24" s="5">
        <f t="shared" si="8"/>
        <v>4.8110245818103294</v>
      </c>
      <c r="D24" s="5">
        <f t="shared" si="8"/>
        <v>1.6070483714152493</v>
      </c>
      <c r="E24" s="5">
        <f t="shared" si="9"/>
        <v>49.808378981437308</v>
      </c>
      <c r="F24" s="7">
        <f t="shared" si="0"/>
        <v>-72.383242037125385</v>
      </c>
      <c r="G24" s="7">
        <f t="shared" si="1"/>
        <v>-2026.7307770395107</v>
      </c>
      <c r="H24" s="3">
        <f t="shared" si="4"/>
        <v>5.1370238348986579</v>
      </c>
      <c r="I24" s="3">
        <f t="shared" si="5"/>
        <v>1.5054536647111667</v>
      </c>
      <c r="J24">
        <f t="shared" si="6"/>
        <v>-25.948877283976731</v>
      </c>
      <c r="K24">
        <f t="shared" si="7"/>
        <v>580.62521764068401</v>
      </c>
      <c r="L24">
        <f t="shared" si="2"/>
        <v>6335.8361037433415</v>
      </c>
      <c r="M24">
        <f t="shared" si="3"/>
        <v>32662515.322988983</v>
      </c>
    </row>
    <row r="25" spans="1:13" x14ac:dyDescent="0.2">
      <c r="A25">
        <v>20</v>
      </c>
      <c r="B25">
        <v>70</v>
      </c>
      <c r="C25" s="5">
        <f t="shared" si="8"/>
        <v>5.1370238348986579</v>
      </c>
      <c r="D25" s="5">
        <f t="shared" si="8"/>
        <v>1.5054536647111667</v>
      </c>
      <c r="E25" s="5">
        <f t="shared" si="9"/>
        <v>35.246097129121992</v>
      </c>
      <c r="F25" s="7">
        <f t="shared" si="0"/>
        <v>-69.507805741756016</v>
      </c>
      <c r="G25" s="7">
        <f t="shared" si="1"/>
        <v>-1390.1561148351202</v>
      </c>
      <c r="H25" s="3">
        <f t="shared" si="4"/>
        <v>5.6331196071810004</v>
      </c>
      <c r="I25" s="3">
        <f t="shared" si="5"/>
        <v>1.5074040165516844</v>
      </c>
      <c r="J25">
        <f t="shared" si="6"/>
        <v>-39.016555821310519</v>
      </c>
      <c r="K25">
        <f t="shared" si="7"/>
        <v>-10.609182102057332</v>
      </c>
      <c r="L25">
        <f t="shared" si="2"/>
        <v>6185.3859992723765</v>
      </c>
      <c r="M25">
        <f t="shared" si="3"/>
        <v>29589517.193051435</v>
      </c>
    </row>
    <row r="26" spans="1:13" x14ac:dyDescent="0.2">
      <c r="A26">
        <v>8</v>
      </c>
      <c r="B26">
        <v>46</v>
      </c>
      <c r="C26" s="5">
        <f t="shared" si="8"/>
        <v>5.6331196071810004</v>
      </c>
      <c r="D26" s="5">
        <f t="shared" si="8"/>
        <v>1.5074040165516844</v>
      </c>
      <c r="E26" s="5">
        <f t="shared" si="9"/>
        <v>17.692351739594475</v>
      </c>
      <c r="F26" s="7">
        <f t="shared" si="0"/>
        <v>-56.61529652081105</v>
      </c>
      <c r="G26" s="7">
        <f t="shared" si="1"/>
        <v>-452.9223721664884</v>
      </c>
      <c r="H26" s="3">
        <f t="shared" si="4"/>
        <v>6.210424645925567</v>
      </c>
      <c r="I26" s="3">
        <f t="shared" si="5"/>
        <v>1.5351626641089862</v>
      </c>
      <c r="J26">
        <f t="shared" si="6"/>
        <v>-44.296178031160679</v>
      </c>
      <c r="K26">
        <f t="shared" si="7"/>
        <v>-143.30313912138666</v>
      </c>
      <c r="L26">
        <f t="shared" si="2"/>
        <v>5887.3765793590746</v>
      </c>
      <c r="M26">
        <f t="shared" si="3"/>
        <v>26651079.341267183</v>
      </c>
    </row>
    <row r="27" spans="1:13" x14ac:dyDescent="0.2">
      <c r="A27">
        <v>64</v>
      </c>
      <c r="B27">
        <v>158</v>
      </c>
      <c r="C27" s="5">
        <f t="shared" si="8"/>
        <v>6.210424645925567</v>
      </c>
      <c r="D27" s="5">
        <f t="shared" si="8"/>
        <v>1.5351626641089862</v>
      </c>
      <c r="E27" s="5">
        <f t="shared" si="9"/>
        <v>104.46083514890068</v>
      </c>
      <c r="F27" s="7">
        <f t="shared" si="0"/>
        <v>-107.07832970219863</v>
      </c>
      <c r="G27" s="7">
        <f t="shared" si="1"/>
        <v>-6853.0131009407123</v>
      </c>
      <c r="H27" s="3">
        <f t="shared" si="4"/>
        <v>6.9967870169029807</v>
      </c>
      <c r="I27" s="3">
        <f t="shared" si="5"/>
        <v>1.9377730023851494</v>
      </c>
      <c r="J27">
        <f t="shared" si="6"/>
        <v>-63.130823532472064</v>
      </c>
      <c r="K27">
        <f t="shared" si="7"/>
        <v>-2156.2161276671845</v>
      </c>
      <c r="L27">
        <f t="shared" si="2"/>
        <v>6445.2157906044431</v>
      </c>
      <c r="M27">
        <f t="shared" si="3"/>
        <v>28682350.263306968</v>
      </c>
    </row>
    <row r="28" spans="1:13" x14ac:dyDescent="0.2">
      <c r="A28">
        <v>99</v>
      </c>
      <c r="B28">
        <v>228</v>
      </c>
      <c r="C28" s="5">
        <f t="shared" si="8"/>
        <v>6.9967870169029807</v>
      </c>
      <c r="D28" s="5">
        <f t="shared" si="8"/>
        <v>1.9377730023851494</v>
      </c>
      <c r="E28" s="5">
        <f t="shared" si="9"/>
        <v>198.83631425303275</v>
      </c>
      <c r="F28" s="7">
        <f t="shared" si="0"/>
        <v>-58.327371493934493</v>
      </c>
      <c r="G28" s="7">
        <f t="shared" si="1"/>
        <v>-5774.4097778995147</v>
      </c>
      <c r="H28" s="3">
        <f t="shared" si="4"/>
        <v>7.7840089368128922</v>
      </c>
      <c r="I28" s="3">
        <f t="shared" si="5"/>
        <v>2.5382014930761638</v>
      </c>
      <c r="J28">
        <f t="shared" si="6"/>
        <v>-61.689787920910788</v>
      </c>
      <c r="K28">
        <f t="shared" si="7"/>
        <v>-3241.6742227368836</v>
      </c>
      <c r="L28">
        <f t="shared" si="2"/>
        <v>6140.9024380831434</v>
      </c>
      <c r="M28">
        <f t="shared" si="3"/>
        <v>29148496.065286424</v>
      </c>
    </row>
    <row r="29" spans="1:13" x14ac:dyDescent="0.2">
      <c r="A29">
        <v>70</v>
      </c>
      <c r="B29">
        <v>170</v>
      </c>
      <c r="C29" s="5">
        <f t="shared" si="8"/>
        <v>7.7840089368128922</v>
      </c>
      <c r="D29" s="5">
        <f t="shared" si="8"/>
        <v>2.5382014930761638</v>
      </c>
      <c r="E29" s="5">
        <f t="shared" si="9"/>
        <v>185.45811345214435</v>
      </c>
      <c r="F29" s="7">
        <f t="shared" si="0"/>
        <v>30.916226904288692</v>
      </c>
      <c r="G29" s="7">
        <f t="shared" si="1"/>
        <v>2164.1358833002087</v>
      </c>
      <c r="H29" s="3">
        <f t="shared" si="4"/>
        <v>8.2362201674663407</v>
      </c>
      <c r="I29" s="3">
        <f t="shared" si="5"/>
        <v>2.8516922305650976</v>
      </c>
      <c r="J29">
        <f t="shared" si="6"/>
        <v>-33.907983473350939</v>
      </c>
      <c r="K29">
        <f t="shared" si="7"/>
        <v>-1619.9311909257556</v>
      </c>
      <c r="L29">
        <f t="shared" si="2"/>
        <v>5622.3935028745755</v>
      </c>
      <c r="M29">
        <f t="shared" si="3"/>
        <v>26701994.870896537</v>
      </c>
    </row>
    <row r="30" spans="1:13" x14ac:dyDescent="0.2">
      <c r="A30">
        <v>27</v>
      </c>
      <c r="B30">
        <v>84</v>
      </c>
      <c r="C30" s="5">
        <f t="shared" si="8"/>
        <v>8.2362201674663407</v>
      </c>
      <c r="D30" s="5">
        <f t="shared" si="8"/>
        <v>2.8516922305650976</v>
      </c>
      <c r="E30" s="5">
        <f t="shared" si="9"/>
        <v>85.231910392723975</v>
      </c>
      <c r="F30" s="7">
        <f t="shared" si="0"/>
        <v>2.4638207854479504</v>
      </c>
      <c r="G30" s="7">
        <f t="shared" si="1"/>
        <v>66.52316120709466</v>
      </c>
      <c r="H30" s="3">
        <f t="shared" si="4"/>
        <v>8.5594807333501723</v>
      </c>
      <c r="I30" s="3">
        <f t="shared" si="5"/>
        <v>3.0789329154024836</v>
      </c>
      <c r="J30">
        <f t="shared" si="6"/>
        <v>-22.996442195711268</v>
      </c>
      <c r="K30">
        <f t="shared" si="7"/>
        <v>-1113.9948852859006</v>
      </c>
      <c r="L30">
        <f t="shared" si="2"/>
        <v>5060.761193873399</v>
      </c>
      <c r="M30">
        <f t="shared" si="3"/>
        <v>24032237.916904584</v>
      </c>
    </row>
    <row r="31" spans="1:13" x14ac:dyDescent="0.2">
      <c r="A31">
        <v>17</v>
      </c>
      <c r="B31">
        <v>64</v>
      </c>
      <c r="C31" s="5">
        <f t="shared" si="8"/>
        <v>8.5594807333501723</v>
      </c>
      <c r="D31" s="5">
        <f t="shared" si="8"/>
        <v>3.0789329154024836</v>
      </c>
      <c r="E31" s="5">
        <f t="shared" si="9"/>
        <v>60.901340295192391</v>
      </c>
      <c r="F31" s="7">
        <f t="shared" si="0"/>
        <v>-6.1973194096152184</v>
      </c>
      <c r="G31" s="7">
        <f t="shared" si="1"/>
        <v>-105.35442996345871</v>
      </c>
      <c r="H31" s="3">
        <f t="shared" si="4"/>
        <v>8.8254395857997245</v>
      </c>
      <c r="I31" s="3">
        <f t="shared" si="5"/>
        <v>3.2533973748521992</v>
      </c>
      <c r="J31">
        <f t="shared" si="6"/>
        <v>-17.956705359882452</v>
      </c>
      <c r="K31">
        <f t="shared" si="7"/>
        <v>-811.40274868916799</v>
      </c>
      <c r="L31">
        <f t="shared" si="2"/>
        <v>4558.5257512725384</v>
      </c>
      <c r="M31">
        <f t="shared" si="3"/>
        <v>21630124.080805417</v>
      </c>
    </row>
    <row r="32" spans="1:13" x14ac:dyDescent="0.2">
      <c r="A32">
        <v>8</v>
      </c>
      <c r="B32">
        <v>46</v>
      </c>
      <c r="C32" s="5">
        <f t="shared" si="8"/>
        <v>8.8254395857997245</v>
      </c>
      <c r="D32" s="5">
        <f t="shared" si="8"/>
        <v>3.2533973748521992</v>
      </c>
      <c r="E32" s="5">
        <f t="shared" si="9"/>
        <v>34.852618584617318</v>
      </c>
      <c r="F32" s="7">
        <f t="shared" si="0"/>
        <v>-22.294762830765364</v>
      </c>
      <c r="G32" s="7">
        <f t="shared" si="1"/>
        <v>-178.35810264612292</v>
      </c>
      <c r="H32" s="3">
        <f t="shared" si="4"/>
        <v>9.1242979833935127</v>
      </c>
      <c r="I32" s="3">
        <f t="shared" si="5"/>
        <v>3.39424432669359</v>
      </c>
      <c r="J32">
        <f t="shared" si="6"/>
        <v>-19.258122601147328</v>
      </c>
      <c r="K32">
        <f t="shared" si="7"/>
        <v>-621.48935487625442</v>
      </c>
      <c r="L32">
        <f t="shared" si="2"/>
        <v>4152.3788211132924</v>
      </c>
      <c r="M32">
        <f t="shared" si="3"/>
        <v>19470292.83400283</v>
      </c>
    </row>
    <row r="33" spans="1:15" x14ac:dyDescent="0.2">
      <c r="A33" s="7"/>
      <c r="B33" s="7"/>
      <c r="H33" s="3"/>
      <c r="J33">
        <v>-19.370509429769257</v>
      </c>
      <c r="K33">
        <v>-636.96204313606268</v>
      </c>
      <c r="L33" s="7">
        <v>5489.999378391848</v>
      </c>
      <c r="M33" s="7">
        <v>27555653.260482278</v>
      </c>
      <c r="O33" s="10"/>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21" r:id="rId3" name="Button 1">
              <controlPr defaultSize="0" print="0" autoFill="0" autoPict="0" macro="[0]!adam.reset">
                <anchor moveWithCells="1">
                  <from>
                    <xdr:col>0</xdr:col>
                    <xdr:colOff>12700</xdr:colOff>
                    <xdr:row>0</xdr:row>
                    <xdr:rowOff>12700</xdr:rowOff>
                  </from>
                  <to>
                    <xdr:col>0</xdr:col>
                    <xdr:colOff>635000</xdr:colOff>
                    <xdr:row>0</xdr:row>
                    <xdr:rowOff>177800</xdr:rowOff>
                  </to>
                </anchor>
              </controlPr>
            </control>
          </mc:Choice>
        </mc:AlternateContent>
        <mc:AlternateContent xmlns:mc="http://schemas.openxmlformats.org/markup-compatibility/2006">
          <mc:Choice Requires="x14">
            <control shapeId="30722" r:id="rId4" name="Button 2">
              <controlPr defaultSize="0" print="0" autoFill="0" autoPict="0" macro="[0]!adam.somesteps">
                <anchor moveWithCells="1">
                  <from>
                    <xdr:col>0</xdr:col>
                    <xdr:colOff>12700</xdr:colOff>
                    <xdr:row>1</xdr:row>
                    <xdr:rowOff>12700</xdr:rowOff>
                  </from>
                  <to>
                    <xdr:col>0</xdr:col>
                    <xdr:colOff>635000</xdr:colOff>
                    <xdr:row>1</xdr:row>
                    <xdr:rowOff>177800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eve"/>
  <dimension ref="A1:P38"/>
  <sheetViews>
    <sheetView zoomScale="120" zoomScaleNormal="130" workbookViewId="0">
      <pane xSplit="3" ySplit="3" topLeftCell="D12" activePane="bottomRight" state="frozen"/>
      <selection pane="topRight" activeCell="D1" sqref="D1"/>
      <selection pane="bottomLeft" activeCell="A4" sqref="A4"/>
      <selection pane="bottomRight" activeCell="F37" sqref="F37"/>
    </sheetView>
  </sheetViews>
  <sheetFormatPr baseColWidth="10" defaultColWidth="8.83203125" defaultRowHeight="15" x14ac:dyDescent="0.2"/>
  <cols>
    <col min="3" max="3" width="8.83203125" style="5" customWidth="1"/>
    <col min="4" max="4" width="10.83203125" style="5" bestFit="1" customWidth="1"/>
    <col min="5" max="5" width="9.1640625" style="5" bestFit="1" customWidth="1"/>
    <col min="6" max="6" width="9.1640625" style="5" customWidth="1"/>
    <col min="7" max="7" width="10.83203125" style="7" bestFit="1" customWidth="1"/>
    <col min="8" max="8" width="10.1640625" style="7" bestFit="1" customWidth="1"/>
    <col min="9" max="9" width="8.33203125" bestFit="1" customWidth="1"/>
    <col min="10" max="10" width="5.83203125" bestFit="1" customWidth="1"/>
    <col min="11" max="12" width="6.6640625" customWidth="1"/>
    <col min="13" max="13" width="8.33203125" customWidth="1"/>
    <col min="14" max="14" width="13.1640625" customWidth="1"/>
  </cols>
  <sheetData>
    <row r="1" spans="1:16" x14ac:dyDescent="0.2">
      <c r="B1" t="s">
        <v>21</v>
      </c>
      <c r="C1" s="5">
        <v>31.600403702806751</v>
      </c>
      <c r="D1" s="5" t="s">
        <v>14</v>
      </c>
      <c r="J1" t="s">
        <v>24</v>
      </c>
      <c r="K1">
        <v>0.7</v>
      </c>
      <c r="L1">
        <f>1-K1</f>
        <v>0.30000000000000004</v>
      </c>
      <c r="M1">
        <v>0.9</v>
      </c>
      <c r="N1">
        <f>1-M1</f>
        <v>9.9999999999999978E-2</v>
      </c>
    </row>
    <row r="2" spans="1:16" x14ac:dyDescent="0.2">
      <c r="B2" t="s">
        <v>22</v>
      </c>
      <c r="C2" s="5">
        <v>2.1361502161891996</v>
      </c>
      <c r="D2">
        <v>1</v>
      </c>
      <c r="G2" s="9"/>
      <c r="H2" s="9"/>
    </row>
    <row r="3" spans="1:16" s="2" customFormat="1" x14ac:dyDescent="0.2">
      <c r="A3" s="2" t="s">
        <v>15</v>
      </c>
      <c r="B3" s="2" t="s">
        <v>16</v>
      </c>
      <c r="C3" s="6" t="s">
        <v>21</v>
      </c>
      <c r="D3" s="6" t="s">
        <v>22</v>
      </c>
      <c r="E3" s="6" t="s">
        <v>18</v>
      </c>
      <c r="F3" s="6" t="s">
        <v>1</v>
      </c>
      <c r="G3" s="8" t="s">
        <v>6</v>
      </c>
      <c r="H3" s="8" t="s">
        <v>9</v>
      </c>
      <c r="I3" s="2" t="s">
        <v>13</v>
      </c>
      <c r="J3" s="2" t="s">
        <v>12</v>
      </c>
      <c r="K3">
        <f>K33</f>
        <v>-2.5942163513307364</v>
      </c>
      <c r="L3">
        <f>L33</f>
        <v>-106.89640288854068</v>
      </c>
      <c r="M3">
        <f>M33</f>
        <v>751.00449153420504</v>
      </c>
      <c r="N3">
        <f>N33</f>
        <v>3487763.6463812324</v>
      </c>
      <c r="O3" s="4"/>
      <c r="P3" s="4"/>
    </row>
    <row r="4" spans="1:16" x14ac:dyDescent="0.2">
      <c r="A4">
        <v>14</v>
      </c>
      <c r="B4">
        <v>58</v>
      </c>
      <c r="C4" s="3">
        <f>C1</f>
        <v>31.600403702806751</v>
      </c>
      <c r="D4" s="3">
        <f>C2</f>
        <v>2.1361502161891996</v>
      </c>
      <c r="E4" s="3">
        <f>C4+D4*A4</f>
        <v>61.506506729455545</v>
      </c>
      <c r="F4" s="3">
        <f>(E4-B4)^2</f>
        <v>12.29558944371702</v>
      </c>
      <c r="G4" s="7">
        <f t="shared" ref="G4:G32" si="0">2*(D4*A4+C4-B4)</f>
        <v>7.0130134589110895</v>
      </c>
      <c r="H4" s="7">
        <f t="shared" ref="H4:H32" si="1">G4*A4</f>
        <v>98.182188424755253</v>
      </c>
      <c r="I4" s="3">
        <f>C4-K4*$D$2/SQRT(M4)/$F$38</f>
        <v>31.585671450120842</v>
      </c>
      <c r="J4" s="3">
        <f>D4-L4*$D$2/SQRT(N4)/$F$38</f>
        <v>2.1703323695561303</v>
      </c>
      <c r="K4">
        <f>K3*$K$1+$L$1*G4</f>
        <v>0.28795259174181176</v>
      </c>
      <c r="L4">
        <f>L3*$K$1+$L$1*H4</f>
        <v>-45.37282549455189</v>
      </c>
      <c r="M4">
        <f t="shared" ref="M4:N32" si="2">M3*$M$1+$N$1*G4^2</f>
        <v>680.82227815827127</v>
      </c>
      <c r="N4">
        <f t="shared" si="2"/>
        <v>3139951.2559554968</v>
      </c>
    </row>
    <row r="5" spans="1:16" x14ac:dyDescent="0.2">
      <c r="A5">
        <v>86</v>
      </c>
      <c r="B5">
        <v>202</v>
      </c>
      <c r="C5" s="3">
        <f>I4</f>
        <v>31.585671450120842</v>
      </c>
      <c r="D5" s="3">
        <f>J4</f>
        <v>2.1703323695561303</v>
      </c>
      <c r="E5" s="3">
        <f>C5+D5*A5</f>
        <v>218.23425523194805</v>
      </c>
      <c r="F5" s="3">
        <f t="shared" ref="F5:F32" si="3">(E5-B5)^2</f>
        <v>263.55104293603279</v>
      </c>
      <c r="G5" s="7">
        <f t="shared" si="0"/>
        <v>32.468510463896109</v>
      </c>
      <c r="H5" s="7">
        <f t="shared" si="1"/>
        <v>2792.2918998950654</v>
      </c>
      <c r="I5" s="3">
        <f t="shared" ref="I5:I32" si="4">C5-K5*$D$2/SQRT(M5)/$F$38</f>
        <v>31.090411399292034</v>
      </c>
      <c r="J5" s="3">
        <f t="shared" ref="J5:J32" si="5">D5-L5*$D$2/SQRT(N5)/$F$38</f>
        <v>1.60374222287617</v>
      </c>
      <c r="K5">
        <f t="shared" ref="K5:L20" si="6">K4*$K$1+$L$1*G5</f>
        <v>9.9421199533881026</v>
      </c>
      <c r="L5">
        <f t="shared" si="6"/>
        <v>805.92659212233343</v>
      </c>
      <c r="M5">
        <f t="shared" si="2"/>
        <v>718.16046751685724</v>
      </c>
      <c r="N5">
        <f t="shared" si="2"/>
        <v>3605645.5357819065</v>
      </c>
    </row>
    <row r="6" spans="1:16" x14ac:dyDescent="0.2">
      <c r="A6">
        <v>28</v>
      </c>
      <c r="B6">
        <v>86</v>
      </c>
      <c r="C6" s="3">
        <f>I5</f>
        <v>31.090411399292034</v>
      </c>
      <c r="D6" s="3">
        <f>J5</f>
        <v>1.60374222287617</v>
      </c>
      <c r="E6" s="3">
        <f>C6+D6*A6</f>
        <v>75.995193639824791</v>
      </c>
      <c r="F6" s="3">
        <f t="shared" si="3"/>
        <v>100.09615030460232</v>
      </c>
      <c r="G6" s="7">
        <f t="shared" si="0"/>
        <v>-20.009612720350418</v>
      </c>
      <c r="H6" s="7">
        <f t="shared" si="1"/>
        <v>-560.26915616981171</v>
      </c>
      <c r="I6" s="3">
        <f t="shared" si="4"/>
        <v>31.041668397614355</v>
      </c>
      <c r="J6" s="3">
        <f t="shared" si="5"/>
        <v>1.3116422721319365</v>
      </c>
      <c r="K6">
        <f t="shared" si="6"/>
        <v>0.95660015126654496</v>
      </c>
      <c r="L6">
        <f t="shared" si="6"/>
        <v>396.06786763468983</v>
      </c>
      <c r="M6">
        <f t="shared" si="2"/>
        <v>686.38288088701245</v>
      </c>
      <c r="N6">
        <f t="shared" si="2"/>
        <v>3276471.1349392394</v>
      </c>
    </row>
    <row r="7" spans="1:16" x14ac:dyDescent="0.2">
      <c r="A7">
        <v>51</v>
      </c>
      <c r="B7">
        <v>132</v>
      </c>
      <c r="C7" s="3">
        <f t="shared" ref="C7:D32" si="7">I6</f>
        <v>31.041668397614355</v>
      </c>
      <c r="D7" s="3">
        <f t="shared" si="7"/>
        <v>1.3116422721319365</v>
      </c>
      <c r="E7" s="3">
        <f t="shared" ref="E7:E32" si="8">C7+D7*A7</f>
        <v>97.935424276343127</v>
      </c>
      <c r="F7" s="3">
        <f t="shared" si="3"/>
        <v>1160.3953192327531</v>
      </c>
      <c r="G7" s="7">
        <f t="shared" si="0"/>
        <v>-68.129151447313745</v>
      </c>
      <c r="H7" s="7">
        <f t="shared" si="1"/>
        <v>-3474.5867238130008</v>
      </c>
      <c r="I7" s="3">
        <f t="shared" si="4"/>
        <v>31.844008306680081</v>
      </c>
      <c r="J7" s="3">
        <f t="shared" si="5"/>
        <v>1.8126638992640656</v>
      </c>
      <c r="K7">
        <f t="shared" si="6"/>
        <v>-19.769125328307545</v>
      </c>
      <c r="L7">
        <f t="shared" si="6"/>
        <v>-765.1285097996174</v>
      </c>
      <c r="M7">
        <f t="shared" si="2"/>
        <v>1081.9027204914123</v>
      </c>
      <c r="N7">
        <f t="shared" si="2"/>
        <v>4156099.311575071</v>
      </c>
    </row>
    <row r="8" spans="1:16" x14ac:dyDescent="0.2">
      <c r="A8">
        <v>28</v>
      </c>
      <c r="B8">
        <v>86</v>
      </c>
      <c r="C8" s="3">
        <f t="shared" si="7"/>
        <v>31.844008306680081</v>
      </c>
      <c r="D8" s="3">
        <f t="shared" si="7"/>
        <v>1.8126638992640656</v>
      </c>
      <c r="E8" s="3">
        <f t="shared" si="8"/>
        <v>82.598597486073913</v>
      </c>
      <c r="F8" s="3">
        <f t="shared" si="3"/>
        <v>11.569539061742702</v>
      </c>
      <c r="G8" s="7">
        <f t="shared" si="0"/>
        <v>-6.8028050278521732</v>
      </c>
      <c r="H8" s="7">
        <f t="shared" si="1"/>
        <v>-190.47854077986085</v>
      </c>
      <c r="I8" s="3">
        <f t="shared" si="4"/>
        <v>32.521727056928739</v>
      </c>
      <c r="J8" s="3">
        <f t="shared" si="5"/>
        <v>2.2215946728555851</v>
      </c>
      <c r="K8">
        <f t="shared" si="6"/>
        <v>-15.879229238170932</v>
      </c>
      <c r="L8">
        <f t="shared" si="6"/>
        <v>-592.73351909369046</v>
      </c>
      <c r="M8">
        <f t="shared" si="2"/>
        <v>978.34026406696819</v>
      </c>
      <c r="N8">
        <f t="shared" si="2"/>
        <v>3744117.5878673266</v>
      </c>
    </row>
    <row r="9" spans="1:16" x14ac:dyDescent="0.2">
      <c r="A9">
        <v>29</v>
      </c>
      <c r="B9">
        <v>88</v>
      </c>
      <c r="C9" s="3">
        <f t="shared" si="7"/>
        <v>32.521727056928739</v>
      </c>
      <c r="D9" s="3">
        <f t="shared" si="7"/>
        <v>2.2215946728555851</v>
      </c>
      <c r="E9" s="3">
        <f t="shared" si="8"/>
        <v>96.947972569740713</v>
      </c>
      <c r="F9" s="3">
        <f t="shared" si="3"/>
        <v>80.06621310883223</v>
      </c>
      <c r="G9" s="7">
        <f t="shared" si="0"/>
        <v>17.895945139481427</v>
      </c>
      <c r="H9" s="7">
        <f t="shared" si="1"/>
        <v>518.9824090449614</v>
      </c>
      <c r="I9" s="3">
        <f t="shared" si="4"/>
        <v>32.77568254656309</v>
      </c>
      <c r="J9" s="3">
        <f t="shared" si="5"/>
        <v>2.4093562292668067</v>
      </c>
      <c r="K9">
        <f t="shared" si="6"/>
        <v>-5.7466769248752234</v>
      </c>
      <c r="L9">
        <f t="shared" si="6"/>
        <v>-259.21874065209488</v>
      </c>
      <c r="M9">
        <f t="shared" si="2"/>
        <v>912.53272290380426</v>
      </c>
      <c r="N9">
        <f t="shared" si="2"/>
        <v>3396640.1031704051</v>
      </c>
    </row>
    <row r="10" spans="1:16" x14ac:dyDescent="0.2">
      <c r="A10">
        <v>72</v>
      </c>
      <c r="B10">
        <v>174</v>
      </c>
      <c r="C10" s="3">
        <f t="shared" si="7"/>
        <v>32.77568254656309</v>
      </c>
      <c r="D10" s="3">
        <f t="shared" si="7"/>
        <v>2.4093562292668067</v>
      </c>
      <c r="E10" s="3">
        <f t="shared" si="8"/>
        <v>206.24933105377318</v>
      </c>
      <c r="F10" s="3">
        <f t="shared" si="3"/>
        <v>1040.0193534158589</v>
      </c>
      <c r="G10" s="7">
        <f t="shared" si="0"/>
        <v>64.498662107546352</v>
      </c>
      <c r="H10" s="7">
        <f t="shared" si="1"/>
        <v>4643.9036717433373</v>
      </c>
      <c r="I10" s="3">
        <f t="shared" si="4"/>
        <v>32.194001632369705</v>
      </c>
      <c r="J10" s="3">
        <f t="shared" si="5"/>
        <v>1.7009222187470145</v>
      </c>
      <c r="K10">
        <f t="shared" si="6"/>
        <v>15.326924784851254</v>
      </c>
      <c r="L10">
        <f t="shared" si="6"/>
        <v>1211.717983066535</v>
      </c>
      <c r="M10">
        <f t="shared" si="2"/>
        <v>1237.2871919797672</v>
      </c>
      <c r="N10">
        <f t="shared" si="2"/>
        <v>5213560.2240964891</v>
      </c>
    </row>
    <row r="11" spans="1:16" x14ac:dyDescent="0.2">
      <c r="A11">
        <v>62</v>
      </c>
      <c r="B11">
        <v>154</v>
      </c>
      <c r="C11" s="3">
        <f t="shared" si="7"/>
        <v>32.194001632369705</v>
      </c>
      <c r="D11" s="3">
        <f t="shared" si="7"/>
        <v>1.7009222187470145</v>
      </c>
      <c r="E11" s="3">
        <f t="shared" si="8"/>
        <v>137.6511791946846</v>
      </c>
      <c r="F11" s="3">
        <f t="shared" si="3"/>
        <v>267.28394172431365</v>
      </c>
      <c r="G11" s="7">
        <f t="shared" si="0"/>
        <v>-32.697641610630797</v>
      </c>
      <c r="H11" s="7">
        <f t="shared" si="1"/>
        <v>-2027.2537798591093</v>
      </c>
      <c r="I11" s="3">
        <f t="shared" si="4"/>
        <v>32.158863491896952</v>
      </c>
      <c r="J11" s="3">
        <f t="shared" si="5"/>
        <v>1.5590805888605319</v>
      </c>
      <c r="K11">
        <f t="shared" si="6"/>
        <v>0.91955486620663685</v>
      </c>
      <c r="L11">
        <f t="shared" si="6"/>
        <v>240.02645418884163</v>
      </c>
      <c r="M11">
        <f t="shared" si="2"/>
        <v>1220.4720494715159</v>
      </c>
      <c r="N11">
        <f t="shared" si="2"/>
        <v>5103179.990482145</v>
      </c>
    </row>
    <row r="12" spans="1:16" x14ac:dyDescent="0.2">
      <c r="A12">
        <v>84</v>
      </c>
      <c r="B12">
        <v>198</v>
      </c>
      <c r="C12" s="3">
        <f t="shared" si="7"/>
        <v>32.158863491896952</v>
      </c>
      <c r="D12" s="3">
        <f t="shared" si="7"/>
        <v>1.5590805888605319</v>
      </c>
      <c r="E12" s="3">
        <f t="shared" si="8"/>
        <v>163.12163295618166</v>
      </c>
      <c r="F12" s="3">
        <f t="shared" si="3"/>
        <v>1216.5004876433136</v>
      </c>
      <c r="G12" s="7">
        <f t="shared" si="0"/>
        <v>-69.756734087636687</v>
      </c>
      <c r="H12" s="7">
        <f t="shared" si="1"/>
        <v>-5859.5656633614817</v>
      </c>
      <c r="I12" s="3">
        <f t="shared" si="4"/>
        <v>32.838984638634358</v>
      </c>
      <c r="J12" s="3">
        <f t="shared" si="5"/>
        <v>2.308221432074312</v>
      </c>
      <c r="K12">
        <f t="shared" si="6"/>
        <v>-20.283331819946365</v>
      </c>
      <c r="L12">
        <f t="shared" si="6"/>
        <v>-1589.8511810762557</v>
      </c>
      <c r="M12">
        <f t="shared" si="2"/>
        <v>1585.0250395816897</v>
      </c>
      <c r="N12">
        <f t="shared" si="2"/>
        <v>8026312.9677584181</v>
      </c>
    </row>
    <row r="13" spans="1:16" x14ac:dyDescent="0.2">
      <c r="A13">
        <v>15</v>
      </c>
      <c r="B13">
        <v>60</v>
      </c>
      <c r="C13" s="3">
        <f t="shared" si="7"/>
        <v>32.838984638634358</v>
      </c>
      <c r="D13" s="3">
        <f t="shared" si="7"/>
        <v>2.308221432074312</v>
      </c>
      <c r="E13" s="3">
        <f t="shared" si="8"/>
        <v>67.46230611974903</v>
      </c>
      <c r="F13" s="3">
        <f t="shared" si="3"/>
        <v>55.686012624843826</v>
      </c>
      <c r="G13" s="7">
        <f t="shared" si="0"/>
        <v>14.92461223949806</v>
      </c>
      <c r="H13" s="7">
        <f t="shared" si="1"/>
        <v>223.8691835924709</v>
      </c>
      <c r="I13" s="3">
        <f t="shared" si="4"/>
        <v>33.1799183399825</v>
      </c>
      <c r="J13" s="3">
        <f t="shared" si="5"/>
        <v>2.8274478935697815</v>
      </c>
      <c r="K13">
        <f t="shared" si="6"/>
        <v>-9.7209486021130367</v>
      </c>
      <c r="L13">
        <f t="shared" si="6"/>
        <v>-1045.7350716756378</v>
      </c>
      <c r="M13">
        <f t="shared" si="2"/>
        <v>1448.7969406734583</v>
      </c>
      <c r="N13">
        <f t="shared" si="2"/>
        <v>7228693.4121188121</v>
      </c>
    </row>
    <row r="14" spans="1:16" x14ac:dyDescent="0.2">
      <c r="A14">
        <v>42</v>
      </c>
      <c r="B14">
        <v>114</v>
      </c>
      <c r="C14" s="3">
        <f t="shared" si="7"/>
        <v>33.1799183399825</v>
      </c>
      <c r="D14" s="3">
        <f t="shared" si="7"/>
        <v>2.8274478935697815</v>
      </c>
      <c r="E14" s="3">
        <f t="shared" si="8"/>
        <v>151.93272986991332</v>
      </c>
      <c r="F14" s="3">
        <f t="shared" si="3"/>
        <v>1438.891995383814</v>
      </c>
      <c r="G14" s="7">
        <f t="shared" si="0"/>
        <v>75.865459739826633</v>
      </c>
      <c r="H14" s="7">
        <f t="shared" si="1"/>
        <v>3186.3493090727188</v>
      </c>
      <c r="I14" s="3">
        <f t="shared" si="4"/>
        <v>32.688622622510493</v>
      </c>
      <c r="J14" s="3">
        <f t="shared" si="5"/>
        <v>2.7184647448891694</v>
      </c>
      <c r="K14">
        <f t="shared" si="6"/>
        <v>15.95497390046887</v>
      </c>
      <c r="L14">
        <f t="shared" si="6"/>
        <v>223.89024254886931</v>
      </c>
      <c r="M14">
        <f t="shared" si="2"/>
        <v>1879.474044759638</v>
      </c>
      <c r="N14">
        <f t="shared" si="2"/>
        <v>7521106.26284975</v>
      </c>
    </row>
    <row r="15" spans="1:16" x14ac:dyDescent="0.2">
      <c r="A15">
        <v>62</v>
      </c>
      <c r="B15">
        <v>154</v>
      </c>
      <c r="C15" s="3">
        <f t="shared" si="7"/>
        <v>32.688622622510493</v>
      </c>
      <c r="D15" s="3">
        <f>J14</f>
        <v>2.7184647448891694</v>
      </c>
      <c r="E15" s="3">
        <f t="shared" si="8"/>
        <v>201.23343680563897</v>
      </c>
      <c r="F15" s="3">
        <f t="shared" si="3"/>
        <v>2230.9975524722904</v>
      </c>
      <c r="G15" s="7">
        <f t="shared" si="0"/>
        <v>94.466873611277947</v>
      </c>
      <c r="H15" s="7">
        <f t="shared" si="1"/>
        <v>5856.9461638992325</v>
      </c>
      <c r="I15" s="3">
        <f t="shared" si="4"/>
        <v>31.651055833571128</v>
      </c>
      <c r="J15" s="3">
        <f t="shared" si="5"/>
        <v>1.9184898515584519</v>
      </c>
      <c r="K15">
        <f t="shared" si="6"/>
        <v>39.508543813711597</v>
      </c>
      <c r="L15">
        <f t="shared" si="6"/>
        <v>1913.8070189539785</v>
      </c>
      <c r="M15">
        <f t="shared" si="2"/>
        <v>2583.9256612725903</v>
      </c>
      <c r="N15">
        <f t="shared" si="2"/>
        <v>10199377.473246168</v>
      </c>
    </row>
    <row r="16" spans="1:16" x14ac:dyDescent="0.2">
      <c r="A16">
        <v>47</v>
      </c>
      <c r="B16">
        <v>124</v>
      </c>
      <c r="C16" s="3">
        <f t="shared" si="7"/>
        <v>31.651055833571128</v>
      </c>
      <c r="D16" s="3">
        <f t="shared" si="7"/>
        <v>1.9184898515584519</v>
      </c>
      <c r="E16" s="3">
        <f t="shared" si="8"/>
        <v>121.82007885681836</v>
      </c>
      <c r="F16" s="3">
        <f t="shared" si="3"/>
        <v>4.752056190490368</v>
      </c>
      <c r="G16" s="7">
        <f t="shared" si="0"/>
        <v>-4.3598422863632891</v>
      </c>
      <c r="H16" s="7">
        <f t="shared" si="1"/>
        <v>-204.91258745907459</v>
      </c>
      <c r="I16" s="3">
        <f t="shared" si="4"/>
        <v>30.921977011575589</v>
      </c>
      <c r="J16" s="3">
        <f t="shared" si="5"/>
        <v>1.3554314344362668</v>
      </c>
      <c r="K16">
        <f t="shared" si="6"/>
        <v>26.348027983689128</v>
      </c>
      <c r="L16">
        <f t="shared" si="6"/>
        <v>1278.1911370300625</v>
      </c>
      <c r="M16">
        <f t="shared" si="2"/>
        <v>2327.4339176215276</v>
      </c>
      <c r="N16">
        <f t="shared" si="2"/>
        <v>9183638.6427714694</v>
      </c>
    </row>
    <row r="17" spans="1:14" x14ac:dyDescent="0.2">
      <c r="A17">
        <v>35</v>
      </c>
      <c r="B17">
        <v>100</v>
      </c>
      <c r="C17" s="3">
        <f t="shared" si="7"/>
        <v>30.921977011575589</v>
      </c>
      <c r="D17" s="3">
        <f t="shared" si="7"/>
        <v>1.3554314344362668</v>
      </c>
      <c r="E17" s="3">
        <f t="shared" si="8"/>
        <v>78.362077216844924</v>
      </c>
      <c r="F17" s="3">
        <f t="shared" si="3"/>
        <v>468.19970236978151</v>
      </c>
      <c r="G17" s="7">
        <f t="shared" si="0"/>
        <v>-43.275845566310153</v>
      </c>
      <c r="H17" s="7">
        <f t="shared" si="1"/>
        <v>-1514.6545948208554</v>
      </c>
      <c r="I17" s="3">
        <f t="shared" si="4"/>
        <v>30.769371030223894</v>
      </c>
      <c r="J17" s="3">
        <f t="shared" si="5"/>
        <v>1.1537449466831462</v>
      </c>
      <c r="K17">
        <f t="shared" si="6"/>
        <v>5.4608659186893416</v>
      </c>
      <c r="L17">
        <f t="shared" si="6"/>
        <v>440.337417474787</v>
      </c>
      <c r="M17">
        <f t="shared" si="2"/>
        <v>2281.9704068072874</v>
      </c>
      <c r="N17">
        <f t="shared" si="2"/>
        <v>8494692.6326555163</v>
      </c>
    </row>
    <row r="18" spans="1:14" x14ac:dyDescent="0.2">
      <c r="A18">
        <v>9</v>
      </c>
      <c r="B18">
        <v>48</v>
      </c>
      <c r="C18" s="3">
        <f t="shared" si="7"/>
        <v>30.769371030223894</v>
      </c>
      <c r="D18" s="3">
        <f t="shared" si="7"/>
        <v>1.1537449466831462</v>
      </c>
      <c r="E18" s="3">
        <f t="shared" si="8"/>
        <v>41.153075550372208</v>
      </c>
      <c r="F18" s="3">
        <f t="shared" si="3"/>
        <v>46.880374418910847</v>
      </c>
      <c r="G18" s="7">
        <f t="shared" si="0"/>
        <v>-13.693848899255585</v>
      </c>
      <c r="H18" s="7">
        <f t="shared" si="1"/>
        <v>-123.24464009330026</v>
      </c>
      <c r="I18" s="3">
        <f t="shared" si="4"/>
        <v>30.777744298911035</v>
      </c>
      <c r="J18" s="3">
        <f t="shared" si="5"/>
        <v>1.0227914617886773</v>
      </c>
      <c r="K18">
        <f t="shared" si="6"/>
        <v>-0.28554852669413711</v>
      </c>
      <c r="L18">
        <f t="shared" si="6"/>
        <v>271.26280020436081</v>
      </c>
      <c r="M18">
        <f t="shared" si="2"/>
        <v>2072.5255158941231</v>
      </c>
      <c r="N18">
        <f t="shared" si="2"/>
        <v>7646742.2935211379</v>
      </c>
    </row>
    <row r="19" spans="1:14" x14ac:dyDescent="0.2">
      <c r="A19">
        <v>38</v>
      </c>
      <c r="B19">
        <v>106</v>
      </c>
      <c r="C19" s="3">
        <f t="shared" si="7"/>
        <v>30.777744298911035</v>
      </c>
      <c r="D19" s="3">
        <f t="shared" si="7"/>
        <v>1.0227914617886773</v>
      </c>
      <c r="E19" s="3">
        <f t="shared" si="8"/>
        <v>69.643819846880774</v>
      </c>
      <c r="F19" s="3">
        <f t="shared" si="3"/>
        <v>1321.7718353260602</v>
      </c>
      <c r="G19" s="7">
        <f t="shared" si="0"/>
        <v>-72.712360306238452</v>
      </c>
      <c r="H19" s="7">
        <f t="shared" si="1"/>
        <v>-2763.0696916370612</v>
      </c>
      <c r="I19" s="3">
        <f t="shared" si="4"/>
        <v>31.378358432660253</v>
      </c>
      <c r="J19" s="3">
        <f t="shared" si="5"/>
        <v>1.3313143598341126</v>
      </c>
      <c r="K19">
        <f t="shared" si="6"/>
        <v>-22.013592060557436</v>
      </c>
      <c r="L19">
        <f t="shared" si="6"/>
        <v>-639.03694734806595</v>
      </c>
      <c r="M19">
        <f t="shared" si="2"/>
        <v>2393.9816984351351</v>
      </c>
      <c r="N19">
        <f t="shared" si="2"/>
        <v>7645523.4762533568</v>
      </c>
    </row>
    <row r="20" spans="1:14" x14ac:dyDescent="0.2">
      <c r="A20">
        <v>44</v>
      </c>
      <c r="B20">
        <v>118</v>
      </c>
      <c r="C20" s="3">
        <f t="shared" si="7"/>
        <v>31.378358432660253</v>
      </c>
      <c r="D20" s="3">
        <f t="shared" si="7"/>
        <v>1.3313143598341126</v>
      </c>
      <c r="E20" s="3">
        <f t="shared" si="8"/>
        <v>89.956190265361201</v>
      </c>
      <c r="F20" s="3">
        <f t="shared" si="3"/>
        <v>786.4552644326219</v>
      </c>
      <c r="G20" s="7">
        <f t="shared" si="0"/>
        <v>-56.087619469277598</v>
      </c>
      <c r="H20" s="7">
        <f t="shared" si="1"/>
        <v>-2467.8552566482144</v>
      </c>
      <c r="I20" s="3">
        <f t="shared" si="4"/>
        <v>32.244379368637247</v>
      </c>
      <c r="J20" s="3">
        <f t="shared" si="5"/>
        <v>1.9106422178694253</v>
      </c>
      <c r="K20">
        <f t="shared" si="6"/>
        <v>-32.235800283173489</v>
      </c>
      <c r="L20">
        <f t="shared" si="6"/>
        <v>-1187.6824401381107</v>
      </c>
      <c r="M20">
        <f t="shared" si="2"/>
        <v>2469.16563436467</v>
      </c>
      <c r="N20">
        <f t="shared" si="2"/>
        <v>7490002.0854046438</v>
      </c>
    </row>
    <row r="21" spans="1:14" x14ac:dyDescent="0.2">
      <c r="A21">
        <v>99</v>
      </c>
      <c r="B21">
        <v>228</v>
      </c>
      <c r="C21" s="3">
        <f t="shared" si="7"/>
        <v>32.244379368637247</v>
      </c>
      <c r="D21" s="3">
        <f t="shared" si="7"/>
        <v>1.9106422178694253</v>
      </c>
      <c r="E21" s="3">
        <f t="shared" si="8"/>
        <v>221.39795893771037</v>
      </c>
      <c r="F21" s="3">
        <f t="shared" si="3"/>
        <v>43.586946188158379</v>
      </c>
      <c r="G21" s="7">
        <f t="shared" si="0"/>
        <v>-13.204082124579259</v>
      </c>
      <c r="H21" s="7">
        <f t="shared" si="1"/>
        <v>-1307.2041303333467</v>
      </c>
      <c r="I21" s="3">
        <f t="shared" si="4"/>
        <v>32.992631764743827</v>
      </c>
      <c r="J21" s="3">
        <f t="shared" si="5"/>
        <v>2.5319184590447583</v>
      </c>
      <c r="K21">
        <f t="shared" ref="K21:L32" si="9">K20*$K$1+$L$1*G21</f>
        <v>-26.52628483559522</v>
      </c>
      <c r="L21">
        <f t="shared" si="9"/>
        <v>-1223.5389471966814</v>
      </c>
      <c r="M21">
        <f t="shared" si="2"/>
        <v>2239.6838494034669</v>
      </c>
      <c r="N21">
        <f t="shared" si="2"/>
        <v>6911880.140700236</v>
      </c>
    </row>
    <row r="22" spans="1:14" x14ac:dyDescent="0.2">
      <c r="A22">
        <v>13</v>
      </c>
      <c r="B22">
        <v>56</v>
      </c>
      <c r="C22" s="3">
        <f t="shared" si="7"/>
        <v>32.992631764743827</v>
      </c>
      <c r="D22" s="3">
        <f t="shared" si="7"/>
        <v>2.5319184590447583</v>
      </c>
      <c r="E22" s="3">
        <f t="shared" si="8"/>
        <v>65.907571732325692</v>
      </c>
      <c r="F22" s="3">
        <f t="shared" si="3"/>
        <v>98.159977631179117</v>
      </c>
      <c r="G22" s="7">
        <f t="shared" si="0"/>
        <v>19.815143464651385</v>
      </c>
      <c r="H22" s="7">
        <f t="shared" si="1"/>
        <v>257.596865040468</v>
      </c>
      <c r="I22" s="3">
        <f t="shared" si="4"/>
        <v>33.364383794345684</v>
      </c>
      <c r="J22" s="3">
        <f t="shared" si="5"/>
        <v>2.9487514913837689</v>
      </c>
      <c r="K22">
        <f t="shared" si="9"/>
        <v>-12.623856345521236</v>
      </c>
      <c r="L22">
        <f t="shared" si="9"/>
        <v>-779.19820352553654</v>
      </c>
      <c r="M22">
        <f t="shared" si="2"/>
        <v>2054.9794555155918</v>
      </c>
      <c r="N22">
        <f t="shared" si="2"/>
        <v>6227327.74111808</v>
      </c>
    </row>
    <row r="23" spans="1:14" x14ac:dyDescent="0.2">
      <c r="A23">
        <v>21</v>
      </c>
      <c r="B23">
        <v>72</v>
      </c>
      <c r="C23" s="3">
        <f t="shared" si="7"/>
        <v>33.364383794345684</v>
      </c>
      <c r="D23" s="3">
        <f t="shared" si="7"/>
        <v>2.9487514913837689</v>
      </c>
      <c r="E23" s="3">
        <f t="shared" si="8"/>
        <v>95.28816511340483</v>
      </c>
      <c r="F23" s="3">
        <f t="shared" si="3"/>
        <v>542.33863434920579</v>
      </c>
      <c r="G23" s="7">
        <f t="shared" si="0"/>
        <v>46.57633022680966</v>
      </c>
      <c r="H23" s="7">
        <f t="shared" si="1"/>
        <v>978.10293476300285</v>
      </c>
      <c r="I23" s="3">
        <f t="shared" si="4"/>
        <v>33.213550240977874</v>
      </c>
      <c r="J23" s="3">
        <f t="shared" si="5"/>
        <v>3.0896582000362729</v>
      </c>
      <c r="K23">
        <f t="shared" si="9"/>
        <v>5.1361996261780352</v>
      </c>
      <c r="L23">
        <f t="shared" si="9"/>
        <v>-252.00786203897462</v>
      </c>
      <c r="M23">
        <f t="shared" si="2"/>
        <v>2066.4169637037148</v>
      </c>
      <c r="N23">
        <f t="shared" si="2"/>
        <v>5700263.5021054717</v>
      </c>
    </row>
    <row r="24" spans="1:14" x14ac:dyDescent="0.2">
      <c r="A24">
        <v>28</v>
      </c>
      <c r="B24">
        <v>86</v>
      </c>
      <c r="C24" s="3">
        <f t="shared" si="7"/>
        <v>33.213550240977874</v>
      </c>
      <c r="D24" s="3">
        <f t="shared" si="7"/>
        <v>3.0896582000362729</v>
      </c>
      <c r="E24" s="3">
        <f t="shared" si="8"/>
        <v>119.72397984199353</v>
      </c>
      <c r="F24" s="3">
        <f t="shared" si="3"/>
        <v>1137.3068163831856</v>
      </c>
      <c r="G24" s="7">
        <f t="shared" si="0"/>
        <v>67.447959683987051</v>
      </c>
      <c r="H24" s="7">
        <f t="shared" si="1"/>
        <v>1888.5428711516374</v>
      </c>
      <c r="I24" s="3">
        <f t="shared" si="4"/>
        <v>32.552343979263028</v>
      </c>
      <c r="J24" s="3">
        <f t="shared" si="5"/>
        <v>2.867305984334251</v>
      </c>
      <c r="K24">
        <f t="shared" si="9"/>
        <v>23.829727643520744</v>
      </c>
      <c r="L24">
        <f t="shared" si="9"/>
        <v>390.15735791820913</v>
      </c>
      <c r="M24">
        <f t="shared" si="2"/>
        <v>2314.6979938866175</v>
      </c>
      <c r="N24">
        <f t="shared" si="2"/>
        <v>5486896.5695126913</v>
      </c>
    </row>
    <row r="25" spans="1:14" x14ac:dyDescent="0.2">
      <c r="A25">
        <v>20</v>
      </c>
      <c r="B25">
        <v>70</v>
      </c>
      <c r="C25" s="3">
        <f t="shared" si="7"/>
        <v>32.552343979263028</v>
      </c>
      <c r="D25" s="3">
        <f t="shared" si="7"/>
        <v>2.867305984334251</v>
      </c>
      <c r="E25" s="3">
        <f t="shared" si="8"/>
        <v>89.898463665948043</v>
      </c>
      <c r="F25" s="3">
        <f t="shared" si="3"/>
        <v>395.94885626505442</v>
      </c>
      <c r="G25" s="7">
        <f t="shared" si="0"/>
        <v>39.796927331896086</v>
      </c>
      <c r="H25" s="7">
        <f t="shared" si="1"/>
        <v>795.93854663792172</v>
      </c>
      <c r="I25" s="3">
        <f t="shared" si="4"/>
        <v>31.745381836079474</v>
      </c>
      <c r="J25" s="3">
        <f t="shared" si="5"/>
        <v>2.561750234578879</v>
      </c>
      <c r="K25">
        <f t="shared" si="9"/>
        <v>28.619887550033347</v>
      </c>
      <c r="L25">
        <f t="shared" si="9"/>
        <v>511.89171453412291</v>
      </c>
      <c r="M25">
        <f t="shared" si="2"/>
        <v>2241.6077370039775</v>
      </c>
      <c r="N25">
        <f t="shared" si="2"/>
        <v>5001558.7295638314</v>
      </c>
    </row>
    <row r="26" spans="1:14" x14ac:dyDescent="0.2">
      <c r="A26">
        <v>8</v>
      </c>
      <c r="B26">
        <v>46</v>
      </c>
      <c r="C26" s="3">
        <f t="shared" si="7"/>
        <v>31.745381836079474</v>
      </c>
      <c r="D26" s="3">
        <f t="shared" si="7"/>
        <v>2.561750234578879</v>
      </c>
      <c r="E26" s="3">
        <f t="shared" si="8"/>
        <v>52.239383712710506</v>
      </c>
      <c r="F26" s="3">
        <f t="shared" si="3"/>
        <v>38.929909114437137</v>
      </c>
      <c r="G26" s="7">
        <f t="shared" si="0"/>
        <v>12.478767425421012</v>
      </c>
      <c r="H26" s="7">
        <f t="shared" si="1"/>
        <v>99.830139403368094</v>
      </c>
      <c r="I26" s="3">
        <f t="shared" si="4"/>
        <v>31.041399978582938</v>
      </c>
      <c r="J26" s="3">
        <f t="shared" si="5"/>
        <v>2.3174744050738272</v>
      </c>
      <c r="K26">
        <f t="shared" si="9"/>
        <v>23.777551512649648</v>
      </c>
      <c r="L26">
        <f t="shared" si="9"/>
        <v>388.27324199489647</v>
      </c>
      <c r="M26">
        <f t="shared" si="2"/>
        <v>2033.0189269493546</v>
      </c>
      <c r="N26">
        <f t="shared" si="2"/>
        <v>4502399.4622807782</v>
      </c>
    </row>
    <row r="27" spans="1:14" x14ac:dyDescent="0.2">
      <c r="A27">
        <v>64</v>
      </c>
      <c r="B27">
        <v>158</v>
      </c>
      <c r="C27" s="3">
        <f t="shared" si="7"/>
        <v>31.041399978582938</v>
      </c>
      <c r="D27" s="3">
        <f t="shared" si="7"/>
        <v>2.3174744050738272</v>
      </c>
      <c r="E27" s="3">
        <f t="shared" si="8"/>
        <v>179.35976190330788</v>
      </c>
      <c r="F27" s="3">
        <f t="shared" si="3"/>
        <v>456.23942856600286</v>
      </c>
      <c r="G27" s="7">
        <f t="shared" si="0"/>
        <v>42.719523806615769</v>
      </c>
      <c r="H27" s="7">
        <f t="shared" si="1"/>
        <v>2734.0495236234092</v>
      </c>
      <c r="I27" s="3">
        <f t="shared" si="4"/>
        <v>30.16467587646515</v>
      </c>
      <c r="J27" s="3">
        <f t="shared" si="5"/>
        <v>1.652071357931824</v>
      </c>
      <c r="K27">
        <f t="shared" si="9"/>
        <v>29.460143200839486</v>
      </c>
      <c r="L27">
        <f t="shared" si="9"/>
        <v>1092.0061264834503</v>
      </c>
      <c r="M27">
        <f t="shared" si="2"/>
        <v>2012.2128056808201</v>
      </c>
      <c r="N27">
        <f t="shared" si="2"/>
        <v>4799662.1958152391</v>
      </c>
    </row>
    <row r="28" spans="1:14" x14ac:dyDescent="0.2">
      <c r="A28">
        <v>99</v>
      </c>
      <c r="B28">
        <v>228</v>
      </c>
      <c r="C28" s="3">
        <f t="shared" si="7"/>
        <v>30.16467587646515</v>
      </c>
      <c r="D28" s="3">
        <f t="shared" si="7"/>
        <v>1.652071357931824</v>
      </c>
      <c r="E28" s="3">
        <f t="shared" si="8"/>
        <v>193.71974031171573</v>
      </c>
      <c r="F28" s="3">
        <f t="shared" si="3"/>
        <v>1175.136204296208</v>
      </c>
      <c r="G28" s="7">
        <f t="shared" si="0"/>
        <v>-68.56051937656855</v>
      </c>
      <c r="H28" s="7">
        <f t="shared" si="1"/>
        <v>-6787.4914182802868</v>
      </c>
      <c r="I28" s="3">
        <f t="shared" si="4"/>
        <v>30.163168073428476</v>
      </c>
      <c r="J28" s="3">
        <f t="shared" si="5"/>
        <v>2.220339263518361</v>
      </c>
      <c r="K28">
        <f t="shared" si="9"/>
        <v>5.3944427617071966E-2</v>
      </c>
      <c r="L28">
        <f t="shared" si="9"/>
        <v>-1271.8431369456712</v>
      </c>
      <c r="M28">
        <f t="shared" si="2"/>
        <v>2281.0460068312213</v>
      </c>
      <c r="N28">
        <f t="shared" si="2"/>
        <v>8926699.9515565671</v>
      </c>
    </row>
    <row r="29" spans="1:14" x14ac:dyDescent="0.2">
      <c r="A29">
        <v>70</v>
      </c>
      <c r="B29">
        <v>170</v>
      </c>
      <c r="C29" s="3">
        <f t="shared" si="7"/>
        <v>30.163168073428476</v>
      </c>
      <c r="D29" s="3">
        <f t="shared" si="7"/>
        <v>2.220339263518361</v>
      </c>
      <c r="E29" s="3">
        <f t="shared" si="8"/>
        <v>185.58691651971372</v>
      </c>
      <c r="F29" s="3">
        <f t="shared" si="3"/>
        <v>242.95196659252463</v>
      </c>
      <c r="G29" s="7">
        <f t="shared" si="0"/>
        <v>31.17383303942745</v>
      </c>
      <c r="H29" s="7">
        <f t="shared" si="1"/>
        <v>2182.1683127599217</v>
      </c>
      <c r="I29" s="3">
        <f t="shared" si="4"/>
        <v>29.892837632862918</v>
      </c>
      <c r="J29" s="3">
        <f t="shared" si="5"/>
        <v>2.3281701622243456</v>
      </c>
      <c r="K29">
        <f t="shared" si="9"/>
        <v>9.3899110111601871</v>
      </c>
      <c r="L29">
        <f t="shared" si="9"/>
        <v>-235.63970203399322</v>
      </c>
      <c r="M29">
        <f t="shared" si="2"/>
        <v>2150.1221927851093</v>
      </c>
      <c r="N29">
        <f t="shared" si="2"/>
        <v>8510215.8109222595</v>
      </c>
    </row>
    <row r="30" spans="1:14" x14ac:dyDescent="0.2">
      <c r="A30">
        <v>27</v>
      </c>
      <c r="B30">
        <v>84</v>
      </c>
      <c r="C30" s="3">
        <f t="shared" si="7"/>
        <v>29.892837632862918</v>
      </c>
      <c r="D30" s="3">
        <f t="shared" si="7"/>
        <v>2.3281701622243456</v>
      </c>
      <c r="E30" s="3">
        <f t="shared" si="8"/>
        <v>92.753432012920243</v>
      </c>
      <c r="F30" s="3">
        <f t="shared" si="3"/>
        <v>76.622572004816931</v>
      </c>
      <c r="G30" s="7">
        <f t="shared" si="0"/>
        <v>17.506864025840486</v>
      </c>
      <c r="H30" s="7">
        <f t="shared" si="1"/>
        <v>472.68532869769308</v>
      </c>
      <c r="I30" s="3">
        <f t="shared" si="4"/>
        <v>29.536795867128934</v>
      </c>
      <c r="J30" s="3">
        <f t="shared" si="5"/>
        <v>2.3393168408619092</v>
      </c>
      <c r="K30">
        <f t="shared" si="9"/>
        <v>11.824996915564277</v>
      </c>
      <c r="L30">
        <f t="shared" si="9"/>
        <v>-23.142192814487316</v>
      </c>
      <c r="M30">
        <f t="shared" si="2"/>
        <v>1965.7590023085252</v>
      </c>
      <c r="N30">
        <f t="shared" si="2"/>
        <v>7681537.3718266385</v>
      </c>
    </row>
    <row r="31" spans="1:14" x14ac:dyDescent="0.2">
      <c r="A31">
        <v>17</v>
      </c>
      <c r="B31">
        <v>64</v>
      </c>
      <c r="C31" s="3">
        <f t="shared" si="7"/>
        <v>29.536795867128934</v>
      </c>
      <c r="D31" s="3">
        <f t="shared" si="7"/>
        <v>2.3393168408619092</v>
      </c>
      <c r="E31" s="3">
        <f t="shared" si="8"/>
        <v>69.305182161781389</v>
      </c>
      <c r="F31" s="3">
        <f t="shared" si="3"/>
        <v>28.144957769683447</v>
      </c>
      <c r="G31" s="7">
        <f t="shared" si="0"/>
        <v>10.610364323562777</v>
      </c>
      <c r="H31" s="7">
        <f t="shared" si="1"/>
        <v>180.37619350056721</v>
      </c>
      <c r="I31" s="3">
        <f t="shared" si="4"/>
        <v>29.174211672900675</v>
      </c>
      <c r="J31" s="3">
        <f t="shared" si="5"/>
        <v>2.3200722181776232</v>
      </c>
      <c r="K31">
        <f t="shared" si="9"/>
        <v>11.460607137963827</v>
      </c>
      <c r="L31">
        <f t="shared" si="9"/>
        <v>37.913323080029059</v>
      </c>
      <c r="M31">
        <f t="shared" si="2"/>
        <v>1780.4410851855459</v>
      </c>
      <c r="N31">
        <f t="shared" si="2"/>
        <v>6916637.1917621503</v>
      </c>
    </row>
    <row r="32" spans="1:14" x14ac:dyDescent="0.2">
      <c r="A32">
        <v>8</v>
      </c>
      <c r="B32">
        <v>46</v>
      </c>
      <c r="C32" s="3">
        <f t="shared" si="7"/>
        <v>29.174211672900675</v>
      </c>
      <c r="D32" s="3">
        <f t="shared" si="7"/>
        <v>2.3200722181776232</v>
      </c>
      <c r="E32" s="3">
        <f t="shared" si="8"/>
        <v>47.734789418321661</v>
      </c>
      <c r="F32" s="3">
        <f t="shared" si="3"/>
        <v>3.0094943259208069</v>
      </c>
      <c r="G32" s="7">
        <f t="shared" si="0"/>
        <v>3.469578836643322</v>
      </c>
      <c r="H32" s="7">
        <f t="shared" si="1"/>
        <v>27.756630693146576</v>
      </c>
      <c r="I32" s="3">
        <f t="shared" si="4"/>
        <v>28.872075162566954</v>
      </c>
      <c r="J32" s="3">
        <f t="shared" si="5"/>
        <v>2.3014170288630362</v>
      </c>
      <c r="K32">
        <f t="shared" si="9"/>
        <v>9.0632986475676738</v>
      </c>
      <c r="L32">
        <f t="shared" si="9"/>
        <v>34.866315363964318</v>
      </c>
      <c r="M32">
        <f t="shared" si="2"/>
        <v>1603.6007743973596</v>
      </c>
      <c r="N32">
        <f t="shared" si="2"/>
        <v>6225050.5156406788</v>
      </c>
    </row>
    <row r="33" spans="1:16" x14ac:dyDescent="0.2">
      <c r="A33" s="7"/>
      <c r="B33" s="7"/>
      <c r="E33" s="5" t="s">
        <v>25</v>
      </c>
      <c r="F33" s="5">
        <f>SQRT(SUM(F4:F32))</f>
        <v>121.42400171949679</v>
      </c>
      <c r="I33" s="3"/>
      <c r="K33">
        <v>-2.5942163513307364</v>
      </c>
      <c r="L33">
        <v>-106.89640288854068</v>
      </c>
      <c r="M33" s="7">
        <v>751.00449153420504</v>
      </c>
      <c r="N33" s="7">
        <v>3487763.6463812324</v>
      </c>
      <c r="P33" s="10"/>
    </row>
    <row r="34" spans="1:16" x14ac:dyDescent="0.2">
      <c r="E34" s="5" t="s">
        <v>26</v>
      </c>
      <c r="F34" s="5">
        <v>83.970982939900779</v>
      </c>
    </row>
    <row r="35" spans="1:16" x14ac:dyDescent="0.2">
      <c r="E35" s="5" t="s">
        <v>27</v>
      </c>
      <c r="F35" s="5">
        <v>65.740292741703129</v>
      </c>
    </row>
    <row r="36" spans="1:16" x14ac:dyDescent="0.2">
      <c r="E36" s="5" t="s">
        <v>28</v>
      </c>
      <c r="F36" s="7">
        <f>ABS(ft_1-ft_2)/MIN(ft_1,ft_2)</f>
        <v>0.27731379703201103</v>
      </c>
    </row>
    <row r="37" spans="1:16" x14ac:dyDescent="0.2">
      <c r="E37" s="5" t="s">
        <v>29</v>
      </c>
      <c r="F37" s="7">
        <v>0.80151140615663596</v>
      </c>
      <c r="H37" s="7" t="s">
        <v>24</v>
      </c>
    </row>
    <row r="38" spans="1:16" x14ac:dyDescent="0.2">
      <c r="E38" s="5" t="s">
        <v>30</v>
      </c>
      <c r="F38" s="7">
        <f>dt_1*H38+(1-H38)*rtee</f>
        <v>0.74909164524417349</v>
      </c>
      <c r="H38" s="7">
        <v>0.9</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7889" r:id="rId3" name="Button 1">
              <controlPr defaultSize="0" print="0" autoFill="0" autoPict="0" macro="[0]!eve.reset">
                <anchor moveWithCells="1">
                  <from>
                    <xdr:col>0</xdr:col>
                    <xdr:colOff>12700</xdr:colOff>
                    <xdr:row>0</xdr:row>
                    <xdr:rowOff>12700</xdr:rowOff>
                  </from>
                  <to>
                    <xdr:col>0</xdr:col>
                    <xdr:colOff>635000</xdr:colOff>
                    <xdr:row>0</xdr:row>
                    <xdr:rowOff>177800</xdr:rowOff>
                  </to>
                </anchor>
              </controlPr>
            </control>
          </mc:Choice>
        </mc:AlternateContent>
        <mc:AlternateContent xmlns:mc="http://schemas.openxmlformats.org/markup-compatibility/2006">
          <mc:Choice Requires="x14">
            <control shapeId="37890" r:id="rId4" name="Button 2">
              <controlPr defaultSize="0" print="0" autoFill="0" autoPict="0" macro="[0]!eve.somesteps">
                <anchor moveWithCells="1">
                  <from>
                    <xdr:col>0</xdr:col>
                    <xdr:colOff>12700</xdr:colOff>
                    <xdr:row>1</xdr:row>
                    <xdr:rowOff>12700</xdr:rowOff>
                  </from>
                  <to>
                    <xdr:col>0</xdr:col>
                    <xdr:colOff>635000</xdr:colOff>
                    <xdr:row>1</xdr:row>
                    <xdr:rowOff>177800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annealing"/>
  <dimension ref="A1:J33"/>
  <sheetViews>
    <sheetView topLeftCell="A2" zoomScale="120" zoomScaleNormal="120" workbookViewId="0">
      <selection activeCell="J1" sqref="J1"/>
    </sheetView>
  </sheetViews>
  <sheetFormatPr baseColWidth="10" defaultColWidth="8.83203125" defaultRowHeight="15" x14ac:dyDescent="0.2"/>
  <cols>
    <col min="1" max="1" width="9.6640625" customWidth="1"/>
    <col min="2" max="2" width="3.83203125" bestFit="1" customWidth="1"/>
    <col min="3" max="5" width="9.1640625" style="5"/>
    <col min="6" max="6" width="9" bestFit="1" customWidth="1"/>
    <col min="7" max="7" width="12.83203125" customWidth="1"/>
    <col min="8" max="8" width="13.1640625" customWidth="1"/>
    <col min="9" max="9" width="9" bestFit="1" customWidth="1"/>
  </cols>
  <sheetData>
    <row r="1" spans="1:10" x14ac:dyDescent="0.2">
      <c r="B1" t="s">
        <v>21</v>
      </c>
      <c r="C1" s="5">
        <v>27.052424244089472</v>
      </c>
      <c r="D1" s="5" t="s">
        <v>14</v>
      </c>
      <c r="F1">
        <v>4.5800844401545078</v>
      </c>
      <c r="G1">
        <v>255.89482803317142</v>
      </c>
      <c r="H1">
        <v>100</v>
      </c>
      <c r="J1">
        <v>3.1176536655983821E-2</v>
      </c>
    </row>
    <row r="2" spans="1:10" x14ac:dyDescent="0.2">
      <c r="B2" t="s">
        <v>22</v>
      </c>
      <c r="C2" s="5">
        <v>2.0432754882460427</v>
      </c>
      <c r="D2">
        <v>6.25E-2</v>
      </c>
      <c r="F2">
        <f>$D$2/F1</f>
        <v>1.3646036621519489E-2</v>
      </c>
      <c r="G2">
        <f>$D$2/G1</f>
        <v>2.4424096602647312E-4</v>
      </c>
    </row>
    <row r="3" spans="1:10" s="2" customFormat="1" x14ac:dyDescent="0.2">
      <c r="A3" s="2" t="s">
        <v>15</v>
      </c>
      <c r="B3" s="2" t="s">
        <v>16</v>
      </c>
      <c r="C3" s="6" t="s">
        <v>21</v>
      </c>
      <c r="D3" s="6" t="s">
        <v>22</v>
      </c>
      <c r="E3" s="6" t="s">
        <v>18</v>
      </c>
      <c r="F3" s="2" t="s">
        <v>6</v>
      </c>
      <c r="G3" s="2" t="s">
        <v>9</v>
      </c>
      <c r="H3" s="2" t="s">
        <v>12</v>
      </c>
      <c r="I3" s="2" t="s">
        <v>13</v>
      </c>
    </row>
    <row r="4" spans="1:10" x14ac:dyDescent="0.2">
      <c r="A4">
        <v>14</v>
      </c>
      <c r="B4">
        <v>58</v>
      </c>
      <c r="C4" s="5">
        <f>C1</f>
        <v>27.052424244089472</v>
      </c>
      <c r="D4" s="5">
        <f>C2</f>
        <v>2.0432754882460427</v>
      </c>
      <c r="E4" s="5">
        <f>C4+D4*A4</f>
        <v>55.658281079534071</v>
      </c>
      <c r="F4" s="3">
        <f t="shared" ref="F4:F32" si="0">2*(D4*A4+C4-B4)</f>
        <v>-4.6834378409318589</v>
      </c>
      <c r="G4" s="3">
        <f t="shared" ref="G4:G32" si="1">F4*A4</f>
        <v>-65.568129773046024</v>
      </c>
      <c r="H4" s="3">
        <f t="shared" ref="H4:H32" si="2">D4-G4*$G$2</f>
        <v>2.0592899116023604</v>
      </c>
      <c r="I4" s="3">
        <f t="shared" ref="I4:I32" si="3">C4-F4*$F$2</f>
        <v>27.11633460838144</v>
      </c>
    </row>
    <row r="5" spans="1:10" x14ac:dyDescent="0.2">
      <c r="A5">
        <v>86</v>
      </c>
      <c r="B5">
        <v>202</v>
      </c>
      <c r="C5" s="5">
        <f>I4</f>
        <v>27.11633460838144</v>
      </c>
      <c r="D5" s="5">
        <f>H4</f>
        <v>2.0592899116023604</v>
      </c>
      <c r="E5" s="5">
        <f>C5+D5*A5</f>
        <v>204.21526700618443</v>
      </c>
      <c r="F5" s="3">
        <f t="shared" si="0"/>
        <v>4.4305340123688666</v>
      </c>
      <c r="G5" s="3">
        <f t="shared" si="1"/>
        <v>381.02592506372253</v>
      </c>
      <c r="H5" s="3">
        <f t="shared" si="2"/>
        <v>1.9662277715836662</v>
      </c>
      <c r="I5" s="3">
        <f t="shared" si="3"/>
        <v>27.055875378995765</v>
      </c>
    </row>
    <row r="6" spans="1:10" x14ac:dyDescent="0.2">
      <c r="A6">
        <v>28</v>
      </c>
      <c r="B6">
        <v>86</v>
      </c>
      <c r="C6" s="5">
        <f>I5</f>
        <v>27.055875378995765</v>
      </c>
      <c r="D6" s="5">
        <f>H5</f>
        <v>1.9662277715836662</v>
      </c>
      <c r="E6" s="5">
        <f>C6+D6*A6</f>
        <v>82.110252983338427</v>
      </c>
      <c r="F6" s="3">
        <f t="shared" si="0"/>
        <v>-7.7794940333231466</v>
      </c>
      <c r="G6" s="3">
        <f t="shared" si="1"/>
        <v>-217.8258329330481</v>
      </c>
      <c r="H6" s="3">
        <f t="shared" si="2"/>
        <v>2.0194297634447551</v>
      </c>
      <c r="I6" s="3">
        <f t="shared" si="3"/>
        <v>27.162034639471386</v>
      </c>
    </row>
    <row r="7" spans="1:10" x14ac:dyDescent="0.2">
      <c r="A7">
        <v>51</v>
      </c>
      <c r="B7">
        <v>132</v>
      </c>
      <c r="C7" s="5">
        <f t="shared" ref="C7:C32" si="4">I6</f>
        <v>27.162034639471386</v>
      </c>
      <c r="D7" s="5">
        <f t="shared" ref="D7:D32" si="5">H6</f>
        <v>2.0194297634447551</v>
      </c>
      <c r="E7" s="5">
        <f t="shared" ref="E7:E32" si="6">C7+D7*A7</f>
        <v>130.1529525751539</v>
      </c>
      <c r="F7" s="3">
        <f t="shared" si="0"/>
        <v>-3.6940948496921919</v>
      </c>
      <c r="G7" s="3">
        <f t="shared" si="1"/>
        <v>-188.39883733430179</v>
      </c>
      <c r="H7" s="3">
        <f t="shared" si="2"/>
        <v>2.0654444774735494</v>
      </c>
      <c r="I7" s="3">
        <f t="shared" si="3"/>
        <v>27.212444393073653</v>
      </c>
    </row>
    <row r="8" spans="1:10" x14ac:dyDescent="0.2">
      <c r="A8">
        <v>28</v>
      </c>
      <c r="B8">
        <v>86</v>
      </c>
      <c r="C8" s="5">
        <f t="shared" si="4"/>
        <v>27.212444393073653</v>
      </c>
      <c r="D8" s="5">
        <f t="shared" si="5"/>
        <v>2.0654444774735494</v>
      </c>
      <c r="E8" s="5">
        <f t="shared" si="6"/>
        <v>85.044889762333042</v>
      </c>
      <c r="F8" s="3">
        <f t="shared" si="0"/>
        <v>-1.9102204753339151</v>
      </c>
      <c r="G8" s="3">
        <f t="shared" si="1"/>
        <v>-53.486173309349624</v>
      </c>
      <c r="H8" s="3">
        <f t="shared" si="2"/>
        <v>2.0785079921116845</v>
      </c>
      <c r="I8" s="3">
        <f t="shared" si="3"/>
        <v>27.238511331635237</v>
      </c>
    </row>
    <row r="9" spans="1:10" x14ac:dyDescent="0.2">
      <c r="A9">
        <v>29</v>
      </c>
      <c r="B9">
        <v>88</v>
      </c>
      <c r="C9" s="5">
        <f t="shared" si="4"/>
        <v>27.238511331635237</v>
      </c>
      <c r="D9" s="5">
        <f t="shared" si="5"/>
        <v>2.0785079921116845</v>
      </c>
      <c r="E9" s="5">
        <f t="shared" si="6"/>
        <v>87.515243102874081</v>
      </c>
      <c r="F9" s="3">
        <f t="shared" si="0"/>
        <v>-0.96951379425183859</v>
      </c>
      <c r="G9" s="3">
        <f t="shared" si="1"/>
        <v>-28.115900033303319</v>
      </c>
      <c r="H9" s="3">
        <f t="shared" si="2"/>
        <v>2.0853750466965222</v>
      </c>
      <c r="I9" s="3">
        <f t="shared" si="3"/>
        <v>27.251741352376666</v>
      </c>
    </row>
    <row r="10" spans="1:10" x14ac:dyDescent="0.2">
      <c r="A10">
        <v>72</v>
      </c>
      <c r="B10">
        <v>174</v>
      </c>
      <c r="C10" s="5">
        <f t="shared" si="4"/>
        <v>27.251741352376666</v>
      </c>
      <c r="D10" s="5">
        <f t="shared" si="5"/>
        <v>2.0853750466965222</v>
      </c>
      <c r="E10" s="5">
        <f t="shared" si="6"/>
        <v>177.39874471452626</v>
      </c>
      <c r="F10" s="3">
        <f t="shared" si="0"/>
        <v>6.7974894290525185</v>
      </c>
      <c r="G10" s="3">
        <f t="shared" si="1"/>
        <v>489.41923889178133</v>
      </c>
      <c r="H10" s="3">
        <f t="shared" si="2"/>
        <v>1.9658388189976523</v>
      </c>
      <c r="I10" s="3">
        <f t="shared" si="3"/>
        <v>27.158982562693424</v>
      </c>
    </row>
    <row r="11" spans="1:10" x14ac:dyDescent="0.2">
      <c r="A11">
        <v>62</v>
      </c>
      <c r="B11">
        <v>154</v>
      </c>
      <c r="C11" s="5">
        <f t="shared" si="4"/>
        <v>27.158982562693424</v>
      </c>
      <c r="D11" s="5">
        <f t="shared" si="5"/>
        <v>1.9658388189976523</v>
      </c>
      <c r="E11" s="5">
        <f t="shared" si="6"/>
        <v>149.04098934054787</v>
      </c>
      <c r="F11" s="3">
        <f t="shared" si="0"/>
        <v>-9.9180213189042661</v>
      </c>
      <c r="G11" s="3">
        <f t="shared" si="1"/>
        <v>-614.9173217720645</v>
      </c>
      <c r="H11" s="3">
        <f t="shared" si="2"/>
        <v>2.1160268196936731</v>
      </c>
      <c r="I11" s="3">
        <f t="shared" si="3"/>
        <v>27.294324244824203</v>
      </c>
    </row>
    <row r="12" spans="1:10" x14ac:dyDescent="0.2">
      <c r="A12">
        <v>84</v>
      </c>
      <c r="B12">
        <v>198</v>
      </c>
      <c r="C12" s="5">
        <f t="shared" si="4"/>
        <v>27.294324244824203</v>
      </c>
      <c r="D12" s="5">
        <f t="shared" si="5"/>
        <v>2.1160268196936731</v>
      </c>
      <c r="E12" s="5">
        <f t="shared" si="6"/>
        <v>205.04057709909273</v>
      </c>
      <c r="F12" s="3">
        <f t="shared" si="0"/>
        <v>14.081154198185459</v>
      </c>
      <c r="G12" s="3">
        <f t="shared" si="1"/>
        <v>1182.8169526475785</v>
      </c>
      <c r="H12" s="3">
        <f t="shared" si="2"/>
        <v>1.8271344645465395</v>
      </c>
      <c r="I12" s="3">
        <f t="shared" si="3"/>
        <v>27.1021722989625</v>
      </c>
    </row>
    <row r="13" spans="1:10" x14ac:dyDescent="0.2">
      <c r="A13">
        <v>15</v>
      </c>
      <c r="B13">
        <v>60</v>
      </c>
      <c r="C13" s="5">
        <f t="shared" si="4"/>
        <v>27.1021722989625</v>
      </c>
      <c r="D13" s="5">
        <f t="shared" si="5"/>
        <v>1.8271344645465395</v>
      </c>
      <c r="E13" s="5">
        <f t="shared" si="6"/>
        <v>54.509189267160593</v>
      </c>
      <c r="F13" s="3">
        <f t="shared" si="0"/>
        <v>-10.981621465678813</v>
      </c>
      <c r="G13" s="3">
        <f t="shared" si="1"/>
        <v>-164.7243219851822</v>
      </c>
      <c r="H13" s="3">
        <f t="shared" si="2"/>
        <v>1.8673668920762563</v>
      </c>
      <c r="I13" s="3">
        <f t="shared" si="3"/>
        <v>27.252027907646816</v>
      </c>
    </row>
    <row r="14" spans="1:10" x14ac:dyDescent="0.2">
      <c r="A14">
        <v>42</v>
      </c>
      <c r="B14">
        <v>114</v>
      </c>
      <c r="C14" s="5">
        <f t="shared" si="4"/>
        <v>27.252027907646816</v>
      </c>
      <c r="D14" s="5">
        <f t="shared" si="5"/>
        <v>1.8673668920762563</v>
      </c>
      <c r="E14" s="5">
        <f t="shared" si="6"/>
        <v>105.68143737484958</v>
      </c>
      <c r="F14" s="3">
        <f t="shared" si="0"/>
        <v>-16.637125250300841</v>
      </c>
      <c r="G14" s="3">
        <f t="shared" si="1"/>
        <v>-698.75926051263536</v>
      </c>
      <c r="H14" s="3">
        <f t="shared" si="2"/>
        <v>2.0380325288838064</v>
      </c>
      <c r="I14" s="3">
        <f t="shared" si="3"/>
        <v>27.479058728089228</v>
      </c>
    </row>
    <row r="15" spans="1:10" x14ac:dyDescent="0.2">
      <c r="A15">
        <v>62</v>
      </c>
      <c r="B15">
        <v>154</v>
      </c>
      <c r="C15" s="5">
        <f>I14</f>
        <v>27.479058728089228</v>
      </c>
      <c r="D15" s="5">
        <f>H14</f>
        <v>2.0380325288838064</v>
      </c>
      <c r="E15" s="5">
        <f t="shared" si="6"/>
        <v>153.83707551888523</v>
      </c>
      <c r="F15" s="3">
        <f t="shared" si="0"/>
        <v>-0.32584896222954285</v>
      </c>
      <c r="G15" s="3">
        <f t="shared" si="1"/>
        <v>-20.202635658231657</v>
      </c>
      <c r="H15" s="3">
        <f t="shared" si="2"/>
        <v>2.0429668401332539</v>
      </c>
      <c r="I15" s="3">
        <f t="shared" si="3"/>
        <v>27.483505274960898</v>
      </c>
    </row>
    <row r="16" spans="1:10" x14ac:dyDescent="0.2">
      <c r="A16">
        <v>47</v>
      </c>
      <c r="B16">
        <v>124</v>
      </c>
      <c r="C16" s="5">
        <f t="shared" si="4"/>
        <v>27.483505274960898</v>
      </c>
      <c r="D16" s="5">
        <f t="shared" si="5"/>
        <v>2.0429668401332539</v>
      </c>
      <c r="E16" s="5">
        <f t="shared" si="6"/>
        <v>123.50294676122382</v>
      </c>
      <c r="F16" s="3">
        <f t="shared" si="0"/>
        <v>-0.99410647755235004</v>
      </c>
      <c r="G16" s="3">
        <f t="shared" si="1"/>
        <v>-46.723004444960452</v>
      </c>
      <c r="H16" s="3">
        <f t="shared" si="2"/>
        <v>2.0543785118745501</v>
      </c>
      <c r="I16" s="3">
        <f t="shared" si="3"/>
        <v>27.497070888359268</v>
      </c>
    </row>
    <row r="17" spans="1:9" x14ac:dyDescent="0.2">
      <c r="A17">
        <v>35</v>
      </c>
      <c r="B17">
        <v>100</v>
      </c>
      <c r="C17" s="5">
        <f t="shared" si="4"/>
        <v>27.497070888359268</v>
      </c>
      <c r="D17" s="5">
        <f t="shared" si="5"/>
        <v>2.0543785118745501</v>
      </c>
      <c r="E17" s="5">
        <f t="shared" si="6"/>
        <v>99.400318803968531</v>
      </c>
      <c r="F17" s="3">
        <f t="shared" si="0"/>
        <v>-1.1993623920629375</v>
      </c>
      <c r="G17" s="3">
        <f t="shared" si="1"/>
        <v>-41.977683722202812</v>
      </c>
      <c r="H17" s="3">
        <f t="shared" si="2"/>
        <v>2.0646311818984149</v>
      </c>
      <c r="I17" s="3">
        <f t="shared" si="3"/>
        <v>27.513437431483833</v>
      </c>
    </row>
    <row r="18" spans="1:9" x14ac:dyDescent="0.2">
      <c r="A18">
        <v>9</v>
      </c>
      <c r="B18">
        <v>48</v>
      </c>
      <c r="C18" s="5">
        <f t="shared" si="4"/>
        <v>27.513437431483833</v>
      </c>
      <c r="D18" s="5">
        <f t="shared" si="5"/>
        <v>2.0646311818984149</v>
      </c>
      <c r="E18" s="5">
        <f t="shared" si="6"/>
        <v>46.095118068569562</v>
      </c>
      <c r="F18" s="3">
        <f t="shared" si="0"/>
        <v>-3.8097638628608763</v>
      </c>
      <c r="G18" s="3">
        <f t="shared" si="1"/>
        <v>-34.287874765747887</v>
      </c>
      <c r="H18" s="3">
        <f t="shared" si="2"/>
        <v>2.0730056855541958</v>
      </c>
      <c r="I18" s="3">
        <f t="shared" si="3"/>
        <v>27.565425608675774</v>
      </c>
    </row>
    <row r="19" spans="1:9" x14ac:dyDescent="0.2">
      <c r="A19">
        <v>38</v>
      </c>
      <c r="B19">
        <v>106</v>
      </c>
      <c r="C19" s="5">
        <f t="shared" si="4"/>
        <v>27.565425608675774</v>
      </c>
      <c r="D19" s="5">
        <f t="shared" si="5"/>
        <v>2.0730056855541958</v>
      </c>
      <c r="E19" s="5">
        <f t="shared" si="6"/>
        <v>106.33964165973521</v>
      </c>
      <c r="F19" s="3">
        <f t="shared" si="0"/>
        <v>0.67928331947041443</v>
      </c>
      <c r="G19" s="3">
        <f t="shared" si="1"/>
        <v>25.812766139875748</v>
      </c>
      <c r="H19" s="3">
        <f t="shared" si="2"/>
        <v>2.0667011506163773</v>
      </c>
      <c r="I19" s="3">
        <f t="shared" si="3"/>
        <v>27.556156083621893</v>
      </c>
    </row>
    <row r="20" spans="1:9" x14ac:dyDescent="0.2">
      <c r="A20">
        <v>44</v>
      </c>
      <c r="B20">
        <v>118</v>
      </c>
      <c r="C20" s="5">
        <f t="shared" si="4"/>
        <v>27.556156083621893</v>
      </c>
      <c r="D20" s="5">
        <f t="shared" si="5"/>
        <v>2.0667011506163773</v>
      </c>
      <c r="E20" s="5">
        <f t="shared" si="6"/>
        <v>118.49100671074248</v>
      </c>
      <c r="F20" s="3">
        <f t="shared" si="0"/>
        <v>0.98201342148496451</v>
      </c>
      <c r="G20" s="3">
        <f t="shared" si="1"/>
        <v>43.208590545338438</v>
      </c>
      <c r="H20" s="3">
        <f t="shared" si="2"/>
        <v>2.0561478427209416</v>
      </c>
      <c r="I20" s="3">
        <f t="shared" si="3"/>
        <v>27.542755492509485</v>
      </c>
    </row>
    <row r="21" spans="1:9" x14ac:dyDescent="0.2">
      <c r="A21">
        <v>99</v>
      </c>
      <c r="B21">
        <v>228</v>
      </c>
      <c r="C21" s="5">
        <f t="shared" si="4"/>
        <v>27.542755492509485</v>
      </c>
      <c r="D21" s="5">
        <f t="shared" si="5"/>
        <v>2.0561478427209416</v>
      </c>
      <c r="E21" s="5">
        <f t="shared" si="6"/>
        <v>231.10139192188271</v>
      </c>
      <c r="F21" s="3">
        <f t="shared" si="0"/>
        <v>6.2027838437654168</v>
      </c>
      <c r="G21" s="3">
        <f t="shared" si="1"/>
        <v>614.07560053277621</v>
      </c>
      <c r="H21" s="3">
        <f t="shared" si="2"/>
        <v>1.9061654248335298</v>
      </c>
      <c r="I21" s="3">
        <f t="shared" si="3"/>
        <v>27.458112077022093</v>
      </c>
    </row>
    <row r="22" spans="1:9" x14ac:dyDescent="0.2">
      <c r="A22">
        <v>13</v>
      </c>
      <c r="B22">
        <v>56</v>
      </c>
      <c r="C22" s="5">
        <f t="shared" si="4"/>
        <v>27.458112077022093</v>
      </c>
      <c r="D22" s="5">
        <f t="shared" si="5"/>
        <v>1.9061654248335298</v>
      </c>
      <c r="E22" s="5">
        <f t="shared" si="6"/>
        <v>52.238262599857983</v>
      </c>
      <c r="F22" s="3">
        <f t="shared" si="0"/>
        <v>-7.5234748002840348</v>
      </c>
      <c r="G22" s="3">
        <f t="shared" si="1"/>
        <v>-97.805172403692453</v>
      </c>
      <c r="H22" s="3">
        <f t="shared" si="2"/>
        <v>1.9300534546237933</v>
      </c>
      <c r="I22" s="3">
        <f t="shared" si="3"/>
        <v>27.560777689667848</v>
      </c>
    </row>
    <row r="23" spans="1:9" x14ac:dyDescent="0.2">
      <c r="A23">
        <v>21</v>
      </c>
      <c r="B23">
        <v>72</v>
      </c>
      <c r="C23" s="5">
        <f t="shared" si="4"/>
        <v>27.560777689667848</v>
      </c>
      <c r="D23" s="5">
        <f t="shared" si="5"/>
        <v>1.9300534546237933</v>
      </c>
      <c r="E23" s="5">
        <f t="shared" si="6"/>
        <v>68.091900236767501</v>
      </c>
      <c r="F23" s="3">
        <f t="shared" si="0"/>
        <v>-7.8161995264649988</v>
      </c>
      <c r="G23" s="3">
        <f t="shared" si="1"/>
        <v>-164.14019005576498</v>
      </c>
      <c r="H23" s="3">
        <f t="shared" si="2"/>
        <v>1.9701432132067822</v>
      </c>
      <c r="I23" s="3">
        <f t="shared" si="3"/>
        <v>27.667437834647092</v>
      </c>
    </row>
    <row r="24" spans="1:9" x14ac:dyDescent="0.2">
      <c r="A24">
        <v>28</v>
      </c>
      <c r="B24">
        <v>86</v>
      </c>
      <c r="C24" s="5">
        <f t="shared" si="4"/>
        <v>27.667437834647092</v>
      </c>
      <c r="D24" s="5">
        <f t="shared" si="5"/>
        <v>1.9701432132067822</v>
      </c>
      <c r="E24" s="5">
        <f t="shared" si="6"/>
        <v>82.831447804436991</v>
      </c>
      <c r="F24" s="3">
        <f t="shared" si="0"/>
        <v>-6.3371043911260188</v>
      </c>
      <c r="G24" s="3">
        <f t="shared" si="1"/>
        <v>-177.43892295152853</v>
      </c>
      <c r="H24" s="3">
        <f t="shared" si="2"/>
        <v>2.0134810671591605</v>
      </c>
      <c r="I24" s="3">
        <f t="shared" si="3"/>
        <v>27.753914193242789</v>
      </c>
    </row>
    <row r="25" spans="1:9" x14ac:dyDescent="0.2">
      <c r="A25">
        <v>20</v>
      </c>
      <c r="B25">
        <v>70</v>
      </c>
      <c r="C25" s="5">
        <f t="shared" si="4"/>
        <v>27.753914193242789</v>
      </c>
      <c r="D25" s="5">
        <f t="shared" si="5"/>
        <v>2.0134810671591605</v>
      </c>
      <c r="E25" s="5">
        <f t="shared" si="6"/>
        <v>68.023535536425996</v>
      </c>
      <c r="F25" s="3">
        <f t="shared" si="0"/>
        <v>-3.9529289271480081</v>
      </c>
      <c r="G25" s="3">
        <f t="shared" si="1"/>
        <v>-79.058578542960163</v>
      </c>
      <c r="H25" s="3">
        <f t="shared" si="2"/>
        <v>2.0327904107551729</v>
      </c>
      <c r="I25" s="3">
        <f t="shared" si="3"/>
        <v>27.807856006144913</v>
      </c>
    </row>
    <row r="26" spans="1:9" x14ac:dyDescent="0.2">
      <c r="A26">
        <v>8</v>
      </c>
      <c r="B26">
        <v>46</v>
      </c>
      <c r="C26" s="5">
        <f t="shared" si="4"/>
        <v>27.807856006144913</v>
      </c>
      <c r="D26" s="5">
        <f t="shared" si="5"/>
        <v>2.0327904107551729</v>
      </c>
      <c r="E26" s="5">
        <f t="shared" si="6"/>
        <v>44.070179292186296</v>
      </c>
      <c r="F26" s="3">
        <f t="shared" si="0"/>
        <v>-3.8596414156274079</v>
      </c>
      <c r="G26" s="3">
        <f t="shared" si="1"/>
        <v>-30.877131325019263</v>
      </c>
      <c r="H26" s="3">
        <f t="shared" si="2"/>
        <v>2.0403318711381218</v>
      </c>
      <c r="I26" s="3">
        <f t="shared" si="3"/>
        <v>27.8605248142485</v>
      </c>
    </row>
    <row r="27" spans="1:9" x14ac:dyDescent="0.2">
      <c r="A27">
        <v>64</v>
      </c>
      <c r="B27">
        <v>158</v>
      </c>
      <c r="C27" s="5">
        <f t="shared" si="4"/>
        <v>27.8605248142485</v>
      </c>
      <c r="D27" s="5">
        <f t="shared" si="5"/>
        <v>2.0403318711381218</v>
      </c>
      <c r="E27" s="5">
        <f t="shared" si="6"/>
        <v>158.44176456708828</v>
      </c>
      <c r="F27" s="3">
        <f t="shared" si="0"/>
        <v>0.88352913417656964</v>
      </c>
      <c r="G27" s="3">
        <f t="shared" si="1"/>
        <v>56.545864587300457</v>
      </c>
      <c r="H27" s="3">
        <f t="shared" si="2"/>
        <v>2.0265210545465173</v>
      </c>
      <c r="I27" s="3">
        <f t="shared" si="3"/>
        <v>27.848468143327345</v>
      </c>
    </row>
    <row r="28" spans="1:9" x14ac:dyDescent="0.2">
      <c r="A28">
        <v>99</v>
      </c>
      <c r="B28">
        <v>228</v>
      </c>
      <c r="C28" s="5">
        <f t="shared" si="4"/>
        <v>27.848468143327345</v>
      </c>
      <c r="D28" s="5">
        <f t="shared" si="5"/>
        <v>2.0265210545465173</v>
      </c>
      <c r="E28" s="5">
        <f t="shared" si="6"/>
        <v>228.47405254343258</v>
      </c>
      <c r="F28" s="3">
        <f t="shared" si="0"/>
        <v>0.94810508686515504</v>
      </c>
      <c r="G28" s="3">
        <f t="shared" si="1"/>
        <v>93.862403599650349</v>
      </c>
      <c r="H28" s="3">
        <f t="shared" si="2"/>
        <v>2.0035960104177719</v>
      </c>
      <c r="I28" s="3">
        <f t="shared" si="3"/>
        <v>27.835530266590933</v>
      </c>
    </row>
    <row r="29" spans="1:9" x14ac:dyDescent="0.2">
      <c r="A29">
        <v>70</v>
      </c>
      <c r="B29">
        <v>170</v>
      </c>
      <c r="C29" s="5">
        <f t="shared" si="4"/>
        <v>27.835530266590933</v>
      </c>
      <c r="D29" s="5">
        <f t="shared" si="5"/>
        <v>2.0035960104177719</v>
      </c>
      <c r="E29" s="5">
        <f t="shared" si="6"/>
        <v>168.08725099583495</v>
      </c>
      <c r="F29" s="3">
        <f t="shared" si="0"/>
        <v>-3.8254980083301007</v>
      </c>
      <c r="G29" s="3">
        <f t="shared" si="1"/>
        <v>-267.78486058310705</v>
      </c>
      <c r="H29" s="3">
        <f t="shared" si="2"/>
        <v>2.0690000434538542</v>
      </c>
      <c r="I29" s="3">
        <f t="shared" si="3"/>
        <v>27.887733152508154</v>
      </c>
    </row>
    <row r="30" spans="1:9" x14ac:dyDescent="0.2">
      <c r="A30">
        <v>27</v>
      </c>
      <c r="B30">
        <v>84</v>
      </c>
      <c r="C30" s="5">
        <f t="shared" si="4"/>
        <v>27.887733152508154</v>
      </c>
      <c r="D30" s="5">
        <f t="shared" si="5"/>
        <v>2.0690000434538542</v>
      </c>
      <c r="E30" s="5">
        <f t="shared" si="6"/>
        <v>83.75073432576221</v>
      </c>
      <c r="F30" s="3">
        <f t="shared" si="0"/>
        <v>-0.49853134847558067</v>
      </c>
      <c r="G30" s="3">
        <f t="shared" si="1"/>
        <v>-13.460346408840678</v>
      </c>
      <c r="H30" s="3">
        <f t="shared" si="2"/>
        <v>2.0722876114638002</v>
      </c>
      <c r="I30" s="3">
        <f t="shared" si="3"/>
        <v>27.894536129546427</v>
      </c>
    </row>
    <row r="31" spans="1:9" x14ac:dyDescent="0.2">
      <c r="A31">
        <v>17</v>
      </c>
      <c r="B31">
        <v>64</v>
      </c>
      <c r="C31" s="5">
        <f t="shared" si="4"/>
        <v>27.894536129546427</v>
      </c>
      <c r="D31" s="5">
        <f t="shared" si="5"/>
        <v>2.0722876114638002</v>
      </c>
      <c r="E31" s="5">
        <f t="shared" si="6"/>
        <v>63.123425524431028</v>
      </c>
      <c r="F31" s="3">
        <f t="shared" si="0"/>
        <v>-1.7531489511379448</v>
      </c>
      <c r="G31" s="3">
        <f t="shared" si="1"/>
        <v>-29.803532169345061</v>
      </c>
      <c r="H31" s="3">
        <f t="shared" si="2"/>
        <v>2.079566854951842</v>
      </c>
      <c r="I31" s="3">
        <f t="shared" si="3"/>
        <v>27.918459664336634</v>
      </c>
    </row>
    <row r="32" spans="1:9" x14ac:dyDescent="0.2">
      <c r="A32">
        <v>8</v>
      </c>
      <c r="B32">
        <v>46</v>
      </c>
      <c r="C32" s="5">
        <f t="shared" si="4"/>
        <v>27.918459664336634</v>
      </c>
      <c r="D32" s="5">
        <f t="shared" si="5"/>
        <v>2.079566854951842</v>
      </c>
      <c r="E32" s="5">
        <f t="shared" si="6"/>
        <v>44.55499450395137</v>
      </c>
      <c r="F32" s="3">
        <f t="shared" si="0"/>
        <v>-2.8900109920972596</v>
      </c>
      <c r="G32" s="3">
        <f t="shared" si="1"/>
        <v>-23.120087936778077</v>
      </c>
      <c r="H32" s="3">
        <f t="shared" si="2"/>
        <v>2.0852137275641378</v>
      </c>
      <c r="I32" s="3">
        <f t="shared" si="3"/>
        <v>27.957896860171388</v>
      </c>
    </row>
    <row r="33" spans="6:8" x14ac:dyDescent="0.2">
      <c r="F33" s="3">
        <f>SQRT(SUMSQ(F4:F32))/COUNT(F4:F32)</f>
        <v>1.1611397869922755</v>
      </c>
      <c r="G33" s="3">
        <f>SQRT(SUMSQ(G4:G32))/COUNT(G4:G32)</f>
        <v>62.772354897753353</v>
      </c>
      <c r="H33" s="3">
        <f>SUMPRODUCT(histgrad,F2:G2)</f>
        <v>3.1176536655983821E-2</v>
      </c>
    </row>
  </sheetData>
  <pageMargins left="0.7" right="0.7" top="0.75" bottom="0.75" header="0.3" footer="0.3"/>
  <pageSetup paperSize="0" orientation="portrait" horizontalDpi="0" verticalDpi="0" copies="0"/>
  <drawing r:id="rId1"/>
  <legacyDrawing r:id="rId2"/>
  <mc:AlternateContent xmlns:mc="http://schemas.openxmlformats.org/markup-compatibility/2006">
    <mc:Choice Requires="x14">
      <controls>
        <mc:AlternateContent xmlns:mc="http://schemas.openxmlformats.org/markup-compatibility/2006">
          <mc:Choice Requires="x14">
            <control shapeId="7169" r:id="rId3" name="Button 1">
              <controlPr defaultSize="0" print="0" autoFill="0" autoPict="0" macro="[0]!annealing.reset">
                <anchor moveWithCells="1">
                  <from>
                    <xdr:col>0</xdr:col>
                    <xdr:colOff>12700</xdr:colOff>
                    <xdr:row>0</xdr:row>
                    <xdr:rowOff>12700</xdr:rowOff>
                  </from>
                  <to>
                    <xdr:col>0</xdr:col>
                    <xdr:colOff>635000</xdr:colOff>
                    <xdr:row>0</xdr:row>
                    <xdr:rowOff>177800</xdr:rowOff>
                  </to>
                </anchor>
              </controlPr>
            </control>
          </mc:Choice>
        </mc:AlternateContent>
        <mc:AlternateContent xmlns:mc="http://schemas.openxmlformats.org/markup-compatibility/2006">
          <mc:Choice Requires="x14">
            <control shapeId="7170" r:id="rId4" name="Button 2">
              <controlPr defaultSize="0" print="0" autoFill="0" autoPict="0" macro="[0]!annealing.somesteps">
                <anchor moveWithCells="1">
                  <from>
                    <xdr:col>0</xdr:col>
                    <xdr:colOff>12700</xdr:colOff>
                    <xdr:row>1</xdr:row>
                    <xdr:rowOff>12700</xdr:rowOff>
                  </from>
                  <to>
                    <xdr:col>0</xdr:col>
                    <xdr:colOff>635000</xdr:colOff>
                    <xdr:row>1</xdr:row>
                    <xdr:rowOff>177800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adam_ann"/>
  <dimension ref="A1:O34"/>
  <sheetViews>
    <sheetView zoomScale="120" zoomScaleNormal="130" workbookViewId="0">
      <pane xSplit="3" ySplit="3" topLeftCell="D20" activePane="bottomRight" state="frozen"/>
      <selection pane="topRight" activeCell="D1" sqref="D1"/>
      <selection pane="bottomLeft" activeCell="A4" sqref="A4"/>
      <selection pane="bottomRight" activeCell="C1" sqref="C1"/>
    </sheetView>
  </sheetViews>
  <sheetFormatPr baseColWidth="10" defaultColWidth="8.83203125" defaultRowHeight="15" x14ac:dyDescent="0.2"/>
  <cols>
    <col min="3" max="3" width="8.83203125" style="5" customWidth="1"/>
    <col min="4" max="4" width="10.83203125" style="5" bestFit="1" customWidth="1"/>
    <col min="5" max="5" width="9.1640625" style="5" bestFit="1" customWidth="1"/>
    <col min="6" max="6" width="10.83203125" style="7" bestFit="1" customWidth="1"/>
    <col min="7" max="7" width="10.1640625" style="7" bestFit="1" customWidth="1"/>
    <col min="8" max="8" width="8.33203125" bestFit="1" customWidth="1"/>
    <col min="9" max="9" width="5.83203125" bestFit="1" customWidth="1"/>
    <col min="10" max="11" width="6.6640625" customWidth="1"/>
    <col min="12" max="12" width="8.33203125" customWidth="1"/>
    <col min="13" max="13" width="13.1640625" customWidth="1"/>
    <col min="14" max="14" width="8.33203125" customWidth="1"/>
  </cols>
  <sheetData>
    <row r="1" spans="1:15" x14ac:dyDescent="0.2">
      <c r="B1" t="s">
        <v>21</v>
      </c>
      <c r="C1" s="5">
        <v>29.974150425358729</v>
      </c>
      <c r="D1" s="5" t="s">
        <v>14</v>
      </c>
      <c r="I1" t="s">
        <v>24</v>
      </c>
      <c r="J1">
        <v>0.9</v>
      </c>
      <c r="K1">
        <f>1-J1</f>
        <v>9.9999999999999978E-2</v>
      </c>
      <c r="L1">
        <v>0.95</v>
      </c>
      <c r="M1">
        <f>1-L1</f>
        <v>5.0000000000000044E-2</v>
      </c>
    </row>
    <row r="2" spans="1:15" x14ac:dyDescent="0.2">
      <c r="B2" t="s">
        <v>22</v>
      </c>
      <c r="C2" s="5">
        <v>1.929914281062449</v>
      </c>
      <c r="D2">
        <v>1.5625E-2</v>
      </c>
      <c r="F2" s="9"/>
      <c r="G2" s="9"/>
    </row>
    <row r="3" spans="1:15" s="2" customFormat="1" x14ac:dyDescent="0.2">
      <c r="A3" s="2" t="s">
        <v>15</v>
      </c>
      <c r="B3" s="2" t="s">
        <v>16</v>
      </c>
      <c r="C3" s="6" t="s">
        <v>21</v>
      </c>
      <c r="D3" s="6" t="s">
        <v>22</v>
      </c>
      <c r="E3" s="6" t="s">
        <v>18</v>
      </c>
      <c r="F3" s="8" t="s">
        <v>6</v>
      </c>
      <c r="G3" s="8" t="s">
        <v>9</v>
      </c>
      <c r="H3" s="2" t="s">
        <v>13</v>
      </c>
      <c r="I3" s="2" t="s">
        <v>12</v>
      </c>
      <c r="J3">
        <f>J33</f>
        <v>-4.3281475733096162</v>
      </c>
      <c r="K3">
        <f>K33</f>
        <v>-280.55631496032572</v>
      </c>
      <c r="L3">
        <f>L33</f>
        <v>231.81314568509319</v>
      </c>
      <c r="M3">
        <f>M33</f>
        <v>1367726.2037893971</v>
      </c>
      <c r="N3" s="4">
        <v>388.10803344229129</v>
      </c>
      <c r="O3" s="4"/>
    </row>
    <row r="4" spans="1:15" x14ac:dyDescent="0.2">
      <c r="A4">
        <v>14</v>
      </c>
      <c r="B4">
        <v>58</v>
      </c>
      <c r="C4" s="3">
        <f>C1</f>
        <v>29.974150425358729</v>
      </c>
      <c r="D4" s="3">
        <f>C2</f>
        <v>1.929914281062449</v>
      </c>
      <c r="E4" s="3">
        <f>C4+D4*A4</f>
        <v>56.992950360233017</v>
      </c>
      <c r="F4" s="7">
        <f t="shared" ref="F4:F32" si="0">2*(D4*A4+C4-B4)</f>
        <v>-2.0140992795339656</v>
      </c>
      <c r="G4" s="7">
        <f t="shared" ref="G4:G32" si="1">F4*A4</f>
        <v>-28.197389913475519</v>
      </c>
      <c r="H4" s="3">
        <f>C4-J4*$D$2/SQRT(L4)</f>
        <v>29.978461921293906</v>
      </c>
      <c r="I4" s="3">
        <f>D4-K4*$D$2/SQRT(M4)</f>
        <v>1.9334140353174829</v>
      </c>
      <c r="J4">
        <f>J3*$J$1+$K$1*F4</f>
        <v>-4.096742743932051</v>
      </c>
      <c r="K4">
        <f>K3*$J$1+$K$1*G4</f>
        <v>-255.32042245564071</v>
      </c>
      <c r="L4">
        <f t="shared" ref="L4:M19" si="2">L3*$L$1+$M$1*F4^2</f>
        <v>220.42531819622948</v>
      </c>
      <c r="M4">
        <f t="shared" si="2"/>
        <v>1299379.6482398238</v>
      </c>
    </row>
    <row r="5" spans="1:15" x14ac:dyDescent="0.2">
      <c r="A5">
        <v>86</v>
      </c>
      <c r="B5">
        <v>202</v>
      </c>
      <c r="C5" s="3">
        <f>H4</f>
        <v>29.978461921293906</v>
      </c>
      <c r="D5" s="3">
        <f>I4</f>
        <v>1.9334140353174829</v>
      </c>
      <c r="E5" s="3">
        <f>C5+D5*A5</f>
        <v>196.25206895859742</v>
      </c>
      <c r="F5" s="7">
        <f t="shared" si="0"/>
        <v>-11.495862082805161</v>
      </c>
      <c r="G5" s="7">
        <f t="shared" si="1"/>
        <v>-988.64413912124382</v>
      </c>
      <c r="H5" s="3">
        <f>C5-J5*$D$2/SQRT(L5)</f>
        <v>29.982381708546232</v>
      </c>
      <c r="I5" s="3">
        <f t="shared" ref="H5:I32" si="3">D5-K5*$D$2/SQRT(M5)</f>
        <v>1.9379471466305058</v>
      </c>
      <c r="J5">
        <f>J4*$J$1+$K$1*Intro!F5</f>
        <v>-3.687068469538846</v>
      </c>
      <c r="K5">
        <f t="shared" ref="J5:K20" si="4">K4*$J$1+$K$1*G5</f>
        <v>-328.65279412220099</v>
      </c>
      <c r="L5">
        <f t="shared" si="2"/>
        <v>216.01179453776186</v>
      </c>
      <c r="M5">
        <f t="shared" si="2"/>
        <v>1283281.5275187718</v>
      </c>
    </row>
    <row r="6" spans="1:15" x14ac:dyDescent="0.2">
      <c r="A6">
        <v>28</v>
      </c>
      <c r="B6">
        <v>86</v>
      </c>
      <c r="C6" s="3">
        <f>H5</f>
        <v>29.982381708546232</v>
      </c>
      <c r="D6" s="3">
        <f>I5</f>
        <v>1.9379471466305058</v>
      </c>
      <c r="E6" s="3">
        <f>C6+D6*A6</f>
        <v>84.244901814200389</v>
      </c>
      <c r="F6" s="7">
        <f>2*(D6*A6+C6-B6)</f>
        <v>-3.5101963715992213</v>
      </c>
      <c r="G6" s="7">
        <f>F6*A6</f>
        <v>-98.285498404778195</v>
      </c>
      <c r="H6" s="3">
        <f>C6-J6*$D$2/SQRT(L6)</f>
        <v>29.986378039054792</v>
      </c>
      <c r="I6" s="3">
        <f t="shared" si="3"/>
        <v>1.9422711638668504</v>
      </c>
      <c r="J6">
        <f t="shared" si="4"/>
        <v>-3.6693812597448838</v>
      </c>
      <c r="K6">
        <f t="shared" si="4"/>
        <v>-305.6160645504587</v>
      </c>
      <c r="L6">
        <f t="shared" si="2"/>
        <v>205.82727873923318</v>
      </c>
      <c r="M6">
        <f t="shared" si="2"/>
        <v>1219600.4531026669</v>
      </c>
    </row>
    <row r="7" spans="1:15" x14ac:dyDescent="0.2">
      <c r="A7">
        <v>51</v>
      </c>
      <c r="B7">
        <v>132</v>
      </c>
      <c r="C7" s="3">
        <f t="shared" ref="C7:D32" si="5">H6</f>
        <v>29.986378039054792</v>
      </c>
      <c r="D7" s="3">
        <f t="shared" si="5"/>
        <v>1.9422711638668504</v>
      </c>
      <c r="E7" s="3">
        <f t="shared" ref="E7:E32" si="6">C7+D7*A7</f>
        <v>129.04220739626416</v>
      </c>
      <c r="F7" s="7">
        <f t="shared" si="0"/>
        <v>-5.915585207471679</v>
      </c>
      <c r="G7" s="7">
        <f t="shared" si="1"/>
        <v>-301.69484558105563</v>
      </c>
      <c r="H7" s="3">
        <f t="shared" si="3"/>
        <v>29.990709839481884</v>
      </c>
      <c r="I7" s="3">
        <f t="shared" si="3"/>
        <v>1.946693143751963</v>
      </c>
      <c r="J7">
        <f t="shared" si="4"/>
        <v>-3.8940016545175631</v>
      </c>
      <c r="K7">
        <f t="shared" si="4"/>
        <v>-305.22394265351841</v>
      </c>
      <c r="L7">
        <f t="shared" si="2"/>
        <v>197.2856222196144</v>
      </c>
      <c r="M7">
        <f t="shared" si="2"/>
        <v>1163171.4194400425</v>
      </c>
    </row>
    <row r="8" spans="1:15" x14ac:dyDescent="0.2">
      <c r="A8">
        <v>28</v>
      </c>
      <c r="B8">
        <v>86</v>
      </c>
      <c r="C8" s="3">
        <f t="shared" si="5"/>
        <v>29.990709839481884</v>
      </c>
      <c r="D8" s="3">
        <f t="shared" si="5"/>
        <v>1.946693143751963</v>
      </c>
      <c r="E8" s="3">
        <f t="shared" si="6"/>
        <v>84.498117864536852</v>
      </c>
      <c r="F8" s="7">
        <f t="shared" si="0"/>
        <v>-3.0037642709262968</v>
      </c>
      <c r="G8" s="7">
        <f t="shared" si="1"/>
        <v>-84.105399585936311</v>
      </c>
      <c r="H8" s="3">
        <f t="shared" si="3"/>
        <v>29.995047350516636</v>
      </c>
      <c r="I8" s="3">
        <f t="shared" si="3"/>
        <v>1.9509006549777443</v>
      </c>
      <c r="J8">
        <f t="shared" si="4"/>
        <v>-3.8049779161584367</v>
      </c>
      <c r="K8">
        <f t="shared" si="4"/>
        <v>-283.11208834676023</v>
      </c>
      <c r="L8">
        <f t="shared" si="2"/>
        <v>187.87247109839834</v>
      </c>
      <c r="M8">
        <f t="shared" si="2"/>
        <v>1105366.5343800159</v>
      </c>
    </row>
    <row r="9" spans="1:15" x14ac:dyDescent="0.2">
      <c r="A9">
        <v>29</v>
      </c>
      <c r="B9">
        <v>88</v>
      </c>
      <c r="C9" s="3">
        <f t="shared" si="5"/>
        <v>29.995047350516636</v>
      </c>
      <c r="D9" s="3">
        <f t="shared" si="5"/>
        <v>1.9509006549777443</v>
      </c>
      <c r="E9" s="3">
        <f t="shared" si="6"/>
        <v>86.571166344871216</v>
      </c>
      <c r="F9" s="7">
        <f t="shared" si="0"/>
        <v>-2.8576673102575683</v>
      </c>
      <c r="G9" s="7">
        <f t="shared" si="1"/>
        <v>-82.87235199746948</v>
      </c>
      <c r="H9" s="3">
        <f t="shared" si="3"/>
        <v>29.999381793018699</v>
      </c>
      <c r="I9" s="3">
        <f t="shared" si="3"/>
        <v>1.9549114946200907</v>
      </c>
      <c r="J9">
        <f t="shared" si="4"/>
        <v>-3.7102468555683501</v>
      </c>
      <c r="K9">
        <f t="shared" si="4"/>
        <v>-263.08811471183117</v>
      </c>
      <c r="L9">
        <f t="shared" si="2"/>
        <v>178.88716066628416</v>
      </c>
      <c r="M9">
        <f t="shared" si="2"/>
        <v>1050441.5989972947</v>
      </c>
    </row>
    <row r="10" spans="1:15" x14ac:dyDescent="0.2">
      <c r="A10">
        <v>72</v>
      </c>
      <c r="B10">
        <v>174</v>
      </c>
      <c r="C10" s="3">
        <f t="shared" si="5"/>
        <v>29.999381793018699</v>
      </c>
      <c r="D10" s="3">
        <f t="shared" si="5"/>
        <v>1.9549114946200907</v>
      </c>
      <c r="E10" s="3">
        <f t="shared" si="6"/>
        <v>170.75300940566524</v>
      </c>
      <c r="F10" s="7">
        <f t="shared" si="0"/>
        <v>-6.4939811886695225</v>
      </c>
      <c r="G10" s="7">
        <f t="shared" si="1"/>
        <v>-467.56664558420562</v>
      </c>
      <c r="H10" s="3">
        <f t="shared" si="3"/>
        <v>30.004133105835727</v>
      </c>
      <c r="I10" s="3">
        <f t="shared" si="3"/>
        <v>1.9593222684530969</v>
      </c>
      <c r="J10">
        <f t="shared" si="4"/>
        <v>-3.988620288878467</v>
      </c>
      <c r="K10">
        <f t="shared" si="4"/>
        <v>-283.5359677990686</v>
      </c>
      <c r="L10">
        <f t="shared" si="2"/>
        <v>172.05139221690962</v>
      </c>
      <c r="M10">
        <f t="shared" si="2"/>
        <v>1008850.4474505732</v>
      </c>
    </row>
    <row r="11" spans="1:15" x14ac:dyDescent="0.2">
      <c r="A11">
        <v>62</v>
      </c>
      <c r="B11">
        <v>154</v>
      </c>
      <c r="C11" s="3">
        <f t="shared" si="5"/>
        <v>30.004133105835727</v>
      </c>
      <c r="D11" s="3">
        <f t="shared" si="5"/>
        <v>1.9593222684530969</v>
      </c>
      <c r="E11" s="3">
        <f t="shared" si="6"/>
        <v>151.48211374992772</v>
      </c>
      <c r="F11" s="7">
        <f t="shared" si="0"/>
        <v>-5.0357725001445601</v>
      </c>
      <c r="G11" s="7">
        <f t="shared" si="1"/>
        <v>-312.21789500896273</v>
      </c>
      <c r="H11" s="3">
        <f t="shared" si="3"/>
        <v>30.009116536917595</v>
      </c>
      <c r="I11" s="3">
        <f t="shared" si="3"/>
        <v>1.9638818253847012</v>
      </c>
      <c r="J11">
        <f t="shared" si="4"/>
        <v>-4.0933355100050761</v>
      </c>
      <c r="K11">
        <f t="shared" si="4"/>
        <v>-286.40416052005799</v>
      </c>
      <c r="L11">
        <f t="shared" si="2"/>
        <v>164.71677283972474</v>
      </c>
      <c r="M11">
        <f t="shared" si="2"/>
        <v>963281.92577623588</v>
      </c>
    </row>
    <row r="12" spans="1:15" x14ac:dyDescent="0.2">
      <c r="A12">
        <v>84</v>
      </c>
      <c r="B12">
        <v>198</v>
      </c>
      <c r="C12" s="3">
        <f t="shared" si="5"/>
        <v>30.009116536917595</v>
      </c>
      <c r="D12" s="3">
        <f t="shared" si="5"/>
        <v>1.9638818253847012</v>
      </c>
      <c r="E12" s="3">
        <f t="shared" si="6"/>
        <v>194.97518986923248</v>
      </c>
      <c r="F12" s="7">
        <f t="shared" si="0"/>
        <v>-6.0496202615350398</v>
      </c>
      <c r="G12" s="7">
        <f t="shared" si="1"/>
        <v>-508.16810196894335</v>
      </c>
      <c r="H12" s="3">
        <f t="shared" si="3"/>
        <v>30.014442732539443</v>
      </c>
      <c r="I12" s="3">
        <f t="shared" si="3"/>
        <v>1.9688868667829427</v>
      </c>
      <c r="J12">
        <f t="shared" si="4"/>
        <v>-4.2889639851580723</v>
      </c>
      <c r="K12">
        <f t="shared" si="4"/>
        <v>-308.58055466494653</v>
      </c>
      <c r="L12">
        <f t="shared" si="2"/>
        <v>158.31082946317727</v>
      </c>
      <c r="M12">
        <f t="shared" si="2"/>
        <v>928029.57048035995</v>
      </c>
    </row>
    <row r="13" spans="1:15" x14ac:dyDescent="0.2">
      <c r="A13">
        <v>15</v>
      </c>
      <c r="B13">
        <v>60</v>
      </c>
      <c r="C13" s="3">
        <f t="shared" si="5"/>
        <v>30.014442732539443</v>
      </c>
      <c r="D13" s="3">
        <f t="shared" si="5"/>
        <v>1.9688868667829427</v>
      </c>
      <c r="E13" s="3">
        <f t="shared" si="6"/>
        <v>59.547745734283581</v>
      </c>
      <c r="F13" s="7">
        <f t="shared" si="0"/>
        <v>-0.90450853143283894</v>
      </c>
      <c r="G13" s="7">
        <f t="shared" si="1"/>
        <v>-13.567627971492584</v>
      </c>
      <c r="H13" s="3">
        <f t="shared" si="3"/>
        <v>30.019475396693799</v>
      </c>
      <c r="I13" s="3">
        <f t="shared" si="3"/>
        <v>1.9735309780347887</v>
      </c>
      <c r="J13">
        <f t="shared" si="4"/>
        <v>-3.9505184397855491</v>
      </c>
      <c r="K13">
        <f t="shared" si="4"/>
        <v>-279.07926199560114</v>
      </c>
      <c r="L13">
        <f t="shared" si="2"/>
        <v>150.43619477419014</v>
      </c>
      <c r="M13">
        <f t="shared" si="2"/>
        <v>881637.29598278052</v>
      </c>
    </row>
    <row r="14" spans="1:15" x14ac:dyDescent="0.2">
      <c r="A14">
        <v>42</v>
      </c>
      <c r="B14">
        <v>114</v>
      </c>
      <c r="C14" s="3">
        <f t="shared" si="5"/>
        <v>30.019475396693799</v>
      </c>
      <c r="D14" s="3">
        <f t="shared" si="5"/>
        <v>1.9735309780347887</v>
      </c>
      <c r="E14" s="3">
        <f t="shared" si="6"/>
        <v>112.90777647415493</v>
      </c>
      <c r="F14" s="7">
        <f t="shared" si="0"/>
        <v>-2.1844470516901424</v>
      </c>
      <c r="G14" s="7">
        <f t="shared" si="1"/>
        <v>-91.746776170985981</v>
      </c>
      <c r="H14" s="3">
        <f t="shared" si="3"/>
        <v>30.024403859971532</v>
      </c>
      <c r="I14" s="3">
        <f t="shared" si="3"/>
        <v>1.9779747840112289</v>
      </c>
      <c r="J14">
        <f t="shared" si="4"/>
        <v>-3.7739113009760086</v>
      </c>
      <c r="K14">
        <f t="shared" si="4"/>
        <v>-260.34601341313964</v>
      </c>
      <c r="L14">
        <f t="shared" si="2"/>
        <v>143.15297548156252</v>
      </c>
      <c r="M14">
        <f t="shared" si="2"/>
        <v>837976.3047305299</v>
      </c>
    </row>
    <row r="15" spans="1:15" x14ac:dyDescent="0.2">
      <c r="A15">
        <v>62</v>
      </c>
      <c r="B15">
        <v>154</v>
      </c>
      <c r="C15" s="3">
        <f t="shared" si="5"/>
        <v>30.024403859971532</v>
      </c>
      <c r="D15" s="3">
        <f>I14</f>
        <v>1.9779747840112289</v>
      </c>
      <c r="E15" s="3">
        <f t="shared" si="6"/>
        <v>152.65884046866773</v>
      </c>
      <c r="F15" s="7">
        <f t="shared" si="0"/>
        <v>-2.6823190626645328</v>
      </c>
      <c r="G15" s="7">
        <f t="shared" si="1"/>
        <v>-166.30378188520103</v>
      </c>
      <c r="H15" s="3">
        <f t="shared" si="3"/>
        <v>30.029307617442178</v>
      </c>
      <c r="I15" s="3">
        <f t="shared" si="3"/>
        <v>1.9823655316058828</v>
      </c>
      <c r="J15">
        <f t="shared" si="4"/>
        <v>-3.6647520771448607</v>
      </c>
      <c r="K15">
        <f t="shared" si="4"/>
        <v>-250.94179026034578</v>
      </c>
      <c r="L15">
        <f t="shared" si="2"/>
        <v>136.35506848518108</v>
      </c>
      <c r="M15">
        <f t="shared" si="2"/>
        <v>797460.3368874694</v>
      </c>
    </row>
    <row r="16" spans="1:15" x14ac:dyDescent="0.2">
      <c r="A16">
        <v>47</v>
      </c>
      <c r="B16">
        <v>124</v>
      </c>
      <c r="C16" s="3">
        <f t="shared" si="5"/>
        <v>30.029307617442178</v>
      </c>
      <c r="D16" s="3">
        <f t="shared" si="5"/>
        <v>1.9823655316058828</v>
      </c>
      <c r="E16" s="3">
        <f t="shared" si="6"/>
        <v>123.20048760291866</v>
      </c>
      <c r="F16" s="7">
        <f t="shared" si="0"/>
        <v>-1.5990247941626876</v>
      </c>
      <c r="G16" s="7">
        <f t="shared" si="1"/>
        <v>-75.154165325646318</v>
      </c>
      <c r="H16" s="3">
        <f t="shared" si="3"/>
        <v>30.034052832396853</v>
      </c>
      <c r="I16" s="3">
        <f t="shared" si="3"/>
        <v>1.9865539957020761</v>
      </c>
      <c r="J16">
        <f t="shared" si="4"/>
        <v>-3.4581793488466435</v>
      </c>
      <c r="K16">
        <f t="shared" si="4"/>
        <v>-233.36302776687586</v>
      </c>
      <c r="L16">
        <f t="shared" si="2"/>
        <v>129.66515907553938</v>
      </c>
      <c r="M16">
        <f t="shared" si="2"/>
        <v>757869.72747138562</v>
      </c>
    </row>
    <row r="17" spans="1:13" x14ac:dyDescent="0.2">
      <c r="A17">
        <v>35</v>
      </c>
      <c r="B17">
        <v>100</v>
      </c>
      <c r="C17" s="3">
        <f t="shared" si="5"/>
        <v>30.034052832396853</v>
      </c>
      <c r="D17" s="3">
        <f t="shared" si="5"/>
        <v>1.9865539957020761</v>
      </c>
      <c r="E17" s="3">
        <f t="shared" si="6"/>
        <v>99.563442681969519</v>
      </c>
      <c r="F17" s="7">
        <f t="shared" si="0"/>
        <v>-0.8731146360609614</v>
      </c>
      <c r="G17" s="7">
        <f t="shared" si="1"/>
        <v>-30.559012262133649</v>
      </c>
      <c r="H17" s="3">
        <f t="shared" si="3"/>
        <v>30.038556693335639</v>
      </c>
      <c r="I17" s="3">
        <f t="shared" si="3"/>
        <v>1.9904776876387842</v>
      </c>
      <c r="J17">
        <f t="shared" si="4"/>
        <v>-3.1996728775680756</v>
      </c>
      <c r="K17">
        <f t="shared" si="4"/>
        <v>-213.08262621640165</v>
      </c>
      <c r="L17">
        <f t="shared" si="2"/>
        <v>123.2200175801476</v>
      </c>
      <c r="M17">
        <f t="shared" si="2"/>
        <v>720022.93375933811</v>
      </c>
    </row>
    <row r="18" spans="1:13" x14ac:dyDescent="0.2">
      <c r="A18">
        <v>9</v>
      </c>
      <c r="B18">
        <v>48</v>
      </c>
      <c r="C18" s="3">
        <f t="shared" si="5"/>
        <v>30.038556693335639</v>
      </c>
      <c r="D18" s="3">
        <f t="shared" si="5"/>
        <v>1.9904776876387842</v>
      </c>
      <c r="E18" s="3">
        <f t="shared" si="6"/>
        <v>47.952855882084698</v>
      </c>
      <c r="F18" s="7">
        <f t="shared" si="0"/>
        <v>-9.4288235830603639E-2</v>
      </c>
      <c r="G18" s="7">
        <f t="shared" si="1"/>
        <v>-0.84859412247543275</v>
      </c>
      <c r="H18" s="3">
        <f t="shared" si="3"/>
        <v>30.042729079656546</v>
      </c>
      <c r="I18" s="3">
        <f t="shared" si="3"/>
        <v>1.9941023514222742</v>
      </c>
      <c r="J18">
        <f t="shared" si="4"/>
        <v>-2.8891344133943284</v>
      </c>
      <c r="K18">
        <f t="shared" si="4"/>
        <v>-191.85922300700904</v>
      </c>
      <c r="L18">
        <f t="shared" si="2"/>
        <v>117.05946121471101</v>
      </c>
      <c r="M18">
        <f t="shared" si="2"/>
        <v>684021.82307697041</v>
      </c>
    </row>
    <row r="19" spans="1:13" x14ac:dyDescent="0.2">
      <c r="A19">
        <v>38</v>
      </c>
      <c r="B19">
        <v>106</v>
      </c>
      <c r="C19" s="3">
        <f t="shared" si="5"/>
        <v>30.042729079656546</v>
      </c>
      <c r="D19" s="3">
        <f t="shared" si="5"/>
        <v>1.9941023514222742</v>
      </c>
      <c r="E19" s="3">
        <f t="shared" si="6"/>
        <v>105.81861843370297</v>
      </c>
      <c r="F19" s="7">
        <f t="shared" si="0"/>
        <v>-0.36276313259406834</v>
      </c>
      <c r="G19" s="7">
        <f t="shared" si="1"/>
        <v>-13.784999038574597</v>
      </c>
      <c r="H19" s="3">
        <f t="shared" si="3"/>
        <v>30.046635414286236</v>
      </c>
      <c r="I19" s="3">
        <f t="shared" si="3"/>
        <v>1.9974759902785404</v>
      </c>
      <c r="J19">
        <f t="shared" si="4"/>
        <v>-2.6364972853143023</v>
      </c>
      <c r="K19">
        <f t="shared" si="4"/>
        <v>-174.0518006101656</v>
      </c>
      <c r="L19">
        <f t="shared" si="2"/>
        <v>111.21306800849393</v>
      </c>
      <c r="M19">
        <f t="shared" si="2"/>
        <v>649830.23323304649</v>
      </c>
    </row>
    <row r="20" spans="1:13" x14ac:dyDescent="0.2">
      <c r="A20">
        <v>44</v>
      </c>
      <c r="B20">
        <v>118</v>
      </c>
      <c r="C20" s="3">
        <f t="shared" si="5"/>
        <v>30.046635414286236</v>
      </c>
      <c r="D20" s="3">
        <f t="shared" si="5"/>
        <v>1.9974759902785404</v>
      </c>
      <c r="E20" s="3">
        <f t="shared" si="6"/>
        <v>117.93557898654203</v>
      </c>
      <c r="F20" s="7">
        <f t="shared" si="0"/>
        <v>-0.12884202691594737</v>
      </c>
      <c r="G20" s="7">
        <f t="shared" si="1"/>
        <v>-5.6690491843016844</v>
      </c>
      <c r="H20" s="3">
        <f t="shared" si="3"/>
        <v>30.05026201897449</v>
      </c>
      <c r="I20" s="3">
        <f t="shared" si="3"/>
        <v>2.0006024123528117</v>
      </c>
      <c r="J20">
        <f t="shared" si="4"/>
        <v>-2.3857317594744667</v>
      </c>
      <c r="K20">
        <f t="shared" si="4"/>
        <v>-157.21352546757922</v>
      </c>
      <c r="L20">
        <f t="shared" ref="L20:M32" si="7">L19*$L$1+$M$1*F20^2</f>
        <v>105.65324462146422</v>
      </c>
      <c r="M20">
        <f t="shared" si="7"/>
        <v>617340.32847732678</v>
      </c>
    </row>
    <row r="21" spans="1:13" x14ac:dyDescent="0.2">
      <c r="A21">
        <v>99</v>
      </c>
      <c r="B21">
        <v>228</v>
      </c>
      <c r="C21" s="3">
        <f t="shared" si="5"/>
        <v>30.05026201897449</v>
      </c>
      <c r="D21" s="3">
        <f t="shared" si="5"/>
        <v>2.0006024123528117</v>
      </c>
      <c r="E21" s="3">
        <f t="shared" si="6"/>
        <v>228.10990084190283</v>
      </c>
      <c r="F21" s="7">
        <f t="shared" si="0"/>
        <v>0.21980168380565601</v>
      </c>
      <c r="G21" s="7">
        <f t="shared" si="1"/>
        <v>21.760366696759945</v>
      </c>
      <c r="H21" s="3">
        <f t="shared" si="3"/>
        <v>30.053576434648935</v>
      </c>
      <c r="I21" s="3">
        <f t="shared" si="3"/>
        <v>2.0034448343433371</v>
      </c>
      <c r="J21">
        <f t="shared" ref="J21:K32" si="8">J20*$J$1+$K$1*F21</f>
        <v>-2.1251784151464546</v>
      </c>
      <c r="K21">
        <f t="shared" si="8"/>
        <v>-139.31613625114531</v>
      </c>
      <c r="L21">
        <f t="shared" si="7"/>
        <v>100.3729980294012</v>
      </c>
      <c r="M21">
        <f t="shared" si="7"/>
        <v>586496.98773139925</v>
      </c>
    </row>
    <row r="22" spans="1:13" x14ac:dyDescent="0.2">
      <c r="A22">
        <v>13</v>
      </c>
      <c r="B22">
        <v>56</v>
      </c>
      <c r="C22" s="3">
        <f t="shared" si="5"/>
        <v>30.053576434648935</v>
      </c>
      <c r="D22" s="3">
        <f t="shared" si="5"/>
        <v>2.0034448343433371</v>
      </c>
      <c r="E22" s="3">
        <f t="shared" si="6"/>
        <v>56.098359281112316</v>
      </c>
      <c r="F22" s="7">
        <f t="shared" si="0"/>
        <v>0.19671856222463191</v>
      </c>
      <c r="G22" s="7">
        <f t="shared" si="1"/>
        <v>2.5573413089202148</v>
      </c>
      <c r="H22" s="3">
        <f t="shared" si="3"/>
        <v>30.056605393647004</v>
      </c>
      <c r="I22" s="3">
        <f t="shared" si="3"/>
        <v>2.0060641174546712</v>
      </c>
      <c r="J22">
        <f t="shared" si="8"/>
        <v>-1.892988717409346</v>
      </c>
      <c r="K22">
        <f t="shared" si="8"/>
        <v>-125.12878849513876</v>
      </c>
      <c r="L22">
        <f t="shared" si="7"/>
        <v>95.356283037567323</v>
      </c>
      <c r="M22">
        <f t="shared" si="7"/>
        <v>557172.46534455777</v>
      </c>
    </row>
    <row r="23" spans="1:13" x14ac:dyDescent="0.2">
      <c r="A23">
        <v>21</v>
      </c>
      <c r="B23">
        <v>72</v>
      </c>
      <c r="C23" s="3">
        <f t="shared" si="5"/>
        <v>30.056605393647004</v>
      </c>
      <c r="D23" s="3">
        <f t="shared" si="5"/>
        <v>2.0060641174546712</v>
      </c>
      <c r="E23" s="3">
        <f t="shared" si="6"/>
        <v>72.183951860195094</v>
      </c>
      <c r="F23" s="7">
        <f t="shared" si="0"/>
        <v>0.36790372039018848</v>
      </c>
      <c r="G23" s="7">
        <f t="shared" si="1"/>
        <v>7.7259781281939581</v>
      </c>
      <c r="H23" s="3">
        <f t="shared" si="3"/>
        <v>30.059341775828901</v>
      </c>
      <c r="I23" s="3">
        <f t="shared" si="3"/>
        <v>2.0084661129831658</v>
      </c>
      <c r="J23">
        <f t="shared" si="8"/>
        <v>-1.6668994736293927</v>
      </c>
      <c r="K23">
        <f t="shared" si="8"/>
        <v>-111.8433118328055</v>
      </c>
      <c r="L23">
        <f t="shared" si="7"/>
        <v>90.595236543062796</v>
      </c>
      <c r="M23">
        <f t="shared" si="7"/>
        <v>529316.82661423169</v>
      </c>
    </row>
    <row r="24" spans="1:13" x14ac:dyDescent="0.2">
      <c r="A24">
        <v>28</v>
      </c>
      <c r="B24">
        <v>86</v>
      </c>
      <c r="C24" s="3">
        <f t="shared" si="5"/>
        <v>30.059341775828901</v>
      </c>
      <c r="D24" s="3">
        <f t="shared" si="5"/>
        <v>2.0084661129831658</v>
      </c>
      <c r="E24" s="3">
        <f t="shared" si="6"/>
        <v>86.296392939357546</v>
      </c>
      <c r="F24" s="7">
        <f t="shared" si="0"/>
        <v>0.59278587871509103</v>
      </c>
      <c r="G24" s="7">
        <f t="shared" si="1"/>
        <v>16.598004604022549</v>
      </c>
      <c r="H24" s="3">
        <f t="shared" si="3"/>
        <v>30.061768410415077</v>
      </c>
      <c r="I24" s="3">
        <f t="shared" si="3"/>
        <v>2.0106474663437073</v>
      </c>
      <c r="J24">
        <f t="shared" si="8"/>
        <v>-1.4409309383949442</v>
      </c>
      <c r="K24">
        <f t="shared" si="8"/>
        <v>-98.999180189122697</v>
      </c>
      <c r="L24">
        <f t="shared" si="7"/>
        <v>86.083044470809867</v>
      </c>
      <c r="M24">
        <f t="shared" si="7"/>
        <v>502864.75997136184</v>
      </c>
    </row>
    <row r="25" spans="1:13" x14ac:dyDescent="0.2">
      <c r="A25">
        <v>20</v>
      </c>
      <c r="B25">
        <v>70</v>
      </c>
      <c r="C25" s="3">
        <f t="shared" si="5"/>
        <v>30.061768410415077</v>
      </c>
      <c r="D25" s="3">
        <f t="shared" si="5"/>
        <v>2.0106474663437073</v>
      </c>
      <c r="E25" s="3">
        <f t="shared" si="6"/>
        <v>70.274717737289222</v>
      </c>
      <c r="F25" s="7">
        <f t="shared" si="0"/>
        <v>0.54943547457844488</v>
      </c>
      <c r="G25" s="7">
        <f t="shared" si="1"/>
        <v>10.988709491568898</v>
      </c>
      <c r="H25" s="3">
        <f t="shared" si="3"/>
        <v>30.063913986756937</v>
      </c>
      <c r="I25" s="3">
        <f t="shared" si="3"/>
        <v>2.0126368313805005</v>
      </c>
      <c r="J25">
        <f t="shared" si="8"/>
        <v>-1.2418942970976052</v>
      </c>
      <c r="K25">
        <f t="shared" si="8"/>
        <v>-88.000391221053533</v>
      </c>
      <c r="L25">
        <f t="shared" si="7"/>
        <v>81.793986214305633</v>
      </c>
      <c r="M25">
        <f t="shared" si="7"/>
        <v>477727.55955960823</v>
      </c>
    </row>
    <row r="26" spans="1:13" x14ac:dyDescent="0.2">
      <c r="A26">
        <v>8</v>
      </c>
      <c r="B26">
        <v>46</v>
      </c>
      <c r="C26" s="3">
        <f t="shared" si="5"/>
        <v>30.063913986756937</v>
      </c>
      <c r="D26" s="3">
        <f t="shared" si="5"/>
        <v>2.0126368313805005</v>
      </c>
      <c r="E26" s="3">
        <f t="shared" si="6"/>
        <v>46.165008637800938</v>
      </c>
      <c r="F26" s="7">
        <f t="shared" si="0"/>
        <v>0.33001727560187533</v>
      </c>
      <c r="G26" s="7">
        <f t="shared" si="1"/>
        <v>2.6401382048150026</v>
      </c>
      <c r="H26" s="3">
        <f t="shared" si="3"/>
        <v>30.06583660569731</v>
      </c>
      <c r="I26" s="3">
        <f t="shared" si="3"/>
        <v>2.0144676481637536</v>
      </c>
      <c r="J26">
        <f t="shared" si="8"/>
        <v>-1.0847031398276572</v>
      </c>
      <c r="K26">
        <f t="shared" si="8"/>
        <v>-78.936338278466692</v>
      </c>
      <c r="L26">
        <f t="shared" si="7"/>
        <v>77.709732473700129</v>
      </c>
      <c r="M26">
        <f t="shared" si="7"/>
        <v>453841.53009811486</v>
      </c>
    </row>
    <row r="27" spans="1:13" x14ac:dyDescent="0.2">
      <c r="A27">
        <v>64</v>
      </c>
      <c r="B27">
        <v>158</v>
      </c>
      <c r="C27" s="3">
        <f t="shared" si="5"/>
        <v>30.06583660569731</v>
      </c>
      <c r="D27" s="3">
        <f t="shared" si="5"/>
        <v>2.0144676481637536</v>
      </c>
      <c r="E27" s="3">
        <f t="shared" si="6"/>
        <v>158.99176608817754</v>
      </c>
      <c r="F27" s="7">
        <f t="shared" si="0"/>
        <v>1.9835321763550837</v>
      </c>
      <c r="G27" s="7">
        <f t="shared" si="1"/>
        <v>126.94605928672536</v>
      </c>
      <c r="H27" s="3">
        <f t="shared" si="3"/>
        <v>30.067249322267003</v>
      </c>
      <c r="I27" s="3">
        <f t="shared" si="3"/>
        <v>2.0158548107634253</v>
      </c>
      <c r="J27">
        <f t="shared" si="8"/>
        <v>-0.77787960820938307</v>
      </c>
      <c r="K27">
        <f t="shared" si="8"/>
        <v>-58.348098521947492</v>
      </c>
      <c r="L27">
        <f t="shared" si="7"/>
        <v>74.020965844746911</v>
      </c>
      <c r="M27">
        <f t="shared" si="7"/>
        <v>431955.21869163052</v>
      </c>
    </row>
    <row r="28" spans="1:13" x14ac:dyDescent="0.2">
      <c r="A28">
        <v>99</v>
      </c>
      <c r="B28">
        <v>228</v>
      </c>
      <c r="C28" s="3">
        <f t="shared" si="5"/>
        <v>30.067249322267003</v>
      </c>
      <c r="D28" s="3">
        <f t="shared" si="5"/>
        <v>2.0158548107634253</v>
      </c>
      <c r="E28" s="3">
        <f t="shared" si="6"/>
        <v>229.63687558784611</v>
      </c>
      <c r="F28" s="7">
        <f t="shared" si="0"/>
        <v>3.2737511756922117</v>
      </c>
      <c r="G28" s="7">
        <f t="shared" si="1"/>
        <v>324.10136639352896</v>
      </c>
      <c r="H28" s="3">
        <f t="shared" si="3"/>
        <v>30.067941170773956</v>
      </c>
      <c r="I28" s="3">
        <f t="shared" si="3"/>
        <v>2.0163420490729802</v>
      </c>
      <c r="J28">
        <f t="shared" si="8"/>
        <v>-0.37271652981922365</v>
      </c>
      <c r="K28">
        <f t="shared" si="8"/>
        <v>-20.103152030399855</v>
      </c>
      <c r="L28">
        <f t="shared" si="7"/>
        <v>70.855789890526879</v>
      </c>
      <c r="M28">
        <f t="shared" si="7"/>
        <v>415609.54254195659</v>
      </c>
    </row>
    <row r="29" spans="1:13" x14ac:dyDescent="0.2">
      <c r="A29">
        <v>70</v>
      </c>
      <c r="B29">
        <v>170</v>
      </c>
      <c r="C29" s="3">
        <f t="shared" si="5"/>
        <v>30.067941170773956</v>
      </c>
      <c r="D29" s="3">
        <f t="shared" si="5"/>
        <v>2.0163420490729802</v>
      </c>
      <c r="E29" s="3">
        <f t="shared" si="6"/>
        <v>171.21188460588257</v>
      </c>
      <c r="F29" s="7">
        <f t="shared" si="0"/>
        <v>2.4237692117651477</v>
      </c>
      <c r="G29" s="7">
        <f t="shared" si="1"/>
        <v>169.66384482356034</v>
      </c>
      <c r="H29" s="3">
        <f t="shared" si="3"/>
        <v>30.068118028983715</v>
      </c>
      <c r="I29" s="3">
        <f t="shared" si="3"/>
        <v>2.0163700091364327</v>
      </c>
      <c r="J29">
        <f t="shared" si="8"/>
        <v>-9.3067955660786572E-2</v>
      </c>
      <c r="K29">
        <f t="shared" si="8"/>
        <v>-1.1264523450038411</v>
      </c>
      <c r="L29">
        <f t="shared" si="7"/>
        <v>67.606733255595572</v>
      </c>
      <c r="M29">
        <f t="shared" si="7"/>
        <v>396268.35642687441</v>
      </c>
    </row>
    <row r="30" spans="1:13" x14ac:dyDescent="0.2">
      <c r="A30">
        <v>27</v>
      </c>
      <c r="B30">
        <v>84</v>
      </c>
      <c r="C30" s="3">
        <f t="shared" si="5"/>
        <v>30.068118028983715</v>
      </c>
      <c r="D30" s="3">
        <f t="shared" si="5"/>
        <v>2.0163700091364327</v>
      </c>
      <c r="E30" s="3">
        <f t="shared" si="6"/>
        <v>84.510108275667392</v>
      </c>
      <c r="F30" s="7">
        <f t="shared" si="0"/>
        <v>1.0202165513347836</v>
      </c>
      <c r="G30" s="7">
        <f t="shared" si="1"/>
        <v>27.545846886039158</v>
      </c>
      <c r="H30" s="3">
        <f t="shared" si="3"/>
        <v>30.068082441284329</v>
      </c>
      <c r="I30" s="3">
        <f t="shared" si="3"/>
        <v>2.0163256804432925</v>
      </c>
      <c r="J30">
        <f t="shared" si="8"/>
        <v>1.8260495038770419E-2</v>
      </c>
      <c r="K30">
        <f t="shared" si="8"/>
        <v>1.7407775781004582</v>
      </c>
      <c r="L30">
        <f t="shared" si="7"/>
        <v>64.278438683396658</v>
      </c>
      <c r="M30">
        <f t="shared" si="7"/>
        <v>376492.87728956412</v>
      </c>
    </row>
    <row r="31" spans="1:13" x14ac:dyDescent="0.2">
      <c r="A31">
        <v>17</v>
      </c>
      <c r="B31">
        <v>64</v>
      </c>
      <c r="C31" s="3">
        <f t="shared" si="5"/>
        <v>30.068082441284329</v>
      </c>
      <c r="D31" s="3">
        <f t="shared" si="5"/>
        <v>2.0163256804432925</v>
      </c>
      <c r="E31" s="3">
        <f t="shared" si="6"/>
        <v>64.345619008820307</v>
      </c>
      <c r="F31" s="7">
        <f t="shared" si="0"/>
        <v>0.69123801764061454</v>
      </c>
      <c r="G31" s="7">
        <f t="shared" si="1"/>
        <v>11.751046299890447</v>
      </c>
      <c r="H31" s="3">
        <f t="shared" si="3"/>
        <v>30.067911399387445</v>
      </c>
      <c r="I31" s="3">
        <f t="shared" si="3"/>
        <v>2.0162540476104422</v>
      </c>
      <c r="J31">
        <f t="shared" si="8"/>
        <v>8.5558247298954809E-2</v>
      </c>
      <c r="K31">
        <f t="shared" si="8"/>
        <v>2.7418044502794565</v>
      </c>
      <c r="L31">
        <f t="shared" si="7"/>
        <v>61.088407249078408</v>
      </c>
      <c r="M31">
        <f t="shared" si="7"/>
        <v>357675.137779543</v>
      </c>
    </row>
    <row r="32" spans="1:13" x14ac:dyDescent="0.2">
      <c r="A32">
        <v>8</v>
      </c>
      <c r="B32">
        <v>46</v>
      </c>
      <c r="C32" s="3">
        <f t="shared" si="5"/>
        <v>30.067911399387445</v>
      </c>
      <c r="D32" s="3">
        <f t="shared" si="5"/>
        <v>2.0162540476104422</v>
      </c>
      <c r="E32" s="3">
        <f t="shared" si="6"/>
        <v>46.197943780270982</v>
      </c>
      <c r="F32" s="7">
        <f t="shared" si="0"/>
        <v>0.39588756054196494</v>
      </c>
      <c r="G32" s="7">
        <f t="shared" si="1"/>
        <v>3.1671004843357196</v>
      </c>
      <c r="H32" s="3">
        <f t="shared" si="3"/>
        <v>30.067672279776446</v>
      </c>
      <c r="I32" s="3">
        <f t="shared" si="3"/>
        <v>2.0161794139288562</v>
      </c>
      <c r="J32">
        <f t="shared" si="8"/>
        <v>0.11659117862325581</v>
      </c>
      <c r="K32">
        <f t="shared" si="8"/>
        <v>2.7843340536850829</v>
      </c>
      <c r="L32">
        <f t="shared" si="7"/>
        <v>58.041823234654075</v>
      </c>
      <c r="M32">
        <f t="shared" si="7"/>
        <v>339791.88241683971</v>
      </c>
    </row>
    <row r="33" spans="1:15" x14ac:dyDescent="0.2">
      <c r="A33" s="7"/>
      <c r="B33" s="7"/>
      <c r="F33" s="7">
        <f>SQRT(SUMSQ(F4:F32))/COUNT(F4:F32)</f>
        <v>0.63983141134448585</v>
      </c>
      <c r="G33" s="7">
        <f>SQRT(SUMSQ(G4:G32))/COUNT(G4:G32)</f>
        <v>47.053782411504244</v>
      </c>
      <c r="H33" s="3"/>
      <c r="J33">
        <v>-4.3281475733096162</v>
      </c>
      <c r="K33">
        <v>-280.55631496032572</v>
      </c>
      <c r="L33" s="7">
        <v>231.81314568509319</v>
      </c>
      <c r="M33" s="7">
        <v>1367726.2037893971</v>
      </c>
      <c r="N33" s="3">
        <f>SQRT(L33)+SQRT(M33)</f>
        <v>1184.7236812924136</v>
      </c>
      <c r="O33" s="10"/>
    </row>
    <row r="34" spans="1:15" x14ac:dyDescent="0.2">
      <c r="K34">
        <f>1/K3</f>
        <v>-3.5643467877078897E-3</v>
      </c>
      <c r="L34">
        <f>1/L3</f>
        <v>4.3138192057427622E-3</v>
      </c>
      <c r="N34">
        <f>avg_grad2/prev_grad2</f>
        <v>3.0525616045218325</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9153" r:id="rId3" name="Button 1">
              <controlPr defaultSize="0" print="0" autoFill="0" autoPict="0" macro="[0]!adam_ann.reset">
                <anchor moveWithCells="1">
                  <from>
                    <xdr:col>0</xdr:col>
                    <xdr:colOff>12700</xdr:colOff>
                    <xdr:row>0</xdr:row>
                    <xdr:rowOff>12700</xdr:rowOff>
                  </from>
                  <to>
                    <xdr:col>0</xdr:col>
                    <xdr:colOff>635000</xdr:colOff>
                    <xdr:row>0</xdr:row>
                    <xdr:rowOff>177800</xdr:rowOff>
                  </to>
                </anchor>
              </controlPr>
            </control>
          </mc:Choice>
        </mc:AlternateContent>
        <mc:AlternateContent xmlns:mc="http://schemas.openxmlformats.org/markup-compatibility/2006">
          <mc:Choice Requires="x14">
            <control shapeId="49154" r:id="rId4" name="Button 2">
              <controlPr defaultSize="0" print="0" autoFill="0" autoPict="0" macro="[0]!adam_ann.somesteps">
                <anchor moveWithCells="1">
                  <from>
                    <xdr:col>0</xdr:col>
                    <xdr:colOff>12700</xdr:colOff>
                    <xdr:row>1</xdr:row>
                    <xdr:rowOff>12700</xdr:rowOff>
                  </from>
                  <to>
                    <xdr:col>0</xdr:col>
                    <xdr:colOff>635000</xdr:colOff>
                    <xdr:row>1</xdr:row>
                    <xdr:rowOff>177800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data"/>
  <dimension ref="A1:L34"/>
  <sheetViews>
    <sheetView zoomScaleNormal="100" workbookViewId="0">
      <selection activeCell="F27" sqref="F27:F34"/>
    </sheetView>
  </sheetViews>
  <sheetFormatPr baseColWidth="10" defaultColWidth="8.83203125" defaultRowHeight="15" x14ac:dyDescent="0.2"/>
  <cols>
    <col min="1" max="1" width="12.6640625" customWidth="1"/>
    <col min="2" max="2" width="13.83203125" customWidth="1"/>
    <col min="3" max="3" width="11" customWidth="1"/>
    <col min="8" max="8" width="18.5" customWidth="1"/>
    <col min="10" max="10" width="10.5" customWidth="1"/>
  </cols>
  <sheetData>
    <row r="1" spans="1:12" x14ac:dyDescent="0.2">
      <c r="A1" t="s">
        <v>50</v>
      </c>
    </row>
    <row r="2" spans="1:12" x14ac:dyDescent="0.2">
      <c r="A2" t="s">
        <v>21</v>
      </c>
      <c r="B2" t="s">
        <v>23</v>
      </c>
      <c r="D2">
        <v>30</v>
      </c>
      <c r="F2" t="s">
        <v>80</v>
      </c>
      <c r="G2">
        <v>10</v>
      </c>
    </row>
    <row r="3" spans="1:12" x14ac:dyDescent="0.2">
      <c r="A3" t="s">
        <v>22</v>
      </c>
      <c r="B3" t="s">
        <v>0</v>
      </c>
      <c r="D3">
        <v>2</v>
      </c>
      <c r="F3" t="s">
        <v>81</v>
      </c>
      <c r="G3">
        <v>3</v>
      </c>
    </row>
    <row r="5" spans="1:12" x14ac:dyDescent="0.2">
      <c r="A5" t="s">
        <v>99</v>
      </c>
      <c r="B5" t="s">
        <v>100</v>
      </c>
      <c r="C5" t="s">
        <v>98</v>
      </c>
      <c r="D5" t="s">
        <v>37</v>
      </c>
      <c r="F5" t="s">
        <v>82</v>
      </c>
      <c r="H5" t="s">
        <v>96</v>
      </c>
      <c r="J5" t="s">
        <v>97</v>
      </c>
      <c r="L5" t="s">
        <v>102</v>
      </c>
    </row>
    <row r="6" spans="1:12" x14ac:dyDescent="0.2">
      <c r="A6">
        <f ca="1">RANDBETWEEN(-50,50)</f>
        <v>-12</v>
      </c>
      <c r="B6">
        <f t="shared" ref="B6:B34" ca="1" si="0">RANDBETWEEN(1,100)</f>
        <v>37</v>
      </c>
      <c r="C6">
        <v>-80</v>
      </c>
      <c r="D6">
        <f>$D$2+C6*$D$3</f>
        <v>-130</v>
      </c>
      <c r="F6">
        <f>($D$3*C6+$D$2)*$G$3+$G$2</f>
        <v>-380</v>
      </c>
      <c r="H6">
        <f>MAX(0, D6)</f>
        <v>0</v>
      </c>
      <c r="J6">
        <f>$G$3*H6+$G$2</f>
        <v>10</v>
      </c>
      <c r="L6">
        <v>14</v>
      </c>
    </row>
    <row r="7" spans="1:12" x14ac:dyDescent="0.2">
      <c r="A7">
        <f t="shared" ref="A7:A26" ca="1" si="1">RANDBETWEEN(-50,50)</f>
        <v>-1</v>
      </c>
      <c r="B7">
        <f t="shared" ca="1" si="0"/>
        <v>18</v>
      </c>
      <c r="C7">
        <v>-70</v>
      </c>
      <c r="D7">
        <f t="shared" ref="D7:D34" si="2">$D$2+C7*$D$3</f>
        <v>-110</v>
      </c>
      <c r="F7">
        <f t="shared" ref="F7:F34" si="3">($D$3*C7+$D$2)*$G$3+$G$2</f>
        <v>-320</v>
      </c>
      <c r="H7">
        <f t="shared" ref="H7:H34" si="4">MAX(0, D7)</f>
        <v>0</v>
      </c>
      <c r="J7">
        <f t="shared" ref="J7:J34" si="5">$G$3*H7+$G$2</f>
        <v>10</v>
      </c>
      <c r="L7">
        <v>86</v>
      </c>
    </row>
    <row r="8" spans="1:12" x14ac:dyDescent="0.2">
      <c r="A8">
        <f t="shared" ca="1" si="1"/>
        <v>-43</v>
      </c>
      <c r="B8">
        <f t="shared" ca="1" si="0"/>
        <v>61</v>
      </c>
      <c r="C8">
        <v>-60</v>
      </c>
      <c r="D8">
        <f t="shared" si="2"/>
        <v>-90</v>
      </c>
      <c r="F8">
        <f t="shared" si="3"/>
        <v>-260</v>
      </c>
      <c r="H8">
        <f t="shared" si="4"/>
        <v>0</v>
      </c>
      <c r="J8">
        <f t="shared" si="5"/>
        <v>10</v>
      </c>
      <c r="L8">
        <v>28</v>
      </c>
    </row>
    <row r="9" spans="1:12" x14ac:dyDescent="0.2">
      <c r="A9">
        <f t="shared" ca="1" si="1"/>
        <v>-38</v>
      </c>
      <c r="B9">
        <f t="shared" ca="1" si="0"/>
        <v>41</v>
      </c>
      <c r="C9">
        <v>-50</v>
      </c>
      <c r="D9">
        <f t="shared" si="2"/>
        <v>-70</v>
      </c>
      <c r="F9">
        <f t="shared" si="3"/>
        <v>-200</v>
      </c>
      <c r="H9">
        <f t="shared" si="4"/>
        <v>0</v>
      </c>
      <c r="J9">
        <f t="shared" si="5"/>
        <v>10</v>
      </c>
      <c r="L9">
        <v>51</v>
      </c>
    </row>
    <row r="10" spans="1:12" x14ac:dyDescent="0.2">
      <c r="A10">
        <f t="shared" ca="1" si="1"/>
        <v>-19</v>
      </c>
      <c r="B10">
        <f t="shared" ca="1" si="0"/>
        <v>90</v>
      </c>
      <c r="C10">
        <v>-40</v>
      </c>
      <c r="D10">
        <f t="shared" si="2"/>
        <v>-50</v>
      </c>
      <c r="F10">
        <f t="shared" si="3"/>
        <v>-140</v>
      </c>
      <c r="H10">
        <f t="shared" si="4"/>
        <v>0</v>
      </c>
      <c r="J10">
        <f t="shared" si="5"/>
        <v>10</v>
      </c>
      <c r="L10">
        <v>28</v>
      </c>
    </row>
    <row r="11" spans="1:12" x14ac:dyDescent="0.2">
      <c r="A11">
        <f t="shared" ca="1" si="1"/>
        <v>-2</v>
      </c>
      <c r="B11">
        <f t="shared" ca="1" si="0"/>
        <v>47</v>
      </c>
      <c r="C11">
        <v>-30</v>
      </c>
      <c r="D11">
        <f t="shared" si="2"/>
        <v>-30</v>
      </c>
      <c r="F11">
        <f t="shared" si="3"/>
        <v>-80</v>
      </c>
      <c r="H11">
        <f t="shared" si="4"/>
        <v>0</v>
      </c>
      <c r="J11">
        <f t="shared" si="5"/>
        <v>10</v>
      </c>
      <c r="L11">
        <v>29</v>
      </c>
    </row>
    <row r="12" spans="1:12" x14ac:dyDescent="0.2">
      <c r="A12">
        <f t="shared" ca="1" si="1"/>
        <v>32</v>
      </c>
      <c r="B12">
        <f t="shared" ca="1" si="0"/>
        <v>97</v>
      </c>
      <c r="C12">
        <v>-20</v>
      </c>
      <c r="D12">
        <f t="shared" si="2"/>
        <v>-10</v>
      </c>
      <c r="F12">
        <f t="shared" si="3"/>
        <v>-20</v>
      </c>
      <c r="H12">
        <f t="shared" si="4"/>
        <v>0</v>
      </c>
      <c r="J12">
        <f t="shared" si="5"/>
        <v>10</v>
      </c>
      <c r="L12">
        <v>72</v>
      </c>
    </row>
    <row r="13" spans="1:12" x14ac:dyDescent="0.2">
      <c r="A13">
        <f t="shared" ca="1" si="1"/>
        <v>10</v>
      </c>
      <c r="B13">
        <f t="shared" ca="1" si="0"/>
        <v>41</v>
      </c>
      <c r="C13">
        <v>-10</v>
      </c>
      <c r="D13">
        <f t="shared" si="2"/>
        <v>10</v>
      </c>
      <c r="F13">
        <f t="shared" si="3"/>
        <v>40</v>
      </c>
      <c r="H13">
        <f t="shared" si="4"/>
        <v>10</v>
      </c>
      <c r="J13">
        <f t="shared" si="5"/>
        <v>40</v>
      </c>
      <c r="L13">
        <v>62</v>
      </c>
    </row>
    <row r="14" spans="1:12" x14ac:dyDescent="0.2">
      <c r="A14">
        <f t="shared" ca="1" si="1"/>
        <v>50</v>
      </c>
      <c r="B14">
        <f t="shared" ca="1" si="0"/>
        <v>60</v>
      </c>
      <c r="C14">
        <v>0</v>
      </c>
      <c r="D14">
        <f t="shared" si="2"/>
        <v>30</v>
      </c>
      <c r="F14">
        <f t="shared" si="3"/>
        <v>100</v>
      </c>
      <c r="H14">
        <f t="shared" si="4"/>
        <v>30</v>
      </c>
      <c r="J14">
        <f t="shared" si="5"/>
        <v>100</v>
      </c>
      <c r="L14">
        <v>84</v>
      </c>
    </row>
    <row r="15" spans="1:12" x14ac:dyDescent="0.2">
      <c r="A15">
        <f t="shared" ca="1" si="1"/>
        <v>-6</v>
      </c>
      <c r="B15">
        <f t="shared" ca="1" si="0"/>
        <v>93</v>
      </c>
      <c r="C15">
        <v>10</v>
      </c>
      <c r="D15">
        <f t="shared" si="2"/>
        <v>50</v>
      </c>
      <c r="F15">
        <f t="shared" si="3"/>
        <v>160</v>
      </c>
      <c r="H15">
        <f t="shared" si="4"/>
        <v>50</v>
      </c>
      <c r="J15">
        <f t="shared" si="5"/>
        <v>160</v>
      </c>
      <c r="L15">
        <v>15</v>
      </c>
    </row>
    <row r="16" spans="1:12" x14ac:dyDescent="0.2">
      <c r="A16">
        <f t="shared" ca="1" si="1"/>
        <v>-36</v>
      </c>
      <c r="B16">
        <f t="shared" ca="1" si="0"/>
        <v>62</v>
      </c>
      <c r="C16">
        <v>20</v>
      </c>
      <c r="D16">
        <f t="shared" si="2"/>
        <v>70</v>
      </c>
      <c r="F16">
        <f t="shared" si="3"/>
        <v>220</v>
      </c>
      <c r="H16">
        <f t="shared" si="4"/>
        <v>70</v>
      </c>
      <c r="J16">
        <f t="shared" si="5"/>
        <v>220</v>
      </c>
      <c r="L16">
        <v>42</v>
      </c>
    </row>
    <row r="17" spans="1:12" x14ac:dyDescent="0.2">
      <c r="A17">
        <f t="shared" ca="1" si="1"/>
        <v>-3</v>
      </c>
      <c r="B17">
        <f t="shared" ca="1" si="0"/>
        <v>11</v>
      </c>
      <c r="C17">
        <v>30</v>
      </c>
      <c r="D17">
        <f t="shared" si="2"/>
        <v>90</v>
      </c>
      <c r="F17">
        <f t="shared" si="3"/>
        <v>280</v>
      </c>
      <c r="H17">
        <f t="shared" si="4"/>
        <v>90</v>
      </c>
      <c r="J17">
        <f t="shared" si="5"/>
        <v>280</v>
      </c>
      <c r="L17">
        <v>62</v>
      </c>
    </row>
    <row r="18" spans="1:12" x14ac:dyDescent="0.2">
      <c r="A18">
        <f t="shared" ca="1" si="1"/>
        <v>-44</v>
      </c>
      <c r="B18">
        <f t="shared" ca="1" si="0"/>
        <v>34</v>
      </c>
      <c r="C18">
        <v>40</v>
      </c>
      <c r="D18">
        <f t="shared" si="2"/>
        <v>110</v>
      </c>
      <c r="F18">
        <f t="shared" si="3"/>
        <v>340</v>
      </c>
      <c r="H18">
        <f t="shared" si="4"/>
        <v>110</v>
      </c>
      <c r="J18">
        <f t="shared" si="5"/>
        <v>340</v>
      </c>
      <c r="L18">
        <v>47</v>
      </c>
    </row>
    <row r="19" spans="1:12" x14ac:dyDescent="0.2">
      <c r="A19">
        <f t="shared" ca="1" si="1"/>
        <v>-5</v>
      </c>
      <c r="B19">
        <f t="shared" ca="1" si="0"/>
        <v>25</v>
      </c>
      <c r="C19">
        <v>50</v>
      </c>
      <c r="D19">
        <f t="shared" si="2"/>
        <v>130</v>
      </c>
      <c r="F19">
        <f t="shared" si="3"/>
        <v>400</v>
      </c>
      <c r="H19">
        <f t="shared" si="4"/>
        <v>130</v>
      </c>
      <c r="J19">
        <f t="shared" si="5"/>
        <v>400</v>
      </c>
      <c r="L19">
        <v>35</v>
      </c>
    </row>
    <row r="20" spans="1:12" x14ac:dyDescent="0.2">
      <c r="A20">
        <f t="shared" ca="1" si="1"/>
        <v>-9</v>
      </c>
      <c r="B20">
        <f t="shared" ca="1" si="0"/>
        <v>77</v>
      </c>
      <c r="C20">
        <v>60</v>
      </c>
      <c r="D20">
        <f t="shared" si="2"/>
        <v>150</v>
      </c>
      <c r="F20">
        <f t="shared" si="3"/>
        <v>460</v>
      </c>
      <c r="H20">
        <f t="shared" si="4"/>
        <v>150</v>
      </c>
      <c r="J20">
        <f t="shared" si="5"/>
        <v>460</v>
      </c>
      <c r="L20">
        <v>9</v>
      </c>
    </row>
    <row r="21" spans="1:12" x14ac:dyDescent="0.2">
      <c r="A21">
        <f t="shared" ca="1" si="1"/>
        <v>-32</v>
      </c>
      <c r="B21">
        <f t="shared" ca="1" si="0"/>
        <v>30</v>
      </c>
      <c r="C21">
        <v>70</v>
      </c>
      <c r="D21">
        <f t="shared" si="2"/>
        <v>170</v>
      </c>
      <c r="F21">
        <f t="shared" si="3"/>
        <v>520</v>
      </c>
      <c r="H21">
        <f t="shared" si="4"/>
        <v>170</v>
      </c>
      <c r="J21">
        <f t="shared" si="5"/>
        <v>520</v>
      </c>
      <c r="L21">
        <v>38</v>
      </c>
    </row>
    <row r="22" spans="1:12" x14ac:dyDescent="0.2">
      <c r="A22">
        <f t="shared" ca="1" si="1"/>
        <v>-24</v>
      </c>
      <c r="B22">
        <f t="shared" ca="1" si="0"/>
        <v>1</v>
      </c>
      <c r="C22">
        <v>80</v>
      </c>
      <c r="D22">
        <f t="shared" si="2"/>
        <v>190</v>
      </c>
      <c r="F22">
        <f t="shared" si="3"/>
        <v>580</v>
      </c>
      <c r="H22">
        <f t="shared" si="4"/>
        <v>190</v>
      </c>
      <c r="J22">
        <f t="shared" si="5"/>
        <v>580</v>
      </c>
      <c r="L22">
        <v>44</v>
      </c>
    </row>
    <row r="23" spans="1:12" x14ac:dyDescent="0.2">
      <c r="A23">
        <f t="shared" ca="1" si="1"/>
        <v>14</v>
      </c>
      <c r="B23">
        <f t="shared" ca="1" si="0"/>
        <v>34</v>
      </c>
      <c r="C23">
        <v>90</v>
      </c>
      <c r="D23">
        <f t="shared" si="2"/>
        <v>210</v>
      </c>
      <c r="F23">
        <f t="shared" si="3"/>
        <v>640</v>
      </c>
      <c r="H23">
        <f t="shared" si="4"/>
        <v>210</v>
      </c>
      <c r="J23">
        <f t="shared" si="5"/>
        <v>640</v>
      </c>
      <c r="L23">
        <v>99</v>
      </c>
    </row>
    <row r="24" spans="1:12" x14ac:dyDescent="0.2">
      <c r="A24">
        <f t="shared" ca="1" si="1"/>
        <v>37</v>
      </c>
      <c r="B24">
        <f t="shared" ca="1" si="0"/>
        <v>48</v>
      </c>
      <c r="C24">
        <v>100</v>
      </c>
      <c r="D24">
        <f t="shared" si="2"/>
        <v>230</v>
      </c>
      <c r="F24">
        <f t="shared" si="3"/>
        <v>700</v>
      </c>
      <c r="H24">
        <f t="shared" si="4"/>
        <v>230</v>
      </c>
      <c r="J24">
        <f t="shared" si="5"/>
        <v>700</v>
      </c>
      <c r="L24">
        <v>13</v>
      </c>
    </row>
    <row r="25" spans="1:12" x14ac:dyDescent="0.2">
      <c r="A25">
        <f t="shared" ca="1" si="1"/>
        <v>15</v>
      </c>
      <c r="B25">
        <f t="shared" ca="1" si="0"/>
        <v>81</v>
      </c>
      <c r="C25">
        <v>110</v>
      </c>
      <c r="D25">
        <f t="shared" si="2"/>
        <v>250</v>
      </c>
      <c r="F25">
        <f t="shared" si="3"/>
        <v>760</v>
      </c>
      <c r="H25">
        <f t="shared" si="4"/>
        <v>250</v>
      </c>
      <c r="J25">
        <f t="shared" si="5"/>
        <v>760</v>
      </c>
      <c r="L25">
        <v>21</v>
      </c>
    </row>
    <row r="26" spans="1:12" x14ac:dyDescent="0.2">
      <c r="A26">
        <f t="shared" ca="1" si="1"/>
        <v>-2</v>
      </c>
      <c r="B26">
        <f t="shared" ca="1" si="0"/>
        <v>100</v>
      </c>
      <c r="C26">
        <v>120</v>
      </c>
      <c r="D26">
        <f t="shared" si="2"/>
        <v>270</v>
      </c>
      <c r="F26">
        <f t="shared" si="3"/>
        <v>820</v>
      </c>
      <c r="H26">
        <f t="shared" si="4"/>
        <v>270</v>
      </c>
      <c r="J26">
        <f t="shared" si="5"/>
        <v>820</v>
      </c>
      <c r="L26">
        <v>28</v>
      </c>
    </row>
    <row r="27" spans="1:12" x14ac:dyDescent="0.2">
      <c r="L27">
        <v>20</v>
      </c>
    </row>
    <row r="28" spans="1:12" x14ac:dyDescent="0.2">
      <c r="L28">
        <v>8</v>
      </c>
    </row>
    <row r="29" spans="1:12" x14ac:dyDescent="0.2">
      <c r="L29">
        <v>64</v>
      </c>
    </row>
    <row r="30" spans="1:12" x14ac:dyDescent="0.2">
      <c r="L30">
        <v>99</v>
      </c>
    </row>
    <row r="31" spans="1:12" x14ac:dyDescent="0.2">
      <c r="L31">
        <v>70</v>
      </c>
    </row>
    <row r="32" spans="1:12" x14ac:dyDescent="0.2">
      <c r="L32">
        <v>27</v>
      </c>
    </row>
    <row r="33" spans="12:12" x14ac:dyDescent="0.2">
      <c r="L33">
        <v>17</v>
      </c>
    </row>
    <row r="34" spans="12:12" x14ac:dyDescent="0.2">
      <c r="L34">
        <v>8</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asic"/>
  <dimension ref="A1:N37"/>
  <sheetViews>
    <sheetView zoomScale="130" zoomScaleNormal="130" workbookViewId="0">
      <pane ySplit="3" topLeftCell="A12" activePane="bottomLeft" state="frozen"/>
      <selection pane="bottomLeft" activeCell="C1" sqref="C1"/>
    </sheetView>
  </sheetViews>
  <sheetFormatPr baseColWidth="10" defaultColWidth="8.83203125" defaultRowHeight="15" x14ac:dyDescent="0.2"/>
  <cols>
    <col min="1" max="1" width="7" customWidth="1"/>
    <col min="2" max="2" width="7.83203125" bestFit="1" customWidth="1"/>
    <col min="3" max="3" width="9.6640625" customWidth="1"/>
    <col min="4" max="4" width="7" customWidth="1"/>
    <col min="5" max="5" width="8.1640625" customWidth="1"/>
    <col min="6" max="6" width="6.83203125" bestFit="1" customWidth="1"/>
    <col min="7" max="7" width="8.6640625" bestFit="1" customWidth="1"/>
    <col min="8" max="8" width="11.1640625" bestFit="1" customWidth="1"/>
    <col min="9" max="9" width="10.83203125" customWidth="1"/>
    <col min="10" max="10" width="9.1640625" bestFit="1" customWidth="1"/>
    <col min="11" max="11" width="6.83203125" bestFit="1" customWidth="1"/>
    <col min="12" max="12" width="9.1640625" bestFit="1" customWidth="1"/>
    <col min="13" max="13" width="11.6640625" customWidth="1"/>
    <col min="14" max="14" width="12.83203125" customWidth="1"/>
  </cols>
  <sheetData>
    <row r="1" spans="1:14" ht="17.5" customHeight="1" x14ac:dyDescent="0.2">
      <c r="B1" t="s">
        <v>19</v>
      </c>
      <c r="C1">
        <v>1</v>
      </c>
      <c r="E1" t="s">
        <v>14</v>
      </c>
      <c r="F1">
        <v>1E-4</v>
      </c>
      <c r="L1" t="s">
        <v>4</v>
      </c>
    </row>
    <row r="2" spans="1:14" ht="17.5" customHeight="1" x14ac:dyDescent="0.2">
      <c r="B2" t="s">
        <v>0</v>
      </c>
      <c r="C2">
        <v>1</v>
      </c>
      <c r="H2" t="s">
        <v>3</v>
      </c>
      <c r="K2" t="s">
        <v>5</v>
      </c>
    </row>
    <row r="3" spans="1:14" s="2" customFormat="1" x14ac:dyDescent="0.2">
      <c r="A3" s="2" t="s">
        <v>15</v>
      </c>
      <c r="B3" s="2" t="s">
        <v>16</v>
      </c>
      <c r="C3" s="2" t="s">
        <v>73</v>
      </c>
      <c r="D3" s="2" t="s">
        <v>72</v>
      </c>
      <c r="E3" s="2" t="s">
        <v>17</v>
      </c>
      <c r="F3" s="2" t="s">
        <v>1</v>
      </c>
      <c r="G3" s="2" t="s">
        <v>7</v>
      </c>
      <c r="H3" s="2" t="s">
        <v>10</v>
      </c>
      <c r="I3" s="2" t="s">
        <v>8</v>
      </c>
      <c r="J3" s="2" t="s">
        <v>11</v>
      </c>
      <c r="K3" s="2" t="s">
        <v>6</v>
      </c>
      <c r="L3" s="2" t="s">
        <v>9</v>
      </c>
      <c r="M3" s="2" t="s">
        <v>12</v>
      </c>
      <c r="N3" s="2" t="s">
        <v>13</v>
      </c>
    </row>
    <row r="4" spans="1:14" x14ac:dyDescent="0.2">
      <c r="A4">
        <v>14</v>
      </c>
      <c r="B4">
        <v>58</v>
      </c>
      <c r="C4">
        <f>C1</f>
        <v>1</v>
      </c>
      <c r="D4">
        <f>C2</f>
        <v>1</v>
      </c>
      <c r="E4">
        <f>C4+D4*A4</f>
        <v>15</v>
      </c>
      <c r="F4" s="1">
        <f>(B4-E4)^2</f>
        <v>1849</v>
      </c>
      <c r="G4" s="3">
        <f>(((C4+0.01)+A4*D4)-B4)^2</f>
        <v>1848.1401000000001</v>
      </c>
      <c r="H4" s="3">
        <f>(G4-F4)/0.01</f>
        <v>-85.989999999992506</v>
      </c>
      <c r="I4" s="3">
        <f>(((D4+0.01)*A4+C4)-B4)^2</f>
        <v>1836.9795999999999</v>
      </c>
      <c r="J4" s="3">
        <f>(I4-F4)/0.01</f>
        <v>-1202.0400000000109</v>
      </c>
      <c r="K4" s="3">
        <f>2*(E4-B4)</f>
        <v>-86</v>
      </c>
      <c r="L4" s="3">
        <f>K4*A4</f>
        <v>-1204</v>
      </c>
      <c r="M4" s="3">
        <f>D4-L4*$F$1</f>
        <v>1.1204000000000001</v>
      </c>
      <c r="N4" s="3">
        <f>C4-K4*$F$1</f>
        <v>1.0085999999999999</v>
      </c>
    </row>
    <row r="5" spans="1:14" x14ac:dyDescent="0.2">
      <c r="A5">
        <v>86</v>
      </c>
      <c r="B5">
        <v>202</v>
      </c>
      <c r="C5">
        <f>N4</f>
        <v>1.0085999999999999</v>
      </c>
      <c r="D5">
        <f>M4</f>
        <v>1.1204000000000001</v>
      </c>
      <c r="E5">
        <f>C5+D5*A5</f>
        <v>97.363</v>
      </c>
      <c r="F5" s="1">
        <f>(B5-E5)^2</f>
        <v>10948.901769</v>
      </c>
      <c r="G5" s="3">
        <f>(((C5+0.01)+A5*D5)-B5)^2</f>
        <v>10946.809128999999</v>
      </c>
      <c r="H5" s="3">
        <f>(G5-F5)/0.01</f>
        <v>-209.26400000007561</v>
      </c>
      <c r="I5" s="3">
        <f>(((D5+0.01)*A5+C5)-B5)^2</f>
        <v>10769.665728999997</v>
      </c>
      <c r="J5" s="3">
        <f>(I5-F5)/0.01</f>
        <v>-17923.604000000341</v>
      </c>
      <c r="K5" s="3">
        <f t="shared" ref="K5:K32" si="0">2*(E5-B5)</f>
        <v>-209.274</v>
      </c>
      <c r="L5" s="3">
        <f>K5*A5</f>
        <v>-17997.563999999998</v>
      </c>
      <c r="M5" s="3">
        <f t="shared" ref="M5:M32" si="1">D5-L5*$F$1</f>
        <v>2.9201563999999998</v>
      </c>
      <c r="N5" s="3">
        <f t="shared" ref="N5:N32" si="2">C5-K5*$F$1</f>
        <v>1.0295273999999999</v>
      </c>
    </row>
    <row r="6" spans="1:14" x14ac:dyDescent="0.2">
      <c r="A6">
        <v>28</v>
      </c>
      <c r="B6">
        <v>86</v>
      </c>
      <c r="C6">
        <f>N5</f>
        <v>1.0295273999999999</v>
      </c>
      <c r="D6">
        <f>M5</f>
        <v>2.9201563999999998</v>
      </c>
      <c r="E6">
        <f>C6+D6*A6</f>
        <v>82.7939066</v>
      </c>
      <c r="F6" s="1">
        <f>(B6-E6)^2</f>
        <v>10.279034889523562</v>
      </c>
      <c r="G6" s="3">
        <f>(((C6+0.01)+A6*D6)-B6)^2</f>
        <v>10.215013021523621</v>
      </c>
      <c r="H6" s="3">
        <f>(G6-F6)/0.01</f>
        <v>-6.4021867999940696</v>
      </c>
      <c r="I6" s="3">
        <f>(((D6+0.01)*A6+C6)-B6)^2</f>
        <v>8.5620225855236392</v>
      </c>
      <c r="J6" s="3">
        <f>(I6-F6)/0.01</f>
        <v>-171.70123039999226</v>
      </c>
      <c r="K6" s="3">
        <f t="shared" ref="K6:K7" si="3">2*(E6-B6)</f>
        <v>-6.4121868000000006</v>
      </c>
      <c r="L6" s="3">
        <f>K6*A6</f>
        <v>-179.54123040000002</v>
      </c>
      <c r="M6" s="3">
        <f t="shared" ref="M6:M7" si="4">D6-L6*$F$1</f>
        <v>2.9381105230399998</v>
      </c>
      <c r="N6" s="3">
        <f t="shared" ref="N6:N7" si="5">C6-K6*$F$1</f>
        <v>1.0301686186799999</v>
      </c>
    </row>
    <row r="7" spans="1:14" x14ac:dyDescent="0.2">
      <c r="A7">
        <v>51</v>
      </c>
      <c r="B7">
        <v>132</v>
      </c>
      <c r="C7">
        <f t="shared" ref="C7:C32" si="6">N6</f>
        <v>1.0301686186799999</v>
      </c>
      <c r="D7">
        <f t="shared" ref="D7:D32" si="7">M6</f>
        <v>2.9381105230399998</v>
      </c>
      <c r="E7">
        <f t="shared" ref="E7:E32" si="8">C7+D7*A7</f>
        <v>150.87380529371998</v>
      </c>
      <c r="F7" s="1">
        <f t="shared" ref="F7:F32" si="9">(B7-E7)^2</f>
        <v>356.22052626525243</v>
      </c>
      <c r="G7" s="3">
        <f t="shared" ref="G7:G32" si="10">(((C7+0.01)+A7*D7)-B7)^2</f>
        <v>356.59810237112754</v>
      </c>
      <c r="H7" s="3">
        <f t="shared" ref="H7:H32" si="11">(G7-F7)/0.01</f>
        <v>37.757610587510726</v>
      </c>
      <c r="I7" s="3">
        <f t="shared" ref="I7:I32" si="12">(((D7+0.01)*A7+C7)-B7)^2</f>
        <v>375.73190766484646</v>
      </c>
      <c r="J7" s="3">
        <f t="shared" ref="J7:J32" si="13">(I7-F7)/0.01</f>
        <v>1951.1381399594029</v>
      </c>
      <c r="K7" s="3">
        <f t="shared" si="3"/>
        <v>37.747610587439965</v>
      </c>
      <c r="L7" s="3">
        <f t="shared" ref="L7:L32" si="14">K7*A7</f>
        <v>1925.1281399594382</v>
      </c>
      <c r="M7" s="3">
        <f t="shared" si="4"/>
        <v>2.745597709044056</v>
      </c>
      <c r="N7" s="3">
        <f t="shared" si="5"/>
        <v>1.0263938576212559</v>
      </c>
    </row>
    <row r="8" spans="1:14" x14ac:dyDescent="0.2">
      <c r="A8">
        <v>28</v>
      </c>
      <c r="B8">
        <v>86</v>
      </c>
      <c r="C8">
        <f t="shared" si="6"/>
        <v>1.0263938576212559</v>
      </c>
      <c r="D8">
        <f t="shared" si="7"/>
        <v>2.745597709044056</v>
      </c>
      <c r="E8">
        <f t="shared" si="8"/>
        <v>77.903129710854827</v>
      </c>
      <c r="F8" s="1">
        <f t="shared" si="9"/>
        <v>65.559308479241835</v>
      </c>
      <c r="G8" s="3">
        <f t="shared" si="10"/>
        <v>65.397471073459073</v>
      </c>
      <c r="H8" s="3">
        <f t="shared" si="11"/>
        <v>-16.183740578276229</v>
      </c>
      <c r="I8" s="3">
        <f t="shared" si="12"/>
        <v>61.103461117320741</v>
      </c>
      <c r="J8" s="3">
        <f t="shared" si="13"/>
        <v>-445.5847361921094</v>
      </c>
      <c r="K8" s="3">
        <f t="shared" ref="K8:K32" si="15">2*(E8-B8)</f>
        <v>-16.193740578290345</v>
      </c>
      <c r="L8" s="3">
        <f t="shared" si="14"/>
        <v>-453.42473619212967</v>
      </c>
      <c r="M8" s="3">
        <f t="shared" ref="M8:M32" si="16">D8-L8*$F$1</f>
        <v>2.7909401826632689</v>
      </c>
      <c r="N8" s="3">
        <f t="shared" ref="N8:N32" si="17">C8-K8*$F$1</f>
        <v>1.0280132316790849</v>
      </c>
    </row>
    <row r="9" spans="1:14" x14ac:dyDescent="0.2">
      <c r="A9">
        <v>29</v>
      </c>
      <c r="B9">
        <v>88</v>
      </c>
      <c r="C9">
        <f t="shared" si="6"/>
        <v>1.0280132316790849</v>
      </c>
      <c r="D9">
        <f t="shared" si="7"/>
        <v>2.7909401826632689</v>
      </c>
      <c r="E9">
        <f t="shared" si="8"/>
        <v>81.965278528913885</v>
      </c>
      <c r="F9" s="1">
        <f t="shared" si="9"/>
        <v>36.417863233587767</v>
      </c>
      <c r="G9" s="3">
        <f t="shared" si="10"/>
        <v>36.297268804165981</v>
      </c>
      <c r="H9" s="3">
        <f t="shared" si="11"/>
        <v>-12.059442942178578</v>
      </c>
      <c r="I9" s="3">
        <f t="shared" si="12"/>
        <v>33.001824780357914</v>
      </c>
      <c r="J9" s="3">
        <f t="shared" si="13"/>
        <v>-341.60384532298519</v>
      </c>
      <c r="K9" s="3">
        <f t="shared" si="15"/>
        <v>-12.06944294217223</v>
      </c>
      <c r="L9" s="3">
        <f t="shared" si="14"/>
        <v>-350.01384532299471</v>
      </c>
      <c r="M9" s="3">
        <f t="shared" si="16"/>
        <v>2.8259415671955685</v>
      </c>
      <c r="N9" s="3">
        <f t="shared" si="17"/>
        <v>1.0292201759733022</v>
      </c>
    </row>
    <row r="10" spans="1:14" x14ac:dyDescent="0.2">
      <c r="A10">
        <v>72</v>
      </c>
      <c r="B10">
        <v>174</v>
      </c>
      <c r="C10">
        <f t="shared" si="6"/>
        <v>1.0292201759733022</v>
      </c>
      <c r="D10">
        <f t="shared" si="7"/>
        <v>2.8259415671955685</v>
      </c>
      <c r="E10">
        <f t="shared" si="8"/>
        <v>204.49701301405423</v>
      </c>
      <c r="F10" s="1">
        <f t="shared" si="9"/>
        <v>930.06780277939322</v>
      </c>
      <c r="G10" s="3">
        <f t="shared" si="10"/>
        <v>930.67784303967369</v>
      </c>
      <c r="H10" s="3">
        <f t="shared" si="11"/>
        <v>61.004026028047065</v>
      </c>
      <c r="I10" s="3">
        <f t="shared" si="12"/>
        <v>974.50190151963125</v>
      </c>
      <c r="J10" s="3">
        <f t="shared" si="13"/>
        <v>4443.4098740238023</v>
      </c>
      <c r="K10" s="3">
        <f t="shared" si="15"/>
        <v>60.994026028108465</v>
      </c>
      <c r="L10" s="3">
        <f t="shared" si="14"/>
        <v>4391.5698740238095</v>
      </c>
      <c r="M10" s="3">
        <f t="shared" si="16"/>
        <v>2.3867845797931877</v>
      </c>
      <c r="N10" s="3">
        <f t="shared" si="17"/>
        <v>1.0231207733704912</v>
      </c>
    </row>
    <row r="11" spans="1:14" x14ac:dyDescent="0.2">
      <c r="A11">
        <v>62</v>
      </c>
      <c r="B11">
        <v>154</v>
      </c>
      <c r="C11">
        <f t="shared" si="6"/>
        <v>1.0231207733704912</v>
      </c>
      <c r="D11">
        <f t="shared" si="7"/>
        <v>2.3867845797931877</v>
      </c>
      <c r="E11">
        <f t="shared" si="8"/>
        <v>149.00376472054813</v>
      </c>
      <c r="F11" s="1">
        <f t="shared" si="9"/>
        <v>24.962366967639472</v>
      </c>
      <c r="G11" s="3">
        <f t="shared" si="10"/>
        <v>24.862542262050525</v>
      </c>
      <c r="H11" s="3">
        <f t="shared" si="11"/>
        <v>-9.9824705588947182</v>
      </c>
      <c r="I11" s="3">
        <f t="shared" si="12"/>
        <v>19.151435221119364</v>
      </c>
      <c r="J11" s="3">
        <f t="shared" si="13"/>
        <v>-581.09317465201082</v>
      </c>
      <c r="K11" s="3">
        <f t="shared" si="15"/>
        <v>-9.992470558903733</v>
      </c>
      <c r="L11" s="3">
        <f t="shared" si="14"/>
        <v>-619.53317465203145</v>
      </c>
      <c r="M11" s="3">
        <f t="shared" si="16"/>
        <v>2.4487378972583906</v>
      </c>
      <c r="N11" s="3">
        <f t="shared" si="17"/>
        <v>1.0241200204263816</v>
      </c>
    </row>
    <row r="12" spans="1:14" x14ac:dyDescent="0.2">
      <c r="A12">
        <v>84</v>
      </c>
      <c r="B12">
        <v>198</v>
      </c>
      <c r="C12">
        <f t="shared" si="6"/>
        <v>1.0241200204263816</v>
      </c>
      <c r="D12">
        <f t="shared" si="7"/>
        <v>2.4487378972583906</v>
      </c>
      <c r="E12">
        <f t="shared" si="8"/>
        <v>206.7181033901312</v>
      </c>
      <c r="F12" s="1">
        <f t="shared" si="9"/>
        <v>76.005326721017212</v>
      </c>
      <c r="G12" s="3">
        <f t="shared" si="10"/>
        <v>76.179788788819678</v>
      </c>
      <c r="H12" s="3">
        <f t="shared" si="11"/>
        <v>17.446206780246598</v>
      </c>
      <c r="I12" s="3">
        <f t="shared" si="12"/>
        <v>91.357340416437154</v>
      </c>
      <c r="J12" s="3">
        <f t="shared" si="13"/>
        <v>1535.2013695419942</v>
      </c>
      <c r="K12" s="3">
        <f t="shared" si="15"/>
        <v>17.43620678026241</v>
      </c>
      <c r="L12" s="3">
        <f t="shared" si="14"/>
        <v>1464.6413695420424</v>
      </c>
      <c r="M12" s="3">
        <f t="shared" si="16"/>
        <v>2.3022737603041863</v>
      </c>
      <c r="N12" s="3">
        <f t="shared" si="17"/>
        <v>1.0223763997483555</v>
      </c>
    </row>
    <row r="13" spans="1:14" x14ac:dyDescent="0.2">
      <c r="A13">
        <v>15</v>
      </c>
      <c r="B13">
        <v>60</v>
      </c>
      <c r="C13">
        <f t="shared" si="6"/>
        <v>1.0223763997483555</v>
      </c>
      <c r="D13">
        <f t="shared" si="7"/>
        <v>2.3022737603041863</v>
      </c>
      <c r="E13">
        <f t="shared" si="8"/>
        <v>35.556482804311145</v>
      </c>
      <c r="F13" s="1">
        <f t="shared" si="9"/>
        <v>597.48553289593679</v>
      </c>
      <c r="G13" s="3">
        <f t="shared" si="10"/>
        <v>596.99676255202269</v>
      </c>
      <c r="H13" s="3">
        <f t="shared" si="11"/>
        <v>-48.877034391409779</v>
      </c>
      <c r="I13" s="3">
        <f t="shared" si="12"/>
        <v>590.17497773723017</v>
      </c>
      <c r="J13" s="3">
        <f t="shared" si="13"/>
        <v>-731.05551587066202</v>
      </c>
      <c r="K13" s="3">
        <f t="shared" si="15"/>
        <v>-48.887034391377711</v>
      </c>
      <c r="L13" s="3">
        <f t="shared" si="14"/>
        <v>-733.30551587066566</v>
      </c>
      <c r="M13" s="3">
        <f t="shared" si="16"/>
        <v>2.3756043118912529</v>
      </c>
      <c r="N13" s="3">
        <f t="shared" si="17"/>
        <v>1.0272651031874933</v>
      </c>
    </row>
    <row r="14" spans="1:14" x14ac:dyDescent="0.2">
      <c r="A14">
        <v>42</v>
      </c>
      <c r="B14">
        <v>114</v>
      </c>
      <c r="C14">
        <f t="shared" si="6"/>
        <v>1.0272651031874933</v>
      </c>
      <c r="D14">
        <f t="shared" si="7"/>
        <v>2.3756043118912529</v>
      </c>
      <c r="E14">
        <f t="shared" si="8"/>
        <v>100.80264620262011</v>
      </c>
      <c r="F14" s="1">
        <f t="shared" si="9"/>
        <v>174.17014725321741</v>
      </c>
      <c r="G14" s="3">
        <f t="shared" si="10"/>
        <v>173.90630017726966</v>
      </c>
      <c r="H14" s="3">
        <f t="shared" si="11"/>
        <v>-26.384707594775136</v>
      </c>
      <c r="I14" s="3">
        <f t="shared" si="12"/>
        <v>163.26077006341862</v>
      </c>
      <c r="J14" s="3">
        <f t="shared" si="13"/>
        <v>-1090.9377189798788</v>
      </c>
      <c r="K14" s="3">
        <f t="shared" si="15"/>
        <v>-26.39470759475978</v>
      </c>
      <c r="L14" s="3">
        <f t="shared" si="14"/>
        <v>-1108.5777189799107</v>
      </c>
      <c r="M14" s="3">
        <f t="shared" si="16"/>
        <v>2.4864620837892439</v>
      </c>
      <c r="N14" s="3">
        <f t="shared" si="17"/>
        <v>1.0299045739469692</v>
      </c>
    </row>
    <row r="15" spans="1:14" x14ac:dyDescent="0.2">
      <c r="A15">
        <v>62</v>
      </c>
      <c r="B15">
        <v>154</v>
      </c>
      <c r="C15">
        <f t="shared" si="6"/>
        <v>1.0299045739469692</v>
      </c>
      <c r="D15">
        <f t="shared" si="7"/>
        <v>2.4864620837892439</v>
      </c>
      <c r="E15">
        <f t="shared" si="8"/>
        <v>155.19055376888008</v>
      </c>
      <c r="F15" s="1">
        <f t="shared" si="9"/>
        <v>1.4174182765945609</v>
      </c>
      <c r="G15" s="3">
        <f t="shared" si="10"/>
        <v>1.4413293519721406</v>
      </c>
      <c r="H15" s="3">
        <f t="shared" si="11"/>
        <v>2.3911075377579749</v>
      </c>
      <c r="I15" s="3">
        <f t="shared" si="12"/>
        <v>3.2781049500058757</v>
      </c>
      <c r="J15" s="3">
        <f t="shared" si="13"/>
        <v>186.06866734113149</v>
      </c>
      <c r="K15" s="3">
        <f t="shared" si="15"/>
        <v>2.3811075377601583</v>
      </c>
      <c r="L15" s="3">
        <f t="shared" si="14"/>
        <v>147.62866734112981</v>
      </c>
      <c r="M15" s="3">
        <f t="shared" si="16"/>
        <v>2.4716992170551308</v>
      </c>
      <c r="N15" s="3">
        <f t="shared" si="17"/>
        <v>1.0296664631931931</v>
      </c>
    </row>
    <row r="16" spans="1:14" x14ac:dyDescent="0.2">
      <c r="A16">
        <v>47</v>
      </c>
      <c r="B16">
        <v>124</v>
      </c>
      <c r="C16">
        <f t="shared" si="6"/>
        <v>1.0296664631931931</v>
      </c>
      <c r="D16">
        <f t="shared" si="7"/>
        <v>2.4716992170551308</v>
      </c>
      <c r="E16">
        <f t="shared" si="8"/>
        <v>117.19952966478435</v>
      </c>
      <c r="F16" s="1">
        <f t="shared" si="9"/>
        <v>46.246396780148054</v>
      </c>
      <c r="G16" s="3">
        <f t="shared" si="10"/>
        <v>46.110487373443668</v>
      </c>
      <c r="H16" s="3">
        <f t="shared" si="11"/>
        <v>-13.590940670438556</v>
      </c>
      <c r="I16" s="3">
        <f t="shared" si="12"/>
        <v>40.074854665045535</v>
      </c>
      <c r="J16" s="3">
        <f t="shared" si="13"/>
        <v>-617.1542115102518</v>
      </c>
      <c r="K16" s="3">
        <f t="shared" si="15"/>
        <v>-13.600940670431299</v>
      </c>
      <c r="L16" s="3">
        <f t="shared" si="14"/>
        <v>-639.24421151027104</v>
      </c>
      <c r="M16" s="3">
        <f t="shared" si="16"/>
        <v>2.5356236382061579</v>
      </c>
      <c r="N16" s="3">
        <f t="shared" si="17"/>
        <v>1.0310265572602362</v>
      </c>
    </row>
    <row r="17" spans="1:14" x14ac:dyDescent="0.2">
      <c r="A17">
        <v>35</v>
      </c>
      <c r="B17">
        <v>100</v>
      </c>
      <c r="C17">
        <f t="shared" si="6"/>
        <v>1.0310265572602362</v>
      </c>
      <c r="D17">
        <f t="shared" si="7"/>
        <v>2.5356236382061579</v>
      </c>
      <c r="E17">
        <f t="shared" si="8"/>
        <v>89.777853894475754</v>
      </c>
      <c r="F17" s="1">
        <f t="shared" si="9"/>
        <v>104.4922710026845</v>
      </c>
      <c r="G17" s="3">
        <f t="shared" si="10"/>
        <v>104.28792808057392</v>
      </c>
      <c r="H17" s="3">
        <f t="shared" si="11"/>
        <v>-20.434292211058391</v>
      </c>
      <c r="I17" s="3">
        <f t="shared" si="12"/>
        <v>97.459268728817648</v>
      </c>
      <c r="J17" s="3">
        <f t="shared" si="13"/>
        <v>-703.30022738668561</v>
      </c>
      <c r="K17" s="3">
        <f t="shared" si="15"/>
        <v>-20.444292211048491</v>
      </c>
      <c r="L17" s="3">
        <f t="shared" si="14"/>
        <v>-715.5502273866972</v>
      </c>
      <c r="M17" s="3">
        <f t="shared" si="16"/>
        <v>2.6071786609448275</v>
      </c>
      <c r="N17" s="3">
        <f t="shared" si="17"/>
        <v>1.033070986481341</v>
      </c>
    </row>
    <row r="18" spans="1:14" x14ac:dyDescent="0.2">
      <c r="A18">
        <v>9</v>
      </c>
      <c r="B18">
        <v>48</v>
      </c>
      <c r="C18">
        <f t="shared" si="6"/>
        <v>1.033070986481341</v>
      </c>
      <c r="D18">
        <f t="shared" si="7"/>
        <v>2.6071786609448275</v>
      </c>
      <c r="E18">
        <f t="shared" si="8"/>
        <v>24.497678934984791</v>
      </c>
      <c r="F18" s="1">
        <f t="shared" si="9"/>
        <v>552.35909544305764</v>
      </c>
      <c r="G18" s="3">
        <f t="shared" si="10"/>
        <v>551.88914902175748</v>
      </c>
      <c r="H18" s="3">
        <f t="shared" si="11"/>
        <v>-46.994642130016473</v>
      </c>
      <c r="I18" s="3">
        <f t="shared" si="12"/>
        <v>548.13677765135503</v>
      </c>
      <c r="J18" s="3">
        <f t="shared" si="13"/>
        <v>-422.23177917026078</v>
      </c>
      <c r="K18" s="3">
        <f t="shared" si="15"/>
        <v>-47.004642130030419</v>
      </c>
      <c r="L18" s="3">
        <f t="shared" si="14"/>
        <v>-423.0417791702738</v>
      </c>
      <c r="M18" s="3">
        <f t="shared" si="16"/>
        <v>2.649482838861855</v>
      </c>
      <c r="N18" s="3">
        <f t="shared" si="17"/>
        <v>1.0377714506943441</v>
      </c>
    </row>
    <row r="19" spans="1:14" x14ac:dyDescent="0.2">
      <c r="A19">
        <v>38</v>
      </c>
      <c r="B19">
        <v>106</v>
      </c>
      <c r="C19">
        <f t="shared" si="6"/>
        <v>1.0377714506943441</v>
      </c>
      <c r="D19">
        <f t="shared" si="7"/>
        <v>2.649482838861855</v>
      </c>
      <c r="E19">
        <f t="shared" si="8"/>
        <v>101.71811932744484</v>
      </c>
      <c r="F19" s="1">
        <f t="shared" si="9"/>
        <v>18.334502094001436</v>
      </c>
      <c r="G19" s="3">
        <f t="shared" si="10"/>
        <v>18.248964480550413</v>
      </c>
      <c r="H19" s="3">
        <f t="shared" si="11"/>
        <v>-8.5537613451023731</v>
      </c>
      <c r="I19" s="3">
        <f t="shared" si="12"/>
        <v>15.224672782859551</v>
      </c>
      <c r="J19" s="3">
        <f t="shared" si="13"/>
        <v>-310.98293111418849</v>
      </c>
      <c r="K19" s="3">
        <f t="shared" si="15"/>
        <v>-8.5637613451103221</v>
      </c>
      <c r="L19" s="3">
        <f t="shared" si="14"/>
        <v>-325.42293111419224</v>
      </c>
      <c r="M19" s="3">
        <f t="shared" si="16"/>
        <v>2.6820251319732744</v>
      </c>
      <c r="N19" s="3">
        <f t="shared" si="17"/>
        <v>1.0386278268288551</v>
      </c>
    </row>
    <row r="20" spans="1:14" x14ac:dyDescent="0.2">
      <c r="A20">
        <v>44</v>
      </c>
      <c r="B20">
        <v>118</v>
      </c>
      <c r="C20">
        <f t="shared" si="6"/>
        <v>1.0386278268288551</v>
      </c>
      <c r="D20">
        <f t="shared" si="7"/>
        <v>2.6820251319732744</v>
      </c>
      <c r="E20">
        <f t="shared" si="8"/>
        <v>119.04773363365292</v>
      </c>
      <c r="F20" s="1">
        <f t="shared" si="9"/>
        <v>1.0977457670875612</v>
      </c>
      <c r="G20" s="3">
        <f t="shared" si="10"/>
        <v>1.1188004397606006</v>
      </c>
      <c r="H20" s="3">
        <f t="shared" si="11"/>
        <v>2.1054672673039398</v>
      </c>
      <c r="I20" s="3">
        <f t="shared" si="12"/>
        <v>2.2133513647021283</v>
      </c>
      <c r="J20" s="3">
        <f t="shared" si="13"/>
        <v>111.56055976145672</v>
      </c>
      <c r="K20" s="3">
        <f t="shared" si="15"/>
        <v>2.0954672673058496</v>
      </c>
      <c r="L20" s="3">
        <f t="shared" si="14"/>
        <v>92.200559761457384</v>
      </c>
      <c r="M20" s="3">
        <f t="shared" si="16"/>
        <v>2.6728050759971285</v>
      </c>
      <c r="N20" s="3">
        <f t="shared" si="17"/>
        <v>1.0384182801021244</v>
      </c>
    </row>
    <row r="21" spans="1:14" x14ac:dyDescent="0.2">
      <c r="A21">
        <v>99</v>
      </c>
      <c r="B21">
        <v>228</v>
      </c>
      <c r="C21">
        <f t="shared" si="6"/>
        <v>1.0384182801021244</v>
      </c>
      <c r="D21">
        <f t="shared" si="7"/>
        <v>2.6728050759971285</v>
      </c>
      <c r="E21">
        <f t="shared" si="8"/>
        <v>265.64612080381784</v>
      </c>
      <c r="F21" s="1">
        <f t="shared" si="9"/>
        <v>1417.2304115756463</v>
      </c>
      <c r="G21" s="3">
        <f t="shared" si="10"/>
        <v>1417.9834339917218</v>
      </c>
      <c r="H21" s="3">
        <f t="shared" si="11"/>
        <v>75.302241607550968</v>
      </c>
      <c r="I21" s="3">
        <f t="shared" si="12"/>
        <v>1492.7498307672063</v>
      </c>
      <c r="J21" s="3">
        <f t="shared" si="13"/>
        <v>7551.9419191560019</v>
      </c>
      <c r="K21" s="3">
        <f t="shared" si="15"/>
        <v>75.292241607635674</v>
      </c>
      <c r="L21" s="3">
        <f t="shared" si="14"/>
        <v>7453.9319191559316</v>
      </c>
      <c r="M21" s="3">
        <f t="shared" si="16"/>
        <v>1.9274118840815353</v>
      </c>
      <c r="N21" s="3">
        <f t="shared" si="17"/>
        <v>1.0308890559413608</v>
      </c>
    </row>
    <row r="22" spans="1:14" x14ac:dyDescent="0.2">
      <c r="A22">
        <v>13</v>
      </c>
      <c r="B22">
        <v>56</v>
      </c>
      <c r="C22">
        <f t="shared" si="6"/>
        <v>1.0308890559413608</v>
      </c>
      <c r="D22">
        <f t="shared" si="7"/>
        <v>1.9274118840815353</v>
      </c>
      <c r="E22">
        <f t="shared" si="8"/>
        <v>26.087243549001322</v>
      </c>
      <c r="F22" s="1">
        <f t="shared" si="9"/>
        <v>894.77299849676308</v>
      </c>
      <c r="G22" s="3">
        <f t="shared" si="10"/>
        <v>894.17484336774316</v>
      </c>
      <c r="H22" s="3">
        <f t="shared" si="11"/>
        <v>-59.815512901991497</v>
      </c>
      <c r="I22" s="3">
        <f t="shared" si="12"/>
        <v>887.01258181950345</v>
      </c>
      <c r="J22" s="3">
        <f t="shared" si="13"/>
        <v>-776.04166772596272</v>
      </c>
      <c r="K22" s="3">
        <f t="shared" si="15"/>
        <v>-59.825512901997357</v>
      </c>
      <c r="L22" s="3">
        <f t="shared" si="14"/>
        <v>-777.73166772596562</v>
      </c>
      <c r="M22" s="3">
        <f t="shared" si="16"/>
        <v>2.005185050854132</v>
      </c>
      <c r="N22" s="3">
        <f t="shared" si="17"/>
        <v>1.0368716072315605</v>
      </c>
    </row>
    <row r="23" spans="1:14" x14ac:dyDescent="0.2">
      <c r="A23">
        <v>21</v>
      </c>
      <c r="B23">
        <v>72</v>
      </c>
      <c r="C23">
        <f t="shared" si="6"/>
        <v>1.0368716072315605</v>
      </c>
      <c r="D23">
        <f t="shared" si="7"/>
        <v>2.005185050854132</v>
      </c>
      <c r="E23">
        <f t="shared" si="8"/>
        <v>43.145757675168333</v>
      </c>
      <c r="F23" s="1">
        <f t="shared" si="9"/>
        <v>832.56730014010714</v>
      </c>
      <c r="G23" s="3">
        <f t="shared" si="10"/>
        <v>831.99031529361059</v>
      </c>
      <c r="H23" s="3">
        <f t="shared" si="11"/>
        <v>-57.698484649654347</v>
      </c>
      <c r="I23" s="3">
        <f t="shared" si="12"/>
        <v>820.49261836367816</v>
      </c>
      <c r="J23" s="3">
        <f t="shared" si="13"/>
        <v>-1207.4681776428974</v>
      </c>
      <c r="K23" s="3">
        <f t="shared" si="15"/>
        <v>-57.708484649663333</v>
      </c>
      <c r="L23" s="3">
        <f t="shared" si="14"/>
        <v>-1211.87817764293</v>
      </c>
      <c r="M23" s="3">
        <f t="shared" si="16"/>
        <v>2.1263728686184251</v>
      </c>
      <c r="N23" s="3">
        <f t="shared" si="17"/>
        <v>1.0426424556965268</v>
      </c>
    </row>
    <row r="24" spans="1:14" x14ac:dyDescent="0.2">
      <c r="A24">
        <v>28</v>
      </c>
      <c r="B24">
        <v>86</v>
      </c>
      <c r="C24">
        <f t="shared" si="6"/>
        <v>1.0426424556965268</v>
      </c>
      <c r="D24">
        <f t="shared" si="7"/>
        <v>2.1263728686184251</v>
      </c>
      <c r="E24">
        <f t="shared" si="8"/>
        <v>60.581082777012433</v>
      </c>
      <c r="F24" s="1">
        <f t="shared" si="9"/>
        <v>646.12135278909398</v>
      </c>
      <c r="G24" s="3">
        <f t="shared" si="10"/>
        <v>645.61307444463432</v>
      </c>
      <c r="H24" s="3">
        <f t="shared" si="11"/>
        <v>-50.827834445965436</v>
      </c>
      <c r="I24" s="3">
        <f t="shared" si="12"/>
        <v>631.96515914422116</v>
      </c>
      <c r="J24" s="3">
        <f t="shared" si="13"/>
        <v>-1415.6193644872815</v>
      </c>
      <c r="K24" s="3">
        <f t="shared" si="15"/>
        <v>-50.837834445975133</v>
      </c>
      <c r="L24" s="3">
        <f t="shared" si="14"/>
        <v>-1423.4593644873037</v>
      </c>
      <c r="M24" s="3">
        <f t="shared" si="16"/>
        <v>2.2687188050671554</v>
      </c>
      <c r="N24" s="3">
        <f t="shared" si="17"/>
        <v>1.0477262391411244</v>
      </c>
    </row>
    <row r="25" spans="1:14" x14ac:dyDescent="0.2">
      <c r="A25">
        <v>20</v>
      </c>
      <c r="B25">
        <v>70</v>
      </c>
      <c r="C25">
        <f t="shared" si="6"/>
        <v>1.0477262391411244</v>
      </c>
      <c r="D25">
        <f t="shared" si="7"/>
        <v>2.2687188050671554</v>
      </c>
      <c r="E25">
        <f t="shared" si="8"/>
        <v>46.422102340484237</v>
      </c>
      <c r="F25" s="1">
        <f t="shared" si="9"/>
        <v>555.91725804259886</v>
      </c>
      <c r="G25" s="3">
        <f t="shared" si="10"/>
        <v>555.44580008940864</v>
      </c>
      <c r="H25" s="3">
        <f t="shared" si="11"/>
        <v>-47.145795319022454</v>
      </c>
      <c r="I25" s="3">
        <f t="shared" si="12"/>
        <v>546.52609897879279</v>
      </c>
      <c r="J25" s="3">
        <f t="shared" si="13"/>
        <v>-939.11590638060716</v>
      </c>
      <c r="K25" s="3">
        <f t="shared" si="15"/>
        <v>-47.155795319031526</v>
      </c>
      <c r="L25" s="3">
        <f t="shared" si="14"/>
        <v>-943.11590638063058</v>
      </c>
      <c r="M25" s="3">
        <f t="shared" si="16"/>
        <v>2.3630303957052186</v>
      </c>
      <c r="N25" s="3">
        <f t="shared" si="17"/>
        <v>1.0524418186730276</v>
      </c>
    </row>
    <row r="26" spans="1:14" x14ac:dyDescent="0.2">
      <c r="A26">
        <v>8</v>
      </c>
      <c r="B26">
        <v>46</v>
      </c>
      <c r="C26">
        <f t="shared" si="6"/>
        <v>1.0524418186730276</v>
      </c>
      <c r="D26">
        <f t="shared" si="7"/>
        <v>2.3630303957052186</v>
      </c>
      <c r="E26">
        <f t="shared" si="8"/>
        <v>19.956684984314776</v>
      </c>
      <c r="F26" s="1">
        <f t="shared" si="9"/>
        <v>678.25425700621543</v>
      </c>
      <c r="G26" s="3">
        <f t="shared" si="10"/>
        <v>677.73349070590189</v>
      </c>
      <c r="H26" s="3">
        <f t="shared" si="11"/>
        <v>-52.076630031353943</v>
      </c>
      <c r="I26" s="3">
        <f t="shared" si="12"/>
        <v>674.09372660370593</v>
      </c>
      <c r="J26" s="3">
        <f t="shared" si="13"/>
        <v>-416.05304025094938</v>
      </c>
      <c r="K26" s="3">
        <f t="shared" si="15"/>
        <v>-52.086630031370447</v>
      </c>
      <c r="L26" s="3">
        <f t="shared" si="14"/>
        <v>-416.69304025096358</v>
      </c>
      <c r="M26" s="3">
        <f t="shared" si="16"/>
        <v>2.4046996997303149</v>
      </c>
      <c r="N26" s="3">
        <f t="shared" si="17"/>
        <v>1.0576504816761645</v>
      </c>
    </row>
    <row r="27" spans="1:14" x14ac:dyDescent="0.2">
      <c r="A27">
        <v>64</v>
      </c>
      <c r="B27">
        <v>158</v>
      </c>
      <c r="C27">
        <f t="shared" si="6"/>
        <v>1.0576504816761645</v>
      </c>
      <c r="D27">
        <f t="shared" si="7"/>
        <v>2.4046996997303149</v>
      </c>
      <c r="E27">
        <f t="shared" si="8"/>
        <v>154.95843126441633</v>
      </c>
      <c r="F27" s="1">
        <f t="shared" si="9"/>
        <v>9.251140373280025</v>
      </c>
      <c r="G27" s="3">
        <f t="shared" si="10"/>
        <v>9.1904089985684063</v>
      </c>
      <c r="H27" s="3">
        <f t="shared" si="11"/>
        <v>-6.0731374711618713</v>
      </c>
      <c r="I27" s="3">
        <f t="shared" si="12"/>
        <v>5.7675323917329973</v>
      </c>
      <c r="J27" s="3">
        <f t="shared" si="13"/>
        <v>-348.36079815470276</v>
      </c>
      <c r="K27" s="3">
        <f t="shared" si="15"/>
        <v>-6.0831374711673334</v>
      </c>
      <c r="L27" s="3">
        <f t="shared" si="14"/>
        <v>-389.32079815470934</v>
      </c>
      <c r="M27" s="3">
        <f t="shared" si="16"/>
        <v>2.443631779545786</v>
      </c>
      <c r="N27" s="3">
        <f t="shared" si="17"/>
        <v>1.0582587954232812</v>
      </c>
    </row>
    <row r="28" spans="1:14" x14ac:dyDescent="0.2">
      <c r="A28">
        <v>99</v>
      </c>
      <c r="B28">
        <v>228</v>
      </c>
      <c r="C28">
        <f t="shared" si="6"/>
        <v>1.0582587954232812</v>
      </c>
      <c r="D28">
        <f t="shared" si="7"/>
        <v>2.443631779545786</v>
      </c>
      <c r="E28">
        <f t="shared" si="8"/>
        <v>242.97780497045611</v>
      </c>
      <c r="F28" s="1">
        <f t="shared" si="9"/>
        <v>224.33464173301962</v>
      </c>
      <c r="G28" s="3">
        <f t="shared" si="10"/>
        <v>224.63429783242847</v>
      </c>
      <c r="H28" s="3">
        <f t="shared" si="11"/>
        <v>29.965609940884974</v>
      </c>
      <c r="I28" s="3">
        <f t="shared" si="12"/>
        <v>254.9707955745221</v>
      </c>
      <c r="J28" s="3">
        <f t="shared" si="13"/>
        <v>3063.6153841502478</v>
      </c>
      <c r="K28" s="3">
        <f t="shared" si="15"/>
        <v>29.955609940912211</v>
      </c>
      <c r="L28" s="3">
        <f t="shared" si="14"/>
        <v>2965.605384150309</v>
      </c>
      <c r="M28" s="3">
        <f t="shared" si="16"/>
        <v>2.1470712411307553</v>
      </c>
      <c r="N28" s="3">
        <f t="shared" si="17"/>
        <v>1.0552632344291899</v>
      </c>
    </row>
    <row r="29" spans="1:14" x14ac:dyDescent="0.2">
      <c r="A29">
        <v>70</v>
      </c>
      <c r="B29">
        <v>170</v>
      </c>
      <c r="C29">
        <f t="shared" si="6"/>
        <v>1.0552632344291899</v>
      </c>
      <c r="D29">
        <f t="shared" si="7"/>
        <v>2.1470712411307553</v>
      </c>
      <c r="E29">
        <f t="shared" si="8"/>
        <v>151.35025011358206</v>
      </c>
      <c r="F29" s="1">
        <f t="shared" si="9"/>
        <v>347.8131708259458</v>
      </c>
      <c r="G29" s="3">
        <f t="shared" si="10"/>
        <v>347.44027582821781</v>
      </c>
      <c r="H29" s="3">
        <f t="shared" si="11"/>
        <v>-37.289499772799672</v>
      </c>
      <c r="I29" s="3">
        <f t="shared" si="12"/>
        <v>322.19352098496114</v>
      </c>
      <c r="J29" s="3">
        <f t="shared" si="13"/>
        <v>-2561.9649840984662</v>
      </c>
      <c r="K29" s="3">
        <f t="shared" si="15"/>
        <v>-37.299499772835873</v>
      </c>
      <c r="L29" s="3">
        <f t="shared" si="14"/>
        <v>-2610.9649840985112</v>
      </c>
      <c r="M29" s="3">
        <f t="shared" si="16"/>
        <v>2.4081677395406063</v>
      </c>
      <c r="N29" s="3">
        <f t="shared" si="17"/>
        <v>1.0589931844064735</v>
      </c>
    </row>
    <row r="30" spans="1:14" x14ac:dyDescent="0.2">
      <c r="A30">
        <v>27</v>
      </c>
      <c r="B30">
        <v>84</v>
      </c>
      <c r="C30">
        <f t="shared" si="6"/>
        <v>1.0589931844064735</v>
      </c>
      <c r="D30">
        <f t="shared" si="7"/>
        <v>2.4081677395406063</v>
      </c>
      <c r="E30">
        <f t="shared" si="8"/>
        <v>66.079522152002838</v>
      </c>
      <c r="F30" s="1">
        <f t="shared" si="9"/>
        <v>321.14352630055703</v>
      </c>
      <c r="G30" s="3">
        <f t="shared" si="10"/>
        <v>320.78521674359689</v>
      </c>
      <c r="H30" s="3">
        <f t="shared" si="11"/>
        <v>-35.830955696013689</v>
      </c>
      <c r="I30" s="3">
        <f t="shared" si="12"/>
        <v>311.53936826263867</v>
      </c>
      <c r="J30" s="3">
        <f t="shared" si="13"/>
        <v>-960.41580379183529</v>
      </c>
      <c r="K30" s="3">
        <f t="shared" si="15"/>
        <v>-35.840955695994325</v>
      </c>
      <c r="L30" s="3">
        <f t="shared" si="14"/>
        <v>-967.70580379184673</v>
      </c>
      <c r="M30" s="3">
        <f t="shared" si="16"/>
        <v>2.5049383199197908</v>
      </c>
      <c r="N30" s="3">
        <f t="shared" si="17"/>
        <v>1.0625772799760729</v>
      </c>
    </row>
    <row r="31" spans="1:14" x14ac:dyDescent="0.2">
      <c r="A31">
        <v>17</v>
      </c>
      <c r="B31">
        <v>64</v>
      </c>
      <c r="C31">
        <f t="shared" si="6"/>
        <v>1.0625772799760729</v>
      </c>
      <c r="D31">
        <f t="shared" si="7"/>
        <v>2.5049383199197908</v>
      </c>
      <c r="E31">
        <f t="shared" si="8"/>
        <v>43.646528718612515</v>
      </c>
      <c r="F31" s="1">
        <f t="shared" si="9"/>
        <v>414.26379320226511</v>
      </c>
      <c r="G31" s="3">
        <f t="shared" si="10"/>
        <v>413.85682377663744</v>
      </c>
      <c r="H31" s="3">
        <f t="shared" si="11"/>
        <v>-40.69694256276648</v>
      </c>
      <c r="I31" s="3">
        <f t="shared" si="12"/>
        <v>407.37251296659326</v>
      </c>
      <c r="J31" s="3">
        <f t="shared" si="13"/>
        <v>-689.1280235671843</v>
      </c>
      <c r="K31" s="3">
        <f t="shared" si="15"/>
        <v>-40.706942562774969</v>
      </c>
      <c r="L31" s="3">
        <f t="shared" si="14"/>
        <v>-692.01802356717451</v>
      </c>
      <c r="M31" s="3">
        <f t="shared" si="16"/>
        <v>2.5741401222765083</v>
      </c>
      <c r="N31" s="3">
        <f t="shared" si="17"/>
        <v>1.0666479742323505</v>
      </c>
    </row>
    <row r="32" spans="1:14" x14ac:dyDescent="0.2">
      <c r="A32">
        <v>8</v>
      </c>
      <c r="B32">
        <v>46</v>
      </c>
      <c r="C32">
        <f t="shared" si="6"/>
        <v>1.0666479742323505</v>
      </c>
      <c r="D32">
        <f t="shared" si="7"/>
        <v>2.5741401222765083</v>
      </c>
      <c r="E32">
        <f t="shared" si="8"/>
        <v>21.659768952444416</v>
      </c>
      <c r="F32" s="1">
        <f t="shared" si="9"/>
        <v>592.44684744838878</v>
      </c>
      <c r="G32" s="3">
        <f t="shared" si="10"/>
        <v>591.96014282743761</v>
      </c>
      <c r="H32" s="3">
        <f t="shared" si="11"/>
        <v>-48.670462095117273</v>
      </c>
      <c r="I32" s="3">
        <f t="shared" si="12"/>
        <v>588.55881048077993</v>
      </c>
      <c r="J32" s="3">
        <f t="shared" si="13"/>
        <v>-388.80369676088549</v>
      </c>
      <c r="K32" s="3">
        <f t="shared" si="15"/>
        <v>-48.680462095111167</v>
      </c>
      <c r="L32" s="3">
        <f t="shared" si="14"/>
        <v>-389.44369676088934</v>
      </c>
      <c r="M32" s="3">
        <f t="shared" si="16"/>
        <v>2.6130844919525971</v>
      </c>
      <c r="N32" s="3">
        <f t="shared" si="17"/>
        <v>1.0715160204418617</v>
      </c>
    </row>
    <row r="33" spans="3:12" x14ac:dyDescent="0.2">
      <c r="E33" t="s">
        <v>2</v>
      </c>
      <c r="F33" s="1">
        <f>SQRT(SUM(F4:F32))</f>
        <v>150.75521153771854</v>
      </c>
      <c r="K33" s="3">
        <f>SQRT(SUMSQ(K4:K32))</f>
        <v>301.51042307543707</v>
      </c>
      <c r="L33" s="3">
        <f>SQRT(SUMSQ(L4:L32))</f>
        <v>20791.831056415613</v>
      </c>
    </row>
    <row r="36" spans="3:12" x14ac:dyDescent="0.2">
      <c r="C36" t="s">
        <v>20</v>
      </c>
    </row>
    <row r="37" spans="3:12" x14ac:dyDescent="0.2">
      <c r="C37" t="s">
        <v>2</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Button 1">
              <controlPr defaultSize="0" print="0" autoFill="0" autoPict="0" macro="[0]!basic.somesteps">
                <anchor moveWithCells="1">
                  <from>
                    <xdr:col>0</xdr:col>
                    <xdr:colOff>0</xdr:colOff>
                    <xdr:row>1</xdr:row>
                    <xdr:rowOff>12700</xdr:rowOff>
                  </from>
                  <to>
                    <xdr:col>0</xdr:col>
                    <xdr:colOff>508000</xdr:colOff>
                    <xdr:row>1</xdr:row>
                    <xdr:rowOff>215900</xdr:rowOff>
                  </to>
                </anchor>
              </controlPr>
            </control>
          </mc:Choice>
        </mc:AlternateContent>
        <mc:AlternateContent xmlns:mc="http://schemas.openxmlformats.org/markup-compatibility/2006">
          <mc:Choice Requires="x14">
            <control shapeId="16386" r:id="rId5" name="Button 2">
              <controlPr defaultSize="0" print="0" autoFill="0" autoPict="0" macro="[0]!basic.reset">
                <anchor moveWithCells="1">
                  <from>
                    <xdr:col>0</xdr:col>
                    <xdr:colOff>0</xdr:colOff>
                    <xdr:row>0</xdr:row>
                    <xdr:rowOff>25400</xdr:rowOff>
                  </from>
                  <to>
                    <xdr:col>0</xdr:col>
                    <xdr:colOff>508000</xdr:colOff>
                    <xdr:row>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27AD3-80DA-AD48-9D04-4F5B0B7BF5FC}">
  <sheetPr codeName="basic2"/>
  <dimension ref="A1:N38"/>
  <sheetViews>
    <sheetView zoomScale="130" zoomScaleNormal="130" workbookViewId="0">
      <pane ySplit="4" topLeftCell="A13" activePane="bottomLeft" state="frozen"/>
      <selection pane="bottomLeft" activeCell="O2" sqref="O2"/>
    </sheetView>
  </sheetViews>
  <sheetFormatPr baseColWidth="10" defaultColWidth="8.83203125" defaultRowHeight="15" x14ac:dyDescent="0.2"/>
  <cols>
    <col min="1" max="1" width="7" customWidth="1"/>
    <col min="2" max="2" width="7.83203125" bestFit="1" customWidth="1"/>
    <col min="3" max="3" width="9.6640625" customWidth="1"/>
    <col min="4" max="4" width="7" customWidth="1"/>
    <col min="5" max="5" width="8.1640625" customWidth="1"/>
    <col min="6" max="6" width="9.83203125" customWidth="1"/>
    <col min="7" max="7" width="8.6640625" bestFit="1" customWidth="1"/>
    <col min="8" max="8" width="12" customWidth="1"/>
    <col min="9" max="9" width="10.83203125" customWidth="1"/>
    <col min="10" max="10" width="9.1640625" bestFit="1" customWidth="1"/>
    <col min="11" max="11" width="6.83203125" bestFit="1" customWidth="1"/>
    <col min="12" max="12" width="9.1640625" bestFit="1" customWidth="1"/>
    <col min="13" max="13" width="11.6640625" customWidth="1"/>
    <col min="14" max="14" width="12.83203125" customWidth="1"/>
  </cols>
  <sheetData>
    <row r="1" spans="1:14" ht="17.5" customHeight="1" x14ac:dyDescent="0.2">
      <c r="B1" t="s">
        <v>19</v>
      </c>
      <c r="C1">
        <v>1</v>
      </c>
      <c r="E1" t="s">
        <v>14</v>
      </c>
      <c r="F1">
        <v>1E-4</v>
      </c>
      <c r="H1" t="s">
        <v>104</v>
      </c>
      <c r="I1" t="s">
        <v>110</v>
      </c>
      <c r="L1" t="s">
        <v>4</v>
      </c>
    </row>
    <row r="2" spans="1:14" ht="17.5" customHeight="1" x14ac:dyDescent="0.2">
      <c r="B2" t="s">
        <v>0</v>
      </c>
      <c r="C2">
        <v>1</v>
      </c>
      <c r="H2" t="s">
        <v>105</v>
      </c>
      <c r="I2" t="s">
        <v>103</v>
      </c>
      <c r="K2" t="s">
        <v>5</v>
      </c>
    </row>
    <row r="3" spans="1:14" ht="17.5" customHeight="1" x14ac:dyDescent="0.2">
      <c r="F3" t="s">
        <v>3</v>
      </c>
    </row>
    <row r="4" spans="1:14" s="2" customFormat="1" x14ac:dyDescent="0.2">
      <c r="A4" s="2" t="s">
        <v>15</v>
      </c>
      <c r="B4" s="2" t="s">
        <v>16</v>
      </c>
      <c r="C4" s="2" t="s">
        <v>73</v>
      </c>
      <c r="D4" s="2" t="s">
        <v>72</v>
      </c>
      <c r="E4" s="2" t="s">
        <v>17</v>
      </c>
      <c r="F4" s="2" t="s">
        <v>1</v>
      </c>
      <c r="G4" s="2" t="s">
        <v>7</v>
      </c>
      <c r="H4" s="2" t="s">
        <v>10</v>
      </c>
      <c r="I4" s="2" t="s">
        <v>8</v>
      </c>
      <c r="J4" s="2" t="s">
        <v>11</v>
      </c>
      <c r="K4" s="2" t="s">
        <v>6</v>
      </c>
      <c r="L4" s="2" t="s">
        <v>9</v>
      </c>
      <c r="M4" s="2" t="s">
        <v>12</v>
      </c>
      <c r="N4" s="2" t="s">
        <v>13</v>
      </c>
    </row>
    <row r="5" spans="1:14" x14ac:dyDescent="0.2">
      <c r="A5">
        <v>14</v>
      </c>
      <c r="B5">
        <v>58</v>
      </c>
      <c r="C5">
        <f>C1</f>
        <v>1</v>
      </c>
      <c r="D5">
        <f>C2</f>
        <v>1</v>
      </c>
      <c r="E5">
        <f>C5+D5*A5</f>
        <v>15</v>
      </c>
      <c r="F5" s="1">
        <f>(B5-E5)^2</f>
        <v>1849</v>
      </c>
      <c r="G5" s="3">
        <f>(((C5+0.01)+A5*D5)-B5)^2</f>
        <v>1848.1401000000001</v>
      </c>
      <c r="H5" s="3">
        <f>(G5-F5)/0.01</f>
        <v>-85.989999999992506</v>
      </c>
      <c r="I5" s="3">
        <f>(((D5+0.01)*A5+C5)-B5)^2</f>
        <v>1836.9795999999999</v>
      </c>
      <c r="J5" s="3">
        <f>(I5-F5)/0.01</f>
        <v>-1202.0400000000109</v>
      </c>
      <c r="K5" s="3">
        <f>2*(E5-B5)</f>
        <v>-86</v>
      </c>
      <c r="L5" s="3">
        <f>K5*A5</f>
        <v>-1204</v>
      </c>
      <c r="M5" s="3">
        <f>D5-J5*$F$1</f>
        <v>1.1202040000000011</v>
      </c>
      <c r="N5" s="3">
        <f>C5-H5*$F$1</f>
        <v>1.0085989999999994</v>
      </c>
    </row>
    <row r="6" spans="1:14" x14ac:dyDescent="0.2">
      <c r="A6">
        <v>86</v>
      </c>
      <c r="B6">
        <v>202</v>
      </c>
      <c r="C6">
        <f>N5</f>
        <v>1.0085989999999994</v>
      </c>
      <c r="D6">
        <f>M5</f>
        <v>1.1202040000000011</v>
      </c>
      <c r="E6">
        <f>C6+D6*A6</f>
        <v>97.346143000000097</v>
      </c>
      <c r="F6" s="1">
        <f>(B6-E6)^2</f>
        <v>10952.429784976428</v>
      </c>
      <c r="G6" s="3">
        <f>(((C6+0.01)+A6*D6)-B6)^2</f>
        <v>10950.336807836431</v>
      </c>
      <c r="H6" s="3">
        <f>(G6-F6)/0.01</f>
        <v>-209.29771399969468</v>
      </c>
      <c r="I6" s="3">
        <f>(((D6+0.01)*A6+C6)-B6)^2</f>
        <v>10773.164750936428</v>
      </c>
      <c r="J6" s="3">
        <f>(I6-F6)/0.01</f>
        <v>-17926.503403999959</v>
      </c>
      <c r="K6" s="3">
        <f t="shared" ref="K6:K33" si="0">2*(E6-B6)</f>
        <v>-209.30771399999981</v>
      </c>
      <c r="L6" s="3">
        <f>K6*A6</f>
        <v>-18000.463403999984</v>
      </c>
      <c r="M6" s="3">
        <f t="shared" ref="M6:M33" si="1">D6-J6*$F$1</f>
        <v>2.9128543403999974</v>
      </c>
      <c r="N6" s="3">
        <f t="shared" ref="N6:N33" si="2">C6-H6*$F$1</f>
        <v>1.0295287713999688</v>
      </c>
    </row>
    <row r="7" spans="1:14" x14ac:dyDescent="0.2">
      <c r="A7">
        <v>28</v>
      </c>
      <c r="B7">
        <v>86</v>
      </c>
      <c r="C7">
        <f>N6</f>
        <v>1.0295287713999688</v>
      </c>
      <c r="D7">
        <f>M6</f>
        <v>2.9128543403999974</v>
      </c>
      <c r="E7">
        <f>C7+D7*A7</f>
        <v>82.5894503025999</v>
      </c>
      <c r="F7" s="1">
        <f>(B7-E7)^2</f>
        <v>11.631849238435914</v>
      </c>
      <c r="G7" s="3">
        <f>(((C7+0.01)+A7*D7)-B7)^2</f>
        <v>11.563738244487876</v>
      </c>
      <c r="H7" s="3">
        <f>(G7-F7)/0.01</f>
        <v>-6.8110993948037546</v>
      </c>
      <c r="I7" s="3">
        <f>(((D7+0.01)*A7+C7)-B7)^2</f>
        <v>9.8003414078919384</v>
      </c>
      <c r="J7" s="3">
        <f>(I7-F7)/0.01</f>
        <v>-183.15078305439752</v>
      </c>
      <c r="K7" s="3">
        <f t="shared" si="0"/>
        <v>-6.8210993948001999</v>
      </c>
      <c r="L7" s="3">
        <f>K7*A7</f>
        <v>-190.9907830544056</v>
      </c>
      <c r="M7" s="3">
        <f t="shared" si="1"/>
        <v>2.9311694187054371</v>
      </c>
      <c r="N7" s="3">
        <f t="shared" si="2"/>
        <v>1.0302098813394491</v>
      </c>
    </row>
    <row r="8" spans="1:14" x14ac:dyDescent="0.2">
      <c r="A8">
        <v>51</v>
      </c>
      <c r="B8">
        <v>132</v>
      </c>
      <c r="C8">
        <f t="shared" ref="C8:C33" si="3">N7</f>
        <v>1.0302098813394491</v>
      </c>
      <c r="D8">
        <f t="shared" ref="D8:D33" si="4">M7</f>
        <v>2.9311694187054371</v>
      </c>
      <c r="E8">
        <f t="shared" ref="E8:E33" si="5">C8+D8*A8</f>
        <v>150.51985023531674</v>
      </c>
      <c r="F8" s="1">
        <f t="shared" ref="F8:F33" si="6">(B8-E8)^2</f>
        <v>342.98485273856147</v>
      </c>
      <c r="G8" s="3">
        <f t="shared" ref="G8:G33" si="7">(((C8+0.01)+A8*D8)-B8)^2</f>
        <v>343.35534974326742</v>
      </c>
      <c r="H8" s="3">
        <f t="shared" ref="H8:H33" si="8">(G8-F8)/0.01</f>
        <v>37.049700470595326</v>
      </c>
      <c r="I8" s="3">
        <f t="shared" ref="I8:I33" si="9">(((D8+0.01)*A8+C8)-B8)^2</f>
        <v>362.13519997858418</v>
      </c>
      <c r="J8" s="3">
        <f t="shared" ref="J8:J33" si="10">(I8-F8)/0.01</f>
        <v>1915.0347240022711</v>
      </c>
      <c r="K8" s="3">
        <f t="shared" si="0"/>
        <v>37.039700470633477</v>
      </c>
      <c r="L8" s="3">
        <f t="shared" ref="L8:L33" si="11">K8*A8</f>
        <v>1889.0247240023073</v>
      </c>
      <c r="M8" s="3">
        <f t="shared" si="1"/>
        <v>2.7396659463052102</v>
      </c>
      <c r="N8" s="3">
        <f t="shared" si="2"/>
        <v>1.0265049112923896</v>
      </c>
    </row>
    <row r="9" spans="1:14" x14ac:dyDescent="0.2">
      <c r="A9">
        <v>28</v>
      </c>
      <c r="B9">
        <v>86</v>
      </c>
      <c r="C9">
        <f t="shared" si="3"/>
        <v>1.0265049112923896</v>
      </c>
      <c r="D9">
        <f t="shared" si="4"/>
        <v>2.7396659463052102</v>
      </c>
      <c r="E9">
        <f t="shared" si="5"/>
        <v>77.737151407838283</v>
      </c>
      <c r="F9" s="1">
        <f t="shared" si="6"/>
        <v>68.274666856988873</v>
      </c>
      <c r="G9" s="3">
        <f t="shared" si="7"/>
        <v>68.109509885145783</v>
      </c>
      <c r="H9" s="3">
        <f t="shared" si="8"/>
        <v>-16.51569718430892</v>
      </c>
      <c r="I9" s="3">
        <f t="shared" si="9"/>
        <v>63.725871645378518</v>
      </c>
      <c r="J9" s="3">
        <f t="shared" si="10"/>
        <v>-454.87952116103543</v>
      </c>
      <c r="K9" s="3">
        <f t="shared" si="0"/>
        <v>-16.525697184323434</v>
      </c>
      <c r="L9" s="3">
        <f t="shared" si="11"/>
        <v>-462.71952116105615</v>
      </c>
      <c r="M9" s="3">
        <f t="shared" si="1"/>
        <v>2.7851538984213136</v>
      </c>
      <c r="N9" s="3">
        <f t="shared" si="2"/>
        <v>1.0281564810108206</v>
      </c>
    </row>
    <row r="10" spans="1:14" x14ac:dyDescent="0.2">
      <c r="A10">
        <v>29</v>
      </c>
      <c r="B10">
        <v>88</v>
      </c>
      <c r="C10">
        <f t="shared" si="3"/>
        <v>1.0281564810108206</v>
      </c>
      <c r="D10">
        <f t="shared" si="4"/>
        <v>2.7851538984213136</v>
      </c>
      <c r="E10">
        <f t="shared" si="5"/>
        <v>81.797619535228918</v>
      </c>
      <c r="F10" s="1">
        <f t="shared" si="6"/>
        <v>38.469523429773943</v>
      </c>
      <c r="G10" s="3">
        <f t="shared" si="7"/>
        <v>38.345575820478629</v>
      </c>
      <c r="H10" s="3">
        <f t="shared" si="8"/>
        <v>-12.394760929531401</v>
      </c>
      <c r="I10" s="3">
        <f t="shared" si="9"/>
        <v>34.956242760206806</v>
      </c>
      <c r="J10" s="3">
        <f t="shared" si="10"/>
        <v>-351.32806695671377</v>
      </c>
      <c r="K10" s="3">
        <f t="shared" si="0"/>
        <v>-12.404760929542164</v>
      </c>
      <c r="L10" s="3">
        <f t="shared" si="11"/>
        <v>-359.73806695672272</v>
      </c>
      <c r="M10" s="3">
        <f t="shared" si="1"/>
        <v>2.8202867051169851</v>
      </c>
      <c r="N10" s="3">
        <f t="shared" si="2"/>
        <v>1.0293959571037736</v>
      </c>
    </row>
    <row r="11" spans="1:14" x14ac:dyDescent="0.2">
      <c r="A11">
        <v>72</v>
      </c>
      <c r="B11">
        <v>174</v>
      </c>
      <c r="C11">
        <f t="shared" si="3"/>
        <v>1.0293959571037736</v>
      </c>
      <c r="D11">
        <f t="shared" si="4"/>
        <v>2.8202867051169851</v>
      </c>
      <c r="E11">
        <f t="shared" si="5"/>
        <v>204.09003872552671</v>
      </c>
      <c r="F11" s="1">
        <f t="shared" si="6"/>
        <v>905.41043050369706</v>
      </c>
      <c r="G11" s="3">
        <f t="shared" si="7"/>
        <v>906.01233127820706</v>
      </c>
      <c r="H11" s="3">
        <f t="shared" si="8"/>
        <v>60.190077450999979</v>
      </c>
      <c r="I11" s="3">
        <f t="shared" si="9"/>
        <v>949.2584862684555</v>
      </c>
      <c r="J11" s="3">
        <f t="shared" si="10"/>
        <v>4384.8055764758437</v>
      </c>
      <c r="K11" s="3">
        <f t="shared" si="0"/>
        <v>60.180077451053421</v>
      </c>
      <c r="L11" s="3">
        <f t="shared" si="11"/>
        <v>4332.9655764758463</v>
      </c>
      <c r="M11" s="3">
        <f t="shared" si="1"/>
        <v>2.3818061474694008</v>
      </c>
      <c r="N11" s="3">
        <f t="shared" si="2"/>
        <v>1.0233769493586737</v>
      </c>
    </row>
    <row r="12" spans="1:14" x14ac:dyDescent="0.2">
      <c r="A12">
        <v>62</v>
      </c>
      <c r="B12">
        <v>154</v>
      </c>
      <c r="C12">
        <f t="shared" si="3"/>
        <v>1.0233769493586737</v>
      </c>
      <c r="D12">
        <f t="shared" si="4"/>
        <v>2.3818061474694008</v>
      </c>
      <c r="E12">
        <f t="shared" si="5"/>
        <v>148.6953580924615</v>
      </c>
      <c r="F12" s="1">
        <f t="shared" si="6"/>
        <v>28.139225767213656</v>
      </c>
      <c r="G12" s="3">
        <f t="shared" si="7"/>
        <v>28.033232929062681</v>
      </c>
      <c r="H12" s="3">
        <f t="shared" si="8"/>
        <v>-10.599283815097493</v>
      </c>
      <c r="I12" s="3">
        <f t="shared" si="9"/>
        <v>21.945869801865875</v>
      </c>
      <c r="J12" s="3">
        <f t="shared" si="10"/>
        <v>-619.33559653477812</v>
      </c>
      <c r="K12" s="3">
        <f t="shared" si="0"/>
        <v>-10.609283815076992</v>
      </c>
      <c r="L12" s="3">
        <f t="shared" si="11"/>
        <v>-657.77559653477351</v>
      </c>
      <c r="M12" s="3">
        <f t="shared" si="1"/>
        <v>2.4437397071228788</v>
      </c>
      <c r="N12" s="3">
        <f t="shared" si="2"/>
        <v>1.0244368777401835</v>
      </c>
    </row>
    <row r="13" spans="1:14" x14ac:dyDescent="0.2">
      <c r="A13">
        <v>84</v>
      </c>
      <c r="B13">
        <v>198</v>
      </c>
      <c r="C13">
        <f t="shared" si="3"/>
        <v>1.0244368777401835</v>
      </c>
      <c r="D13">
        <f t="shared" si="4"/>
        <v>2.4437397071228788</v>
      </c>
      <c r="E13">
        <f t="shared" si="5"/>
        <v>206.298572276062</v>
      </c>
      <c r="F13" s="1">
        <f t="shared" si="6"/>
        <v>68.866301821024905</v>
      </c>
      <c r="G13" s="3">
        <f t="shared" si="7"/>
        <v>69.032373266545989</v>
      </c>
      <c r="H13" s="3">
        <f t="shared" si="8"/>
        <v>16.607144552108366</v>
      </c>
      <c r="I13" s="3">
        <f t="shared" si="9"/>
        <v>83.513503244808604</v>
      </c>
      <c r="J13" s="3">
        <f t="shared" si="10"/>
        <v>1464.7201423783699</v>
      </c>
      <c r="K13" s="3">
        <f t="shared" si="0"/>
        <v>16.597144552124007</v>
      </c>
      <c r="L13" s="3">
        <f t="shared" si="11"/>
        <v>1394.1601423784166</v>
      </c>
      <c r="M13" s="3">
        <f t="shared" si="1"/>
        <v>2.297267692885042</v>
      </c>
      <c r="N13" s="3">
        <f t="shared" si="2"/>
        <v>1.0227761632849728</v>
      </c>
    </row>
    <row r="14" spans="1:14" x14ac:dyDescent="0.2">
      <c r="A14">
        <v>15</v>
      </c>
      <c r="B14">
        <v>60</v>
      </c>
      <c r="C14">
        <f t="shared" si="3"/>
        <v>1.0227761632849728</v>
      </c>
      <c r="D14">
        <f t="shared" si="4"/>
        <v>2.297267692885042</v>
      </c>
      <c r="E14">
        <f t="shared" si="5"/>
        <v>35.481791556560601</v>
      </c>
      <c r="F14" s="1">
        <f t="shared" si="6"/>
        <v>601.14254527594301</v>
      </c>
      <c r="G14" s="3">
        <f t="shared" si="7"/>
        <v>600.65228110707437</v>
      </c>
      <c r="H14" s="3">
        <f t="shared" si="8"/>
        <v>-49.026416886863444</v>
      </c>
      <c r="I14" s="3">
        <f t="shared" si="9"/>
        <v>593.80958274291129</v>
      </c>
      <c r="J14" s="3">
        <f t="shared" si="10"/>
        <v>-733.29625330317185</v>
      </c>
      <c r="K14" s="3">
        <f t="shared" si="0"/>
        <v>-49.036416886878797</v>
      </c>
      <c r="L14" s="3">
        <f t="shared" si="11"/>
        <v>-735.54625330318197</v>
      </c>
      <c r="M14" s="3">
        <f t="shared" si="1"/>
        <v>2.370597318215359</v>
      </c>
      <c r="N14" s="3">
        <f t="shared" si="2"/>
        <v>1.0276788049736592</v>
      </c>
    </row>
    <row r="15" spans="1:14" x14ac:dyDescent="0.2">
      <c r="A15">
        <v>42</v>
      </c>
      <c r="B15">
        <v>114</v>
      </c>
      <c r="C15">
        <f t="shared" si="3"/>
        <v>1.0276788049736592</v>
      </c>
      <c r="D15">
        <f t="shared" si="4"/>
        <v>2.370597318215359</v>
      </c>
      <c r="E15">
        <f t="shared" si="5"/>
        <v>100.59276617001873</v>
      </c>
      <c r="F15" s="1">
        <f t="shared" si="6"/>
        <v>179.75391897179412</v>
      </c>
      <c r="G15" s="3">
        <f t="shared" si="7"/>
        <v>179.48587429519435</v>
      </c>
      <c r="H15" s="3">
        <f t="shared" si="8"/>
        <v>-26.804467659977149</v>
      </c>
      <c r="I15" s="3">
        <f t="shared" si="9"/>
        <v>168.6682425546098</v>
      </c>
      <c r="J15" s="3">
        <f t="shared" si="10"/>
        <v>-1108.5676417184316</v>
      </c>
      <c r="K15" s="3">
        <f t="shared" si="0"/>
        <v>-26.814467659962531</v>
      </c>
      <c r="L15" s="3">
        <f t="shared" si="11"/>
        <v>-1126.2076417184262</v>
      </c>
      <c r="M15" s="3">
        <f t="shared" si="1"/>
        <v>2.4814540823872022</v>
      </c>
      <c r="N15" s="3">
        <f t="shared" si="2"/>
        <v>1.0303592517396569</v>
      </c>
    </row>
    <row r="16" spans="1:14" x14ac:dyDescent="0.2">
      <c r="A16">
        <v>62</v>
      </c>
      <c r="B16">
        <v>154</v>
      </c>
      <c r="C16">
        <f t="shared" si="3"/>
        <v>1.0303592517396569</v>
      </c>
      <c r="D16">
        <f t="shared" si="4"/>
        <v>2.4814540823872022</v>
      </c>
      <c r="E16">
        <f t="shared" si="5"/>
        <v>154.88051235974621</v>
      </c>
      <c r="F16" s="1">
        <f t="shared" si="6"/>
        <v>0.77530201566583157</v>
      </c>
      <c r="G16" s="3">
        <f t="shared" si="7"/>
        <v>0.79301226286073945</v>
      </c>
      <c r="H16" s="3">
        <f t="shared" si="8"/>
        <v>1.771024719490788</v>
      </c>
      <c r="I16" s="3">
        <f t="shared" si="9"/>
        <v>2.2515373417510549</v>
      </c>
      <c r="J16" s="3">
        <f t="shared" si="10"/>
        <v>147.62353260852231</v>
      </c>
      <c r="K16" s="3">
        <f t="shared" si="0"/>
        <v>1.7610247194924114</v>
      </c>
      <c r="L16" s="3">
        <f t="shared" si="11"/>
        <v>109.1835326085295</v>
      </c>
      <c r="M16" s="3">
        <f t="shared" si="1"/>
        <v>2.4666917291263499</v>
      </c>
      <c r="N16" s="3">
        <f t="shared" si="2"/>
        <v>1.0301821492677079</v>
      </c>
    </row>
    <row r="17" spans="1:14" x14ac:dyDescent="0.2">
      <c r="A17">
        <v>47</v>
      </c>
      <c r="B17">
        <v>124</v>
      </c>
      <c r="C17">
        <f t="shared" si="3"/>
        <v>1.0301821492677079</v>
      </c>
      <c r="D17">
        <f t="shared" si="4"/>
        <v>2.4666917291263499</v>
      </c>
      <c r="E17">
        <f t="shared" si="5"/>
        <v>116.96469341820615</v>
      </c>
      <c r="F17" s="1">
        <f t="shared" si="6"/>
        <v>49.495538699831826</v>
      </c>
      <c r="G17" s="3">
        <f t="shared" si="7"/>
        <v>49.354932568195878</v>
      </c>
      <c r="H17" s="3">
        <f t="shared" si="8"/>
        <v>-14.060613163594837</v>
      </c>
      <c r="I17" s="3">
        <f t="shared" si="9"/>
        <v>43.103250512945813</v>
      </c>
      <c r="J17" s="3">
        <f t="shared" si="10"/>
        <v>-639.22881868860134</v>
      </c>
      <c r="K17" s="3">
        <f t="shared" si="0"/>
        <v>-14.070613163587694</v>
      </c>
      <c r="L17" s="3">
        <f t="shared" si="11"/>
        <v>-661.3188186886216</v>
      </c>
      <c r="M17" s="3">
        <f t="shared" si="1"/>
        <v>2.5306146109952099</v>
      </c>
      <c r="N17" s="3">
        <f t="shared" si="2"/>
        <v>1.0315882105840675</v>
      </c>
    </row>
    <row r="18" spans="1:14" x14ac:dyDescent="0.2">
      <c r="A18">
        <v>35</v>
      </c>
      <c r="B18">
        <v>100</v>
      </c>
      <c r="C18">
        <f t="shared" si="3"/>
        <v>1.0315882105840675</v>
      </c>
      <c r="D18">
        <f t="shared" si="4"/>
        <v>2.5306146109952099</v>
      </c>
      <c r="E18">
        <f t="shared" si="5"/>
        <v>89.60309959541641</v>
      </c>
      <c r="F18" s="1">
        <f t="shared" si="6"/>
        <v>108.09553802283043</v>
      </c>
      <c r="G18" s="3">
        <f t="shared" si="7"/>
        <v>107.88770001473864</v>
      </c>
      <c r="H18" s="3">
        <f t="shared" si="8"/>
        <v>-20.783800809178388</v>
      </c>
      <c r="I18" s="3">
        <f t="shared" si="9"/>
        <v>100.94020773962202</v>
      </c>
      <c r="J18" s="3">
        <f t="shared" si="10"/>
        <v>-715.53302832084</v>
      </c>
      <c r="K18" s="3">
        <f t="shared" si="0"/>
        <v>-20.79380080916718</v>
      </c>
      <c r="L18" s="3">
        <f t="shared" si="11"/>
        <v>-727.78302832085137</v>
      </c>
      <c r="M18" s="3">
        <f t="shared" si="1"/>
        <v>2.602167913827294</v>
      </c>
      <c r="N18" s="3">
        <f t="shared" si="2"/>
        <v>1.0336665906649853</v>
      </c>
    </row>
    <row r="19" spans="1:14" x14ac:dyDescent="0.2">
      <c r="A19">
        <v>9</v>
      </c>
      <c r="B19">
        <v>48</v>
      </c>
      <c r="C19">
        <f t="shared" si="3"/>
        <v>1.0336665906649853</v>
      </c>
      <c r="D19">
        <f t="shared" si="4"/>
        <v>2.602167913827294</v>
      </c>
      <c r="E19">
        <f t="shared" si="5"/>
        <v>24.453177815110632</v>
      </c>
      <c r="F19" s="1">
        <f t="shared" si="6"/>
        <v>554.45283500679818</v>
      </c>
      <c r="G19" s="3">
        <f t="shared" si="7"/>
        <v>553.98199856310032</v>
      </c>
      <c r="H19" s="3">
        <f t="shared" si="8"/>
        <v>-47.083644369786271</v>
      </c>
      <c r="I19" s="3">
        <f t="shared" si="9"/>
        <v>550.22250701351822</v>
      </c>
      <c r="J19" s="3">
        <f t="shared" si="10"/>
        <v>-423.03279932799569</v>
      </c>
      <c r="K19" s="3">
        <f t="shared" si="0"/>
        <v>-47.093644369778737</v>
      </c>
      <c r="L19" s="3">
        <f t="shared" si="11"/>
        <v>-423.84279932800865</v>
      </c>
      <c r="M19" s="3">
        <f t="shared" si="1"/>
        <v>2.6444711937600935</v>
      </c>
      <c r="N19" s="3">
        <f t="shared" si="2"/>
        <v>1.0383749551019639</v>
      </c>
    </row>
    <row r="20" spans="1:14" x14ac:dyDescent="0.2">
      <c r="A20">
        <v>38</v>
      </c>
      <c r="B20">
        <v>106</v>
      </c>
      <c r="C20">
        <f t="shared" si="3"/>
        <v>1.0383749551019639</v>
      </c>
      <c r="D20">
        <f t="shared" si="4"/>
        <v>2.6444711937600935</v>
      </c>
      <c r="E20">
        <f t="shared" si="5"/>
        <v>101.52828031798551</v>
      </c>
      <c r="F20" s="1">
        <f t="shared" si="6"/>
        <v>19.996276914515814</v>
      </c>
      <c r="G20" s="3">
        <f t="shared" si="7"/>
        <v>19.906942520875479</v>
      </c>
      <c r="H20" s="3">
        <f t="shared" si="8"/>
        <v>-8.9334393640335463</v>
      </c>
      <c r="I20" s="3">
        <f t="shared" si="9"/>
        <v>16.742169956184835</v>
      </c>
      <c r="J20" s="3">
        <f t="shared" si="10"/>
        <v>-325.41069583309792</v>
      </c>
      <c r="K20" s="3">
        <f t="shared" si="0"/>
        <v>-8.9434393640289898</v>
      </c>
      <c r="L20" s="3">
        <f t="shared" si="11"/>
        <v>-339.85069583310161</v>
      </c>
      <c r="M20" s="3">
        <f t="shared" si="1"/>
        <v>2.6770122633434035</v>
      </c>
      <c r="N20" s="3">
        <f t="shared" si="2"/>
        <v>1.0392682990383673</v>
      </c>
    </row>
    <row r="21" spans="1:14" x14ac:dyDescent="0.2">
      <c r="A21">
        <v>44</v>
      </c>
      <c r="B21">
        <v>118</v>
      </c>
      <c r="C21">
        <f t="shared" si="3"/>
        <v>1.0392682990383673</v>
      </c>
      <c r="D21">
        <f t="shared" si="4"/>
        <v>2.6770122633434035</v>
      </c>
      <c r="E21">
        <f t="shared" si="5"/>
        <v>118.82780788614812</v>
      </c>
      <c r="F21" s="1">
        <f t="shared" si="6"/>
        <v>0.68526589636902202</v>
      </c>
      <c r="G21" s="3">
        <f t="shared" si="7"/>
        <v>0.70192205409199304</v>
      </c>
      <c r="H21" s="3">
        <f t="shared" si="8"/>
        <v>1.6656157722971021</v>
      </c>
      <c r="I21" s="3">
        <f t="shared" si="9"/>
        <v>1.6073368361793277</v>
      </c>
      <c r="J21" s="3">
        <f t="shared" si="10"/>
        <v>92.207093981030567</v>
      </c>
      <c r="K21" s="3">
        <f t="shared" si="0"/>
        <v>1.6556157722962439</v>
      </c>
      <c r="L21" s="3">
        <f t="shared" si="11"/>
        <v>72.847093981034732</v>
      </c>
      <c r="M21" s="3">
        <f t="shared" si="1"/>
        <v>2.6677915539453005</v>
      </c>
      <c r="N21" s="3">
        <f t="shared" si="2"/>
        <v>1.0391017374611375</v>
      </c>
    </row>
    <row r="22" spans="1:14" x14ac:dyDescent="0.2">
      <c r="A22">
        <v>99</v>
      </c>
      <c r="B22">
        <v>228</v>
      </c>
      <c r="C22">
        <f t="shared" si="3"/>
        <v>1.0391017374611375</v>
      </c>
      <c r="D22">
        <f t="shared" si="4"/>
        <v>2.6677915539453005</v>
      </c>
      <c r="E22">
        <f t="shared" si="5"/>
        <v>265.1504655780459</v>
      </c>
      <c r="F22" s="1">
        <f t="shared" si="6"/>
        <v>1380.1570926655729</v>
      </c>
      <c r="G22" s="3">
        <f t="shared" si="7"/>
        <v>1380.9002019771333</v>
      </c>
      <c r="H22" s="3">
        <f t="shared" si="8"/>
        <v>74.310931156037441</v>
      </c>
      <c r="I22" s="3">
        <f t="shared" si="9"/>
        <v>1454.6951145101002</v>
      </c>
      <c r="J22" s="3">
        <f t="shared" si="10"/>
        <v>7453.8021844527293</v>
      </c>
      <c r="K22" s="3">
        <f t="shared" si="0"/>
        <v>74.300931156091792</v>
      </c>
      <c r="L22" s="3">
        <f t="shared" si="11"/>
        <v>7355.7921844530874</v>
      </c>
      <c r="M22" s="3">
        <f t="shared" si="1"/>
        <v>1.9224113355000276</v>
      </c>
      <c r="N22" s="3">
        <f t="shared" si="2"/>
        <v>1.0316706443455339</v>
      </c>
    </row>
    <row r="23" spans="1:14" x14ac:dyDescent="0.2">
      <c r="A23">
        <v>13</v>
      </c>
      <c r="B23">
        <v>56</v>
      </c>
      <c r="C23">
        <f t="shared" si="3"/>
        <v>1.0316706443455339</v>
      </c>
      <c r="D23">
        <f t="shared" si="4"/>
        <v>1.9224113355000276</v>
      </c>
      <c r="E23">
        <f t="shared" si="5"/>
        <v>26.023018005845895</v>
      </c>
      <c r="F23" s="1">
        <f t="shared" si="6"/>
        <v>898.61944947783945</v>
      </c>
      <c r="G23" s="3">
        <f t="shared" si="7"/>
        <v>898.02000983795642</v>
      </c>
      <c r="H23" s="3">
        <f t="shared" si="8"/>
        <v>-59.94396398830304</v>
      </c>
      <c r="I23" s="3">
        <f t="shared" si="9"/>
        <v>890.84233415935944</v>
      </c>
      <c r="J23" s="3">
        <f t="shared" si="10"/>
        <v>-777.71153184800141</v>
      </c>
      <c r="K23" s="3">
        <f t="shared" si="0"/>
        <v>-59.95396398830821</v>
      </c>
      <c r="L23" s="3">
        <f t="shared" si="11"/>
        <v>-779.4015318480067</v>
      </c>
      <c r="M23" s="3">
        <f t="shared" si="1"/>
        <v>2.0001824886848278</v>
      </c>
      <c r="N23" s="3">
        <f t="shared" si="2"/>
        <v>1.0376650407443642</v>
      </c>
    </row>
    <row r="24" spans="1:14" x14ac:dyDescent="0.2">
      <c r="A24">
        <v>21</v>
      </c>
      <c r="B24">
        <v>72</v>
      </c>
      <c r="C24">
        <f t="shared" si="3"/>
        <v>1.0376650407443642</v>
      </c>
      <c r="D24">
        <f t="shared" si="4"/>
        <v>2.0001824886848278</v>
      </c>
      <c r="E24">
        <f t="shared" si="5"/>
        <v>43.041497303125752</v>
      </c>
      <c r="F24" s="1">
        <f t="shared" si="6"/>
        <v>838.59487844487307</v>
      </c>
      <c r="G24" s="3">
        <f t="shared" si="7"/>
        <v>838.01580839093572</v>
      </c>
      <c r="H24" s="3">
        <f t="shared" si="8"/>
        <v>-57.907005393735744</v>
      </c>
      <c r="I24" s="3">
        <f t="shared" si="9"/>
        <v>826.47640731218632</v>
      </c>
      <c r="J24" s="3">
        <f t="shared" si="10"/>
        <v>-1211.847113268675</v>
      </c>
      <c r="K24" s="3">
        <f t="shared" si="0"/>
        <v>-57.917005393748497</v>
      </c>
      <c r="L24" s="3">
        <f t="shared" si="11"/>
        <v>-1216.2571132687185</v>
      </c>
      <c r="M24" s="3">
        <f t="shared" si="1"/>
        <v>2.1213672000116954</v>
      </c>
      <c r="N24" s="3">
        <f t="shared" si="2"/>
        <v>1.0434557412837377</v>
      </c>
    </row>
    <row r="25" spans="1:14" x14ac:dyDescent="0.2">
      <c r="A25">
        <v>28</v>
      </c>
      <c r="B25">
        <v>86</v>
      </c>
      <c r="C25">
        <f t="shared" si="3"/>
        <v>1.0434557412837377</v>
      </c>
      <c r="D25">
        <f t="shared" si="4"/>
        <v>2.1213672000116954</v>
      </c>
      <c r="E25">
        <f t="shared" si="5"/>
        <v>60.441737341611208</v>
      </c>
      <c r="F25" s="1">
        <f t="shared" si="6"/>
        <v>653.2247901151909</v>
      </c>
      <c r="G25" s="3">
        <f t="shared" si="7"/>
        <v>652.71372486202324</v>
      </c>
      <c r="H25" s="3">
        <f t="shared" si="8"/>
        <v>-51.106525316765783</v>
      </c>
      <c r="I25" s="3">
        <f t="shared" si="9"/>
        <v>638.99056302649342</v>
      </c>
      <c r="J25" s="3">
        <f t="shared" si="10"/>
        <v>-1423.422708869748</v>
      </c>
      <c r="K25" s="3">
        <f t="shared" si="0"/>
        <v>-51.116525316777583</v>
      </c>
      <c r="L25" s="3">
        <f t="shared" si="11"/>
        <v>-1431.2627088697723</v>
      </c>
      <c r="M25" s="3">
        <f t="shared" si="1"/>
        <v>2.2637094708986703</v>
      </c>
      <c r="N25" s="3">
        <f t="shared" si="2"/>
        <v>1.0485663938154144</v>
      </c>
    </row>
    <row r="26" spans="1:14" x14ac:dyDescent="0.2">
      <c r="A26">
        <v>20</v>
      </c>
      <c r="B26">
        <v>70</v>
      </c>
      <c r="C26">
        <f t="shared" si="3"/>
        <v>1.0485663938154144</v>
      </c>
      <c r="D26">
        <f t="shared" si="4"/>
        <v>2.2637094708986703</v>
      </c>
      <c r="E26">
        <f t="shared" si="5"/>
        <v>46.322755811788817</v>
      </c>
      <c r="F26" s="1">
        <f t="shared" si="6"/>
        <v>560.61189234818028</v>
      </c>
      <c r="G26" s="3">
        <f t="shared" si="7"/>
        <v>560.13844746441612</v>
      </c>
      <c r="H26" s="3">
        <f t="shared" si="8"/>
        <v>-47.344488376415939</v>
      </c>
      <c r="I26" s="3">
        <f t="shared" si="9"/>
        <v>551.18099467289596</v>
      </c>
      <c r="J26" s="3">
        <f t="shared" si="10"/>
        <v>-943.08976752843137</v>
      </c>
      <c r="K26" s="3">
        <f t="shared" si="0"/>
        <v>-47.354488376422367</v>
      </c>
      <c r="L26" s="3">
        <f t="shared" si="11"/>
        <v>-947.08976752844728</v>
      </c>
      <c r="M26" s="3">
        <f t="shared" si="1"/>
        <v>2.3580184476515136</v>
      </c>
      <c r="N26" s="3">
        <f t="shared" si="2"/>
        <v>1.0533008426530559</v>
      </c>
    </row>
    <row r="27" spans="1:14" x14ac:dyDescent="0.2">
      <c r="A27">
        <v>8</v>
      </c>
      <c r="B27">
        <v>46</v>
      </c>
      <c r="C27">
        <f t="shared" si="3"/>
        <v>1.0533008426530559</v>
      </c>
      <c r="D27">
        <f t="shared" si="4"/>
        <v>2.3580184476515136</v>
      </c>
      <c r="E27">
        <f t="shared" si="5"/>
        <v>19.917448423865164</v>
      </c>
      <c r="F27" s="1">
        <f t="shared" si="6"/>
        <v>680.29949672173382</v>
      </c>
      <c r="G27" s="3">
        <f t="shared" si="7"/>
        <v>679.77794569021103</v>
      </c>
      <c r="H27" s="3">
        <f t="shared" si="8"/>
        <v>-52.155103152279025</v>
      </c>
      <c r="I27" s="3">
        <f t="shared" si="9"/>
        <v>676.13268846955236</v>
      </c>
      <c r="J27" s="3">
        <f t="shared" si="10"/>
        <v>-416.6808252181454</v>
      </c>
      <c r="K27" s="3">
        <f t="shared" si="0"/>
        <v>-52.165103152269673</v>
      </c>
      <c r="L27" s="3">
        <f t="shared" si="11"/>
        <v>-417.32082521815738</v>
      </c>
      <c r="M27" s="3">
        <f t="shared" si="1"/>
        <v>2.3996865301733283</v>
      </c>
      <c r="N27" s="3">
        <f t="shared" si="2"/>
        <v>1.0585163529682837</v>
      </c>
    </row>
    <row r="28" spans="1:14" x14ac:dyDescent="0.2">
      <c r="A28">
        <v>64</v>
      </c>
      <c r="B28">
        <v>158</v>
      </c>
      <c r="C28">
        <f t="shared" si="3"/>
        <v>1.0585163529682837</v>
      </c>
      <c r="D28">
        <f t="shared" si="4"/>
        <v>2.3996865301733283</v>
      </c>
      <c r="E28">
        <f t="shared" si="5"/>
        <v>154.63845428406131</v>
      </c>
      <c r="F28" s="1">
        <f t="shared" si="6"/>
        <v>11.299989600345755</v>
      </c>
      <c r="G28" s="3">
        <f t="shared" si="7"/>
        <v>11.232858686027042</v>
      </c>
      <c r="H28" s="3">
        <f t="shared" si="8"/>
        <v>-6.7130914318713764</v>
      </c>
      <c r="I28" s="3">
        <f t="shared" si="9"/>
        <v>7.4068110839443069</v>
      </c>
      <c r="J28" s="3">
        <f t="shared" si="10"/>
        <v>-389.31785164014485</v>
      </c>
      <c r="K28" s="3">
        <f t="shared" si="0"/>
        <v>-6.7230914318773785</v>
      </c>
      <c r="L28" s="3">
        <f t="shared" si="11"/>
        <v>-430.27785164015222</v>
      </c>
      <c r="M28" s="3">
        <f t="shared" si="1"/>
        <v>2.4386183153373429</v>
      </c>
      <c r="N28" s="3">
        <f t="shared" si="2"/>
        <v>1.0591876621114709</v>
      </c>
    </row>
    <row r="29" spans="1:14" x14ac:dyDescent="0.2">
      <c r="A29">
        <v>99</v>
      </c>
      <c r="B29">
        <v>228</v>
      </c>
      <c r="C29">
        <f t="shared" si="3"/>
        <v>1.0591876621114709</v>
      </c>
      <c r="D29">
        <f t="shared" si="4"/>
        <v>2.4386183153373429</v>
      </c>
      <c r="E29">
        <f t="shared" si="5"/>
        <v>242.48240088050841</v>
      </c>
      <c r="F29" s="1">
        <f t="shared" si="6"/>
        <v>209.73993526375071</v>
      </c>
      <c r="G29" s="3">
        <f t="shared" si="7"/>
        <v>210.0296832813606</v>
      </c>
      <c r="H29" s="3">
        <f t="shared" si="8"/>
        <v>28.974801760989521</v>
      </c>
      <c r="I29" s="3">
        <f t="shared" si="9"/>
        <v>239.39518900715674</v>
      </c>
      <c r="J29" s="3">
        <f t="shared" si="10"/>
        <v>2965.5253743406033</v>
      </c>
      <c r="K29" s="3">
        <f t="shared" si="0"/>
        <v>28.964801761016815</v>
      </c>
      <c r="L29" s="3">
        <f t="shared" si="11"/>
        <v>2867.5153743406645</v>
      </c>
      <c r="M29" s="3">
        <f t="shared" si="1"/>
        <v>2.1420657779032823</v>
      </c>
      <c r="N29" s="3">
        <f t="shared" si="2"/>
        <v>1.0562901819353718</v>
      </c>
    </row>
    <row r="30" spans="1:14" x14ac:dyDescent="0.2">
      <c r="A30">
        <v>70</v>
      </c>
      <c r="B30">
        <v>170</v>
      </c>
      <c r="C30">
        <f t="shared" si="3"/>
        <v>1.0562901819353718</v>
      </c>
      <c r="D30">
        <f t="shared" si="4"/>
        <v>2.1420657779032823</v>
      </c>
      <c r="E30">
        <f t="shared" si="5"/>
        <v>151.00089463516514</v>
      </c>
      <c r="F30" s="1">
        <f t="shared" si="6"/>
        <v>360.96600466409683</v>
      </c>
      <c r="G30" s="3">
        <f t="shared" si="7"/>
        <v>360.58612255680043</v>
      </c>
      <c r="H30" s="3">
        <f t="shared" si="8"/>
        <v>-37.988210729639604</v>
      </c>
      <c r="I30" s="3">
        <f t="shared" si="9"/>
        <v>334.85725715332842</v>
      </c>
      <c r="J30" s="3">
        <f t="shared" si="10"/>
        <v>-2610.8747510768408</v>
      </c>
      <c r="K30" s="3">
        <f t="shared" si="0"/>
        <v>-37.998210729669722</v>
      </c>
      <c r="L30" s="3">
        <f t="shared" si="11"/>
        <v>-2659.8747510768808</v>
      </c>
      <c r="M30" s="3">
        <f t="shared" si="1"/>
        <v>2.4031532530109665</v>
      </c>
      <c r="N30" s="3">
        <f t="shared" si="2"/>
        <v>1.0600890030083359</v>
      </c>
    </row>
    <row r="31" spans="1:14" x14ac:dyDescent="0.2">
      <c r="A31">
        <v>27</v>
      </c>
      <c r="B31">
        <v>84</v>
      </c>
      <c r="C31">
        <f t="shared" si="3"/>
        <v>1.0600890030083359</v>
      </c>
      <c r="D31">
        <f t="shared" si="4"/>
        <v>2.4031532530109665</v>
      </c>
      <c r="E31">
        <f t="shared" si="5"/>
        <v>65.945226834304421</v>
      </c>
      <c r="F31" s="1">
        <f t="shared" si="6"/>
        <v>325.97483406472116</v>
      </c>
      <c r="G31" s="3">
        <f t="shared" si="7"/>
        <v>325.61383860140705</v>
      </c>
      <c r="H31" s="3">
        <f t="shared" si="8"/>
        <v>-36.099546331411148</v>
      </c>
      <c r="I31" s="3">
        <f t="shared" si="9"/>
        <v>316.29815655524567</v>
      </c>
      <c r="J31" s="3">
        <f t="shared" si="10"/>
        <v>-967.66775094754962</v>
      </c>
      <c r="K31" s="3">
        <f t="shared" si="0"/>
        <v>-36.109546331391158</v>
      </c>
      <c r="L31" s="3">
        <f t="shared" si="11"/>
        <v>-974.95775094756129</v>
      </c>
      <c r="M31" s="3">
        <f t="shared" si="1"/>
        <v>2.4999200281057217</v>
      </c>
      <c r="N31" s="3">
        <f t="shared" si="2"/>
        <v>1.063698957641477</v>
      </c>
    </row>
    <row r="32" spans="1:14" x14ac:dyDescent="0.2">
      <c r="A32">
        <v>17</v>
      </c>
      <c r="B32">
        <v>64</v>
      </c>
      <c r="C32">
        <f t="shared" si="3"/>
        <v>1.063698957641477</v>
      </c>
      <c r="D32">
        <f t="shared" si="4"/>
        <v>2.4999200281057217</v>
      </c>
      <c r="E32">
        <f t="shared" si="5"/>
        <v>43.562339435438744</v>
      </c>
      <c r="F32" s="1">
        <f t="shared" si="6"/>
        <v>417.69796935222229</v>
      </c>
      <c r="G32" s="3">
        <f t="shared" si="7"/>
        <v>417.28931614093113</v>
      </c>
      <c r="H32" s="3">
        <f t="shared" si="8"/>
        <v>-40.865321129115273</v>
      </c>
      <c r="I32" s="3">
        <f t="shared" si="9"/>
        <v>410.77806476027143</v>
      </c>
      <c r="J32" s="3">
        <f t="shared" si="10"/>
        <v>-691.99045919508535</v>
      </c>
      <c r="K32" s="3">
        <f t="shared" si="0"/>
        <v>-40.875321129122511</v>
      </c>
      <c r="L32" s="3">
        <f t="shared" si="11"/>
        <v>-694.88045919508272</v>
      </c>
      <c r="M32" s="3">
        <f t="shared" si="1"/>
        <v>2.5691190740252301</v>
      </c>
      <c r="N32" s="3">
        <f t="shared" si="2"/>
        <v>1.0677854897543886</v>
      </c>
    </row>
    <row r="33" spans="1:14" x14ac:dyDescent="0.2">
      <c r="A33">
        <v>8</v>
      </c>
      <c r="B33">
        <v>46</v>
      </c>
      <c r="C33">
        <f t="shared" si="3"/>
        <v>1.0677854897543886</v>
      </c>
      <c r="D33">
        <f t="shared" si="4"/>
        <v>2.5691190740252301</v>
      </c>
      <c r="E33">
        <f t="shared" si="5"/>
        <v>21.62073808195623</v>
      </c>
      <c r="F33" s="1">
        <f t="shared" si="6"/>
        <v>594.34841166857927</v>
      </c>
      <c r="G33" s="3">
        <f t="shared" si="7"/>
        <v>593.86092643021823</v>
      </c>
      <c r="H33" s="3">
        <f t="shared" si="8"/>
        <v>-48.748523836104596</v>
      </c>
      <c r="I33" s="3">
        <f t="shared" si="9"/>
        <v>590.45412976169234</v>
      </c>
      <c r="J33" s="3">
        <f t="shared" si="10"/>
        <v>-389.42819068869312</v>
      </c>
      <c r="K33" s="3">
        <f t="shared" si="0"/>
        <v>-48.758523836087541</v>
      </c>
      <c r="L33" s="3">
        <f t="shared" si="11"/>
        <v>-390.06819068870033</v>
      </c>
      <c r="M33" s="3">
        <f t="shared" si="1"/>
        <v>2.6080618930940993</v>
      </c>
      <c r="N33" s="3">
        <f t="shared" si="2"/>
        <v>1.072660342137999</v>
      </c>
    </row>
    <row r="34" spans="1:14" x14ac:dyDescent="0.2">
      <c r="E34" t="s">
        <v>2</v>
      </c>
      <c r="F34" s="1">
        <f>SQRT(SUM(F5:F33))</f>
        <v>150.70215194390218</v>
      </c>
      <c r="K34" s="3">
        <f>SQRT(SUMSQ(K5:K33))</f>
        <v>301.40430388780436</v>
      </c>
      <c r="L34" s="3">
        <f>SQRT(SUMSQ(L5:L33))</f>
        <v>20737.327509571263</v>
      </c>
    </row>
    <row r="37" spans="1:14" x14ac:dyDescent="0.2">
      <c r="C37" t="s">
        <v>20</v>
      </c>
    </row>
    <row r="38" spans="1:14" x14ac:dyDescent="0.2">
      <c r="C38" t="s">
        <v>2</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8609" r:id="rId4" name="Button 1">
              <controlPr defaultSize="0" print="0" autoFill="0" autoPict="0" macro="[0]!basic2.somesteps">
                <anchor moveWithCells="1">
                  <from>
                    <xdr:col>0</xdr:col>
                    <xdr:colOff>0</xdr:colOff>
                    <xdr:row>1</xdr:row>
                    <xdr:rowOff>12700</xdr:rowOff>
                  </from>
                  <to>
                    <xdr:col>0</xdr:col>
                    <xdr:colOff>508000</xdr:colOff>
                    <xdr:row>2</xdr:row>
                    <xdr:rowOff>0</xdr:rowOff>
                  </to>
                </anchor>
              </controlPr>
            </control>
          </mc:Choice>
        </mc:AlternateContent>
        <mc:AlternateContent xmlns:mc="http://schemas.openxmlformats.org/markup-compatibility/2006">
          <mc:Choice Requires="x14">
            <control shapeId="68610" r:id="rId5" name="Button 2">
              <controlPr defaultSize="0" print="0" autoFill="0" autoPict="0" macro="[0]!basic2.reset">
                <anchor moveWithCells="1">
                  <from>
                    <xdr:col>0</xdr:col>
                    <xdr:colOff>0</xdr:colOff>
                    <xdr:row>0</xdr:row>
                    <xdr:rowOff>25400</xdr:rowOff>
                  </from>
                  <to>
                    <xdr:col>0</xdr:col>
                    <xdr:colOff>508000</xdr:colOff>
                    <xdr:row>1</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1321-6A56-7E42-96FC-C780566D2AC9}">
  <sheetPr codeName="basic1"/>
  <dimension ref="A1:Y40"/>
  <sheetViews>
    <sheetView zoomScale="80" zoomScaleNormal="80" workbookViewId="0">
      <pane ySplit="6" topLeftCell="A7" activePane="bottomLeft" state="frozen"/>
      <selection pane="bottomLeft" activeCell="D1" sqref="D1"/>
    </sheetView>
  </sheetViews>
  <sheetFormatPr baseColWidth="10" defaultColWidth="8.83203125" defaultRowHeight="15" x14ac:dyDescent="0.2"/>
  <cols>
    <col min="1" max="1" width="13.6640625" customWidth="1"/>
    <col min="2" max="2" width="13.83203125" customWidth="1"/>
    <col min="3" max="3" width="9.6640625" customWidth="1"/>
    <col min="4" max="4" width="7" customWidth="1"/>
    <col min="5" max="5" width="9.1640625" bestFit="1" customWidth="1"/>
    <col min="6" max="6" width="12.5" bestFit="1" customWidth="1"/>
    <col min="7" max="7" width="16.6640625" customWidth="1"/>
    <col min="8" max="8" width="20.5" customWidth="1"/>
    <col min="9" max="9" width="84.1640625" hidden="1" customWidth="1"/>
    <col min="10" max="10" width="14" customWidth="1"/>
    <col min="11" max="11" width="21.6640625" customWidth="1"/>
    <col min="12" max="12" width="9.5" hidden="1" customWidth="1"/>
    <col min="13" max="13" width="22" customWidth="1"/>
    <col min="14" max="14" width="11.83203125" hidden="1" customWidth="1"/>
    <col min="15" max="15" width="22.83203125" customWidth="1"/>
    <col min="16" max="16" width="13.1640625" hidden="1" customWidth="1"/>
    <col min="17" max="17" width="8.6640625" customWidth="1"/>
    <col min="18" max="18" width="7.5" customWidth="1"/>
    <col min="19" max="19" width="9" customWidth="1"/>
    <col min="20" max="20" width="8.5" customWidth="1"/>
    <col min="21" max="21" width="10.33203125" customWidth="1"/>
    <col min="22" max="22" width="12.33203125" customWidth="1"/>
    <col min="23" max="23" width="59.5" customWidth="1"/>
    <col min="24" max="24" width="92" customWidth="1"/>
    <col min="25" max="25" width="91.5" bestFit="1" customWidth="1"/>
  </cols>
  <sheetData>
    <row r="1" spans="1:25" ht="17.5" customHeight="1" x14ac:dyDescent="0.2">
      <c r="B1" t="s">
        <v>107</v>
      </c>
      <c r="C1">
        <v>1</v>
      </c>
      <c r="D1">
        <v>10</v>
      </c>
      <c r="G1" t="s">
        <v>14</v>
      </c>
      <c r="H1">
        <v>1E-4</v>
      </c>
      <c r="J1" t="s">
        <v>105</v>
      </c>
      <c r="K1" s="27" t="s">
        <v>83</v>
      </c>
      <c r="L1" t="s">
        <v>108</v>
      </c>
      <c r="Y1" t="s">
        <v>4</v>
      </c>
    </row>
    <row r="2" spans="1:25" ht="17.5" customHeight="1" x14ac:dyDescent="0.2">
      <c r="B2" t="s">
        <v>106</v>
      </c>
      <c r="C2">
        <v>1</v>
      </c>
      <c r="D2">
        <v>1</v>
      </c>
      <c r="J2" t="s">
        <v>104</v>
      </c>
      <c r="K2" t="s">
        <v>110</v>
      </c>
      <c r="L2" t="s">
        <v>109</v>
      </c>
      <c r="X2" t="s">
        <v>5</v>
      </c>
    </row>
    <row r="3" spans="1:25" ht="17.5" customHeight="1" x14ac:dyDescent="0.2"/>
    <row r="4" spans="1:25" ht="17.5" customHeight="1" x14ac:dyDescent="0.2"/>
    <row r="5" spans="1:25" ht="17.5" customHeight="1" x14ac:dyDescent="0.2">
      <c r="B5" t="s">
        <v>110</v>
      </c>
      <c r="G5" s="27" t="s">
        <v>83</v>
      </c>
      <c r="H5" t="s">
        <v>87</v>
      </c>
      <c r="I5" t="s">
        <v>88</v>
      </c>
      <c r="K5" t="s">
        <v>89</v>
      </c>
      <c r="M5" t="s">
        <v>90</v>
      </c>
      <c r="O5" t="s">
        <v>91</v>
      </c>
      <c r="U5" t="s">
        <v>118</v>
      </c>
      <c r="V5" t="s">
        <v>119</v>
      </c>
    </row>
    <row r="6" spans="1:25" s="2" customFormat="1" x14ac:dyDescent="0.2">
      <c r="A6" s="2" t="s">
        <v>15</v>
      </c>
      <c r="B6" s="2" t="s">
        <v>16</v>
      </c>
      <c r="C6" s="2" t="s">
        <v>84</v>
      </c>
      <c r="D6" s="2" t="s">
        <v>72</v>
      </c>
      <c r="E6" s="2" t="s">
        <v>85</v>
      </c>
      <c r="F6" s="2" t="s">
        <v>86</v>
      </c>
      <c r="G6" s="2" t="s">
        <v>17</v>
      </c>
      <c r="H6" s="2" t="s">
        <v>1</v>
      </c>
      <c r="I6" s="2" t="s">
        <v>7</v>
      </c>
      <c r="J6" s="2" t="s">
        <v>10</v>
      </c>
      <c r="K6" s="2" t="s">
        <v>8</v>
      </c>
      <c r="L6" s="2" t="s">
        <v>11</v>
      </c>
      <c r="M6" s="2" t="s">
        <v>74</v>
      </c>
      <c r="N6" s="2" t="s">
        <v>75</v>
      </c>
      <c r="O6" s="2" t="s">
        <v>76</v>
      </c>
      <c r="P6" s="2" t="s">
        <v>77</v>
      </c>
      <c r="Q6" s="2" t="s">
        <v>12</v>
      </c>
      <c r="R6" s="2" t="s">
        <v>13</v>
      </c>
      <c r="S6" s="2" t="s">
        <v>78</v>
      </c>
      <c r="T6" s="2" t="s">
        <v>79</v>
      </c>
      <c r="U6" s="2" t="s">
        <v>111</v>
      </c>
      <c r="V6" s="2" t="s">
        <v>112</v>
      </c>
      <c r="X6" s="2" t="s">
        <v>6</v>
      </c>
      <c r="Y6" s="2" t="s">
        <v>9</v>
      </c>
    </row>
    <row r="7" spans="1:25" x14ac:dyDescent="0.2">
      <c r="A7">
        <v>14</v>
      </c>
      <c r="B7">
        <v>58</v>
      </c>
      <c r="C7">
        <f>C1</f>
        <v>1</v>
      </c>
      <c r="D7">
        <f>C2</f>
        <v>1</v>
      </c>
      <c r="E7">
        <f>const2</f>
        <v>10</v>
      </c>
      <c r="F7">
        <f>slope2</f>
        <v>1</v>
      </c>
      <c r="G7">
        <f>(D7*A7+C7)*F7+E7</f>
        <v>25</v>
      </c>
      <c r="H7" s="1">
        <f>(B7-G7)^2</f>
        <v>1089</v>
      </c>
      <c r="I7" s="3">
        <f>((D7*A7+(C7+0.01))*F7+E7-B7)^2</f>
        <v>1088.3401000000001</v>
      </c>
      <c r="J7" s="3">
        <f>(I7-H7)/0.01</f>
        <v>-65.989999999987958</v>
      </c>
      <c r="K7" s="3">
        <f>(((D7+0.01)*A7+C7)*F7+E7-B7)^2</f>
        <v>1079.7796000000001</v>
      </c>
      <c r="L7" s="3">
        <f>(K7-H7)/0.01</f>
        <v>-922.03999999999269</v>
      </c>
      <c r="M7">
        <f>((D7*A7+C7)*F7+(E7+0.01)-B7)^2</f>
        <v>1088.3401000000001</v>
      </c>
      <c r="N7">
        <f>(M7-H7)/0.01</f>
        <v>-65.989999999987958</v>
      </c>
      <c r="O7">
        <f>((D7*A7+C7)*(F7+0.01)+E7-B7)^2</f>
        <v>1079.1225000000002</v>
      </c>
      <c r="P7">
        <f>(O7-H7)/0.01</f>
        <v>-987.74999999998272</v>
      </c>
      <c r="Q7" s="3">
        <f>D7-L7*$H$1</f>
        <v>1.0922039999999993</v>
      </c>
      <c r="R7" s="3">
        <f>C7-J7*$H$1</f>
        <v>1.0065989999999987</v>
      </c>
      <c r="S7">
        <f>F7-P7*$H$1</f>
        <v>1.0987749999999983</v>
      </c>
      <c r="T7">
        <f>E7-N7*$H$1</f>
        <v>10.006599</v>
      </c>
      <c r="U7">
        <f>Q7*S7</f>
        <v>1.2000864500999973</v>
      </c>
      <c r="V7">
        <f>S7*R7+T7</f>
        <v>11.112624816224997</v>
      </c>
      <c r="X7" s="3">
        <f>2*(G7-B7)</f>
        <v>-66</v>
      </c>
      <c r="Y7" s="3">
        <f>X7*A7</f>
        <v>-924</v>
      </c>
    </row>
    <row r="8" spans="1:25" x14ac:dyDescent="0.2">
      <c r="A8">
        <v>86</v>
      </c>
      <c r="B8">
        <v>202</v>
      </c>
      <c r="C8" s="3">
        <f>R7</f>
        <v>1.0065989999999987</v>
      </c>
      <c r="D8">
        <f>Q7</f>
        <v>1.0922039999999993</v>
      </c>
      <c r="E8">
        <f>T7</f>
        <v>10.006599</v>
      </c>
      <c r="F8">
        <f>S7</f>
        <v>1.0987749999999983</v>
      </c>
      <c r="G8">
        <f>(D8*A8+C8)*F8+E8</f>
        <v>114.32005952482476</v>
      </c>
      <c r="H8" s="1">
        <f>(B8-G8)^2</f>
        <v>7687.7719617302737</v>
      </c>
      <c r="I8" s="3">
        <f>((D8*A8+(C8+0.01))*F8+E8-B8)^2</f>
        <v>7685.8452719290117</v>
      </c>
      <c r="J8" s="3">
        <f>(I8-H8)/0.01</f>
        <v>-192.66898012620004</v>
      </c>
      <c r="K8" s="3">
        <f>(((D8+0.01)*A8+C8)*F8+E8-B8)^2</f>
        <v>7522.9591798736856</v>
      </c>
      <c r="L8" s="3">
        <f>(K8-H8)/0.01</f>
        <v>-16481.278185658812</v>
      </c>
      <c r="M8">
        <f>((D8*A8+C8)*F8+(E8+0.01)-B8)^2</f>
        <v>7686.0184629207697</v>
      </c>
      <c r="N8">
        <f>(M8-H8)/0.01</f>
        <v>-175.34988095039807</v>
      </c>
      <c r="O8">
        <f>((D8*A8+C8)*(F8+0.01)+E8-B8)^2</f>
        <v>7522.1933415113917</v>
      </c>
      <c r="P8">
        <f>(O8-H8)/0.01</f>
        <v>-16557.862021888195</v>
      </c>
      <c r="Q8" s="3">
        <f>D8-L8*$H$1</f>
        <v>2.7403318185658803</v>
      </c>
      <c r="R8" s="3">
        <f>C8-J8*$H$1</f>
        <v>1.0258658980126187</v>
      </c>
      <c r="S8">
        <f>F8-P8*$H$1</f>
        <v>2.7545612021888179</v>
      </c>
      <c r="T8">
        <f>E8-N8*$H$1</f>
        <v>10.02413398809504</v>
      </c>
      <c r="U8">
        <f t="shared" ref="U8:U35" si="0">Q8*S8</f>
        <v>7.5484117085451006</v>
      </c>
      <c r="V8">
        <f t="shared" ref="V8:V35" si="1">S8*R8+T8</f>
        <v>12.84994438940919</v>
      </c>
      <c r="X8" s="3">
        <f>2*(G8-B8)</f>
        <v>-175.35988095035049</v>
      </c>
      <c r="Y8" s="3">
        <f>X8*A8</f>
        <v>-15080.949761730142</v>
      </c>
    </row>
    <row r="9" spans="1:25" x14ac:dyDescent="0.2">
      <c r="A9">
        <v>28</v>
      </c>
      <c r="B9">
        <v>86</v>
      </c>
      <c r="C9" s="3">
        <f t="shared" ref="C9:C10" si="2">R8</f>
        <v>1.0258658980126187</v>
      </c>
      <c r="D9">
        <f t="shared" ref="D9:D10" si="3">Q8</f>
        <v>2.7403318185658803</v>
      </c>
      <c r="E9">
        <f t="shared" ref="E9:E10" si="4">T8</f>
        <v>10.02413398809504</v>
      </c>
      <c r="F9">
        <f t="shared" ref="F9:F10" si="5">S8</f>
        <v>2.7545612021888179</v>
      </c>
      <c r="G9">
        <f t="shared" ref="G9:G10" si="6">(D9*A9+C9)*F9+E9</f>
        <v>224.20547222867202</v>
      </c>
      <c r="H9" s="1">
        <f t="shared" ref="H9:H10" si="7">(B9-G9)^2</f>
        <v>19100.752553950235</v>
      </c>
      <c r="I9" s="3">
        <f t="shared" ref="I9:I10" si="8">((D9*A9+(C9+0.01))*F9+E9-B9)^2</f>
        <v>19108.367221345594</v>
      </c>
      <c r="J9" s="3">
        <f t="shared" ref="J9:J10" si="9">(I9-H9)/0.01</f>
        <v>761.46673953589925</v>
      </c>
      <c r="K9" s="3">
        <f t="shared" ref="K9:K10" si="10">(((D9+0.01)*A9+C9)*F9+E9-B9)^2</f>
        <v>19314.536864141213</v>
      </c>
      <c r="L9" s="3">
        <f t="shared" ref="L9:L10" si="11">(K9-H9)/0.01</f>
        <v>21378.431019097843</v>
      </c>
      <c r="M9">
        <f t="shared" ref="M9:M10" si="12">((D9*A9+C9)*F9+(E9+0.01)-B9)^2</f>
        <v>19103.516763394811</v>
      </c>
      <c r="N9">
        <f t="shared" ref="N9:N10" si="13">(M9-H9)/0.01</f>
        <v>276.42094445764087</v>
      </c>
      <c r="O9">
        <f t="shared" ref="O9:O10" si="14">((D9*A9+C9)*(F9+0.01)+E9-B9)^2</f>
        <v>19316.280903715931</v>
      </c>
      <c r="P9">
        <f t="shared" ref="P9:P10" si="15">(O9-H9)/0.01</f>
        <v>21552.834976569648</v>
      </c>
      <c r="Q9" s="3">
        <f t="shared" ref="Q9:Q10" si="16">D9-L9*$H$1</f>
        <v>0.60248871665609594</v>
      </c>
      <c r="R9" s="3">
        <f t="shared" ref="R9:R10" si="17">C9-J9*$H$1</f>
        <v>0.94971922405902887</v>
      </c>
      <c r="S9">
        <f t="shared" ref="S9:S10" si="18">F9-P9*$H$1</f>
        <v>0.59927770453185314</v>
      </c>
      <c r="T9">
        <f t="shared" ref="T9:T10" si="19">E9-N9*$H$1</f>
        <v>9.9964918936492762</v>
      </c>
      <c r="U9">
        <f t="shared" si="0"/>
        <v>0.36105805512400724</v>
      </c>
      <c r="V9">
        <f t="shared" si="1"/>
        <v>10.565637450193144</v>
      </c>
      <c r="X9" s="3">
        <f>2*(G9-B9)</f>
        <v>276.41094445734404</v>
      </c>
      <c r="Y9" s="3">
        <f>X9*A9</f>
        <v>7739.5064448056328</v>
      </c>
    </row>
    <row r="10" spans="1:25" x14ac:dyDescent="0.2">
      <c r="A10">
        <v>51</v>
      </c>
      <c r="B10">
        <v>132</v>
      </c>
      <c r="C10" s="3">
        <f t="shared" si="2"/>
        <v>0.94971922405902887</v>
      </c>
      <c r="D10">
        <f t="shared" si="3"/>
        <v>0.60248871665609594</v>
      </c>
      <c r="E10">
        <f t="shared" si="4"/>
        <v>9.9964918936492762</v>
      </c>
      <c r="F10">
        <f t="shared" si="5"/>
        <v>0.59927770453185314</v>
      </c>
      <c r="G10">
        <f t="shared" si="6"/>
        <v>28.979598261517509</v>
      </c>
      <c r="H10" s="1">
        <f t="shared" si="7"/>
        <v>10613.203174358327</v>
      </c>
      <c r="I10" s="3">
        <f t="shared" si="8"/>
        <v>10611.968453674226</v>
      </c>
      <c r="J10" s="3">
        <f t="shared" si="9"/>
        <v>-123.47206841004663</v>
      </c>
      <c r="K10" s="3">
        <f t="shared" si="10"/>
        <v>10550.323998579897</v>
      </c>
      <c r="L10" s="3">
        <f t="shared" si="11"/>
        <v>-6287.9175778429271</v>
      </c>
      <c r="M10">
        <f t="shared" si="12"/>
        <v>10611.142866323555</v>
      </c>
      <c r="N10">
        <f t="shared" si="13"/>
        <v>-206.03080347718787</v>
      </c>
      <c r="O10">
        <f t="shared" si="14"/>
        <v>10548.036703988906</v>
      </c>
      <c r="P10">
        <f t="shared" si="15"/>
        <v>-6516.6470369420495</v>
      </c>
      <c r="Q10" s="3">
        <f t="shared" si="16"/>
        <v>1.2312804744403887</v>
      </c>
      <c r="R10" s="3">
        <f t="shared" si="17"/>
        <v>0.96206643090003352</v>
      </c>
      <c r="S10">
        <f t="shared" si="18"/>
        <v>1.2509424082260581</v>
      </c>
      <c r="T10">
        <f t="shared" si="19"/>
        <v>10.017094973996995</v>
      </c>
      <c r="U10">
        <f t="shared" si="0"/>
        <v>1.5402609618981831</v>
      </c>
      <c r="V10">
        <f t="shared" si="1"/>
        <v>11.220584671940532</v>
      </c>
      <c r="X10" s="3">
        <f>2*(G10-B10)</f>
        <v>-206.04080347696498</v>
      </c>
      <c r="Y10" s="3">
        <f>X10*A10</f>
        <v>-10508.080977325215</v>
      </c>
    </row>
    <row r="11" spans="1:25" x14ac:dyDescent="0.2">
      <c r="A11">
        <v>28</v>
      </c>
      <c r="B11">
        <v>86</v>
      </c>
      <c r="C11" s="3">
        <f t="shared" ref="C11:C13" si="20">R10</f>
        <v>0.96206643090003352</v>
      </c>
      <c r="D11">
        <f>Q10</f>
        <v>1.2312804744403887</v>
      </c>
      <c r="E11">
        <f>T10</f>
        <v>10.017094973996995</v>
      </c>
      <c r="F11">
        <f>S10</f>
        <v>1.2509424082260581</v>
      </c>
      <c r="G11">
        <f>(D11*A11+C11)*F11+E11</f>
        <v>54.347891605089657</v>
      </c>
      <c r="H11" s="1">
        <f>(B11-G11)^2</f>
        <v>1001.8559658431537</v>
      </c>
      <c r="I11" s="3">
        <f>((D11*A11+(C11+0.01))*F11+E11-B11)^2</f>
        <v>1001.064223034825</v>
      </c>
      <c r="J11" s="3">
        <f>(I11-H11)/0.01</f>
        <v>-79.17428083287632</v>
      </c>
      <c r="K11" s="3">
        <f>(((D11+0.01)*A11+C11)*F11+E11-B11)^2</f>
        <v>979.80547039225746</v>
      </c>
      <c r="L11" s="3">
        <f>(K11-H11)/0.01</f>
        <v>-2205.0495450896278</v>
      </c>
      <c r="M11">
        <f>((D11*A11+C11)*F11+(E11+0.01)-B11)^2</f>
        <v>1001.2230236752557</v>
      </c>
      <c r="N11">
        <f>(M11-H11)/0.01</f>
        <v>-63.294216789802249</v>
      </c>
      <c r="O11">
        <f>((D11*A11+C11)*(F11+0.01)+E11-B11)^2</f>
        <v>979.54785293619602</v>
      </c>
      <c r="P11">
        <f>(O11-H11)/0.01</f>
        <v>-2230.8112906957717</v>
      </c>
      <c r="Q11" s="3">
        <f>D11-L11*$H$1</f>
        <v>1.4517854289493515</v>
      </c>
      <c r="R11" s="3">
        <f>C11-J11*$H$1</f>
        <v>0.96998385898332118</v>
      </c>
      <c r="S11">
        <f>F11-P11*$H$1</f>
        <v>1.4740235372956352</v>
      </c>
      <c r="T11">
        <f>E11-N11*$H$1</f>
        <v>10.023424395675976</v>
      </c>
      <c r="U11">
        <f t="shared" si="0"/>
        <v>2.1399658933741841</v>
      </c>
      <c r="V11">
        <f t="shared" si="1"/>
        <v>11.453203434614242</v>
      </c>
      <c r="X11" s="3">
        <f>2*(G11-B11)</f>
        <v>-63.304216789820686</v>
      </c>
      <c r="Y11" s="3">
        <f>X11*A11</f>
        <v>-1772.5180701149793</v>
      </c>
    </row>
    <row r="12" spans="1:25" x14ac:dyDescent="0.2">
      <c r="A12">
        <v>29</v>
      </c>
      <c r="B12">
        <v>88</v>
      </c>
      <c r="C12" s="3">
        <f t="shared" si="20"/>
        <v>0.96998385898332118</v>
      </c>
      <c r="D12">
        <f t="shared" ref="D12" si="21">Q11</f>
        <v>1.4517854289493515</v>
      </c>
      <c r="E12">
        <f t="shared" ref="E12" si="22">T11</f>
        <v>10.023424395675976</v>
      </c>
      <c r="F12">
        <f t="shared" ref="F12" si="23">S11</f>
        <v>1.4740235372956352</v>
      </c>
      <c r="G12">
        <f t="shared" ref="G12" si="24">(D12*A12+C12)*F12+E12</f>
        <v>73.512214342465569</v>
      </c>
      <c r="H12" s="1">
        <f t="shared" ref="H12" si="25">(B12-G12)^2</f>
        <v>209.89593325866036</v>
      </c>
      <c r="I12" s="3">
        <f t="shared" ref="I12" si="26">((D12*A12+(C12+0.01))*F12+E12-B12)^2</f>
        <v>209.46904379194885</v>
      </c>
      <c r="J12" s="3">
        <f t="shared" ref="J12" si="27">(I12-H12)/0.01</f>
        <v>-42.688946671151484</v>
      </c>
      <c r="K12" s="3">
        <f t="shared" ref="K12" si="28">(((D12+0.01)*A12+C12)*F12+E12-B12)^2</f>
        <v>197.6925656495828</v>
      </c>
      <c r="L12" s="3">
        <f t="shared" ref="L12" si="29">(K12-H12)/0.01</f>
        <v>-1220.3367609077559</v>
      </c>
      <c r="M12">
        <f t="shared" ref="M12" si="30">((D12*A12+C12)*F12+(E12+0.01)-B12)^2</f>
        <v>209.60627754550953</v>
      </c>
      <c r="N12">
        <f t="shared" ref="N12" si="31">(M12-H12)/0.01</f>
        <v>-28.965571315083594</v>
      </c>
      <c r="O12">
        <f t="shared" ref="O12" si="32">((D12*A12+C12)*(F12+0.01)+E12-B12)^2</f>
        <v>197.6011620090886</v>
      </c>
      <c r="P12">
        <f t="shared" ref="P12" si="33">(O12-H12)/0.01</f>
        <v>-1229.4771249571766</v>
      </c>
      <c r="Q12" s="3">
        <f t="shared" ref="Q12" si="34">D12-L12*$H$1</f>
        <v>1.5738191050401271</v>
      </c>
      <c r="R12" s="3">
        <f t="shared" ref="R12" si="35">C12-J12*$H$1</f>
        <v>0.97425275365043629</v>
      </c>
      <c r="S12">
        <f t="shared" ref="S12" si="36">F12-P12*$H$1</f>
        <v>1.5969712497913529</v>
      </c>
      <c r="T12">
        <f t="shared" ref="T12" si="37">E12-N12*$H$1</f>
        <v>10.026320952807485</v>
      </c>
      <c r="U12">
        <f t="shared" si="0"/>
        <v>2.5133438631214404</v>
      </c>
      <c r="V12">
        <f t="shared" si="1"/>
        <v>11.582174590417289</v>
      </c>
      <c r="X12" s="3">
        <f>2*(G12-B12)</f>
        <v>-28.975571315068862</v>
      </c>
      <c r="Y12" s="3">
        <f>X12*A12</f>
        <v>-840.29156813699706</v>
      </c>
    </row>
    <row r="13" spans="1:25" x14ac:dyDescent="0.2">
      <c r="A13">
        <v>72</v>
      </c>
      <c r="B13">
        <v>174</v>
      </c>
      <c r="C13" s="3">
        <f t="shared" si="20"/>
        <v>0.97425275365043629</v>
      </c>
      <c r="D13">
        <f t="shared" ref="D11:D13" si="38">Q12</f>
        <v>1.5738191050401271</v>
      </c>
      <c r="E13">
        <f t="shared" ref="E11:E13" si="39">T12</f>
        <v>10.026320952807485</v>
      </c>
      <c r="F13">
        <f t="shared" ref="F11:F13" si="40">S12</f>
        <v>1.5969712497913529</v>
      </c>
      <c r="G13">
        <f t="shared" ref="G11:G13" si="41">(D13*A13+C13)*F13+E13</f>
        <v>192.54293273516097</v>
      </c>
      <c r="H13" s="1">
        <f t="shared" ref="H11:H13" si="42">(B13-G13)^2</f>
        <v>343.84035442070444</v>
      </c>
      <c r="I13" s="3">
        <f t="shared" ref="I11:I13" si="43">((D13*A13+(C13+0.01))*F13+E13-B13)^2</f>
        <v>344.43286006171877</v>
      </c>
      <c r="J13" s="3">
        <f t="shared" ref="J11:J13" si="44">(I13-H13)/0.01</f>
        <v>59.250564101432701</v>
      </c>
      <c r="K13" s="3">
        <f t="shared" ref="K11:K13" si="45">(((D13+0.01)*A13+C13)*F13+E13-B13)^2</f>
        <v>387.80448271242028</v>
      </c>
      <c r="L13" s="3">
        <f t="shared" ref="L11:L13" si="46">(K13-H13)/0.01</f>
        <v>4396.4128291715833</v>
      </c>
      <c r="M13">
        <f t="shared" ref="M11:M13" si="47">((D13*A13+C13)*F13+(E13+0.01)-B13)^2</f>
        <v>344.21131307540736</v>
      </c>
      <c r="N13">
        <f t="shared" ref="N11:N13" si="48">(M13-H13)/0.01</f>
        <v>37.095865470291756</v>
      </c>
      <c r="O13">
        <f t="shared" ref="O11:O13" si="49">((D13*A13+C13)*(F13+0.01)+E13-B13)^2</f>
        <v>387.53170665216442</v>
      </c>
      <c r="P13">
        <f t="shared" ref="P11:P13" si="50">(O13-H13)/0.01</f>
        <v>4369.1352231459969</v>
      </c>
      <c r="Q13" s="3">
        <f t="shared" ref="Q11:Q13" si="51">D13-L13*$H$1</f>
        <v>1.1341778221229688</v>
      </c>
      <c r="R13" s="3">
        <f t="shared" ref="R11:R13" si="52">C13-J13*$H$1</f>
        <v>0.96832769724029299</v>
      </c>
      <c r="S13">
        <f t="shared" ref="S11:S13" si="53">F13-P13*$H$1</f>
        <v>1.1600577274767532</v>
      </c>
      <c r="T13">
        <f t="shared" ref="T11:T13" si="54">E13-N13*$H$1</f>
        <v>10.022611366260456</v>
      </c>
      <c r="U13">
        <f t="shared" si="0"/>
        <v>1.3157117468865043</v>
      </c>
      <c r="V13">
        <f t="shared" si="1"/>
        <v>11.145927394173828</v>
      </c>
      <c r="X13" s="3">
        <f>2*(G13-B13)</f>
        <v>37.085865470321949</v>
      </c>
      <c r="Y13" s="3">
        <f>X13*A13</f>
        <v>2670.1823138631803</v>
      </c>
    </row>
    <row r="14" spans="1:25" x14ac:dyDescent="0.2">
      <c r="A14">
        <v>62</v>
      </c>
      <c r="B14">
        <v>154</v>
      </c>
      <c r="C14" s="3">
        <f t="shared" ref="C14:C20" si="55">R13</f>
        <v>0.96832769724029299</v>
      </c>
      <c r="D14">
        <f t="shared" ref="D14:D20" si="56">Q13</f>
        <v>1.1341778221229688</v>
      </c>
      <c r="E14">
        <f t="shared" ref="E14:E20" si="57">T13</f>
        <v>10.022611366260456</v>
      </c>
      <c r="F14">
        <f t="shared" ref="F14:F20" si="58">S13</f>
        <v>1.1600577274767532</v>
      </c>
      <c r="G14">
        <f t="shared" ref="G14:G20" si="59">(D14*A14+C14)*F14+E14</f>
        <v>92.720055701137085</v>
      </c>
      <c r="H14" s="1">
        <f t="shared" ref="H14:H20" si="60">(B14-G14)^2</f>
        <v>3755.2315732717416</v>
      </c>
      <c r="I14" s="3">
        <f t="shared" ref="I14:I20" si="61">((D14*A14+(C14+0.01))*F14+E14-B14)^2</f>
        <v>3753.8099423866688</v>
      </c>
      <c r="J14" s="3">
        <f t="shared" ref="J14:J20" si="62">(I14-H14)/0.01</f>
        <v>-142.16308850727728</v>
      </c>
      <c r="K14" s="3">
        <f t="shared" ref="K14:K20" si="63">(((D14+0.01)*A14+C14)*F14+E14-B14)^2</f>
        <v>3667.5994149700277</v>
      </c>
      <c r="L14" s="3">
        <f t="shared" ref="L14:L20" si="64">(K14-H14)/0.01</f>
        <v>-8763.2158301713844</v>
      </c>
      <c r="M14">
        <f t="shared" ref="M14:M20" si="65">((D14*A14+C14)*F14+(E14+0.01)-B14)^2</f>
        <v>3754.0060743857634</v>
      </c>
      <c r="N14">
        <f t="shared" ref="N14:N20" si="66">(M14-H14)/0.01</f>
        <v>-122.54988859781406</v>
      </c>
      <c r="O14">
        <f t="shared" ref="O14:O20" si="67">((D14*A14+C14)*(F14+0.01)+E14-B14)^2</f>
        <v>3668.3700619215638</v>
      </c>
      <c r="P14">
        <f t="shared" ref="P14:P20" si="68">(O14-H14)/0.01</f>
        <v>-8686.1511350177807</v>
      </c>
      <c r="Q14" s="3">
        <f t="shared" ref="Q14:Q20" si="69">D14-L14*$H$1</f>
        <v>2.0104994051401075</v>
      </c>
      <c r="R14" s="3">
        <f t="shared" ref="R14:R20" si="70">C14-J14*$H$1</f>
        <v>0.98254400609102077</v>
      </c>
      <c r="S14">
        <f t="shared" ref="S14:S20" si="71">F14-P14*$H$1</f>
        <v>2.0286728409785315</v>
      </c>
      <c r="T14">
        <f t="shared" ref="T14:T20" si="72">E14-N14*$H$1</f>
        <v>10.034866355120238</v>
      </c>
      <c r="U14">
        <f t="shared" si="0"/>
        <v>4.0786455400112294</v>
      </c>
      <c r="V14">
        <f t="shared" si="1"/>
        <v>12.028126695343337</v>
      </c>
      <c r="X14" s="3">
        <f>2*(G14-B14)</f>
        <v>-122.55988859772583</v>
      </c>
      <c r="Y14" s="3">
        <f>X14*A14</f>
        <v>-7598.713093059001</v>
      </c>
    </row>
    <row r="15" spans="1:25" x14ac:dyDescent="0.2">
      <c r="A15">
        <v>84</v>
      </c>
      <c r="B15">
        <v>198</v>
      </c>
      <c r="C15" s="3">
        <f>R14</f>
        <v>0.98254400609102077</v>
      </c>
      <c r="D15">
        <f>Q14</f>
        <v>2.0104994051401075</v>
      </c>
      <c r="E15">
        <f>T14</f>
        <v>10.034866355120238</v>
      </c>
      <c r="F15">
        <f>S14</f>
        <v>2.0286728409785315</v>
      </c>
      <c r="G15">
        <f t="shared" si="59"/>
        <v>354.63435205628662</v>
      </c>
      <c r="H15" s="1">
        <f t="shared" si="60"/>
        <v>24534.320244092738</v>
      </c>
      <c r="I15" s="3">
        <f t="shared" si="61"/>
        <v>24540.675852763696</v>
      </c>
      <c r="J15" s="3">
        <f t="shared" si="62"/>
        <v>635.56086709577357</v>
      </c>
      <c r="K15" s="3">
        <f t="shared" si="63"/>
        <v>25071.060708463156</v>
      </c>
      <c r="L15" s="3">
        <f t="shared" si="64"/>
        <v>53674.046437041761</v>
      </c>
      <c r="M15">
        <f t="shared" si="65"/>
        <v>24537.45303113386</v>
      </c>
      <c r="N15">
        <f t="shared" si="66"/>
        <v>313.27870411223557</v>
      </c>
      <c r="O15">
        <f t="shared" si="67"/>
        <v>25069.337937945991</v>
      </c>
      <c r="P15">
        <f t="shared" si="68"/>
        <v>53501.769385325315</v>
      </c>
      <c r="Q15" s="3">
        <f t="shared" si="69"/>
        <v>-3.3569052385640692</v>
      </c>
      <c r="R15" s="3">
        <f t="shared" si="70"/>
        <v>0.91898791938144342</v>
      </c>
      <c r="S15">
        <f t="shared" si="71"/>
        <v>-3.3215040975540004</v>
      </c>
      <c r="T15">
        <f t="shared" si="72"/>
        <v>10.003538484709015</v>
      </c>
      <c r="U15">
        <f t="shared" si="0"/>
        <v>11.149974504991045</v>
      </c>
      <c r="V15">
        <f t="shared" si="1"/>
        <v>6.9511163448809254</v>
      </c>
      <c r="X15" s="3">
        <f>2*(G15-B15)</f>
        <v>313.26870411257323</v>
      </c>
      <c r="Y15" s="3">
        <f>X15*A15</f>
        <v>26314.571145456153</v>
      </c>
    </row>
    <row r="16" spans="1:25" x14ac:dyDescent="0.2">
      <c r="A16">
        <v>15</v>
      </c>
      <c r="B16">
        <v>60</v>
      </c>
      <c r="C16" s="3">
        <f t="shared" si="55"/>
        <v>0.91898791938144342</v>
      </c>
      <c r="D16">
        <f t="shared" si="56"/>
        <v>-3.3569052385640692</v>
      </c>
      <c r="E16">
        <f t="shared" si="57"/>
        <v>10.003538484709015</v>
      </c>
      <c r="F16">
        <f t="shared" si="58"/>
        <v>-3.3215040975540004</v>
      </c>
      <c r="G16">
        <f t="shared" si="59"/>
        <v>174.20073391974663</v>
      </c>
      <c r="H16" s="1">
        <f t="shared" si="60"/>
        <v>13041.807627808766</v>
      </c>
      <c r="I16" s="3">
        <f t="shared" si="61"/>
        <v>13034.222366934553</v>
      </c>
      <c r="J16" s="3">
        <f t="shared" si="62"/>
        <v>-758.5260874213418</v>
      </c>
      <c r="K16" s="3">
        <f t="shared" si="63"/>
        <v>12928.260394874411</v>
      </c>
      <c r="L16" s="3">
        <f t="shared" si="64"/>
        <v>-11354.723293435563</v>
      </c>
      <c r="M16">
        <f t="shared" si="65"/>
        <v>13044.09174248716</v>
      </c>
      <c r="N16">
        <f t="shared" si="66"/>
        <v>228.41146783939621</v>
      </c>
      <c r="O16">
        <f t="shared" si="67"/>
        <v>12929.142674998351</v>
      </c>
      <c r="P16">
        <f t="shared" si="68"/>
        <v>-11266.495281041534</v>
      </c>
      <c r="Q16" s="3">
        <f t="shared" si="69"/>
        <v>-2.2214329092205127</v>
      </c>
      <c r="R16" s="3">
        <f t="shared" si="70"/>
        <v>0.99484052812357759</v>
      </c>
      <c r="S16">
        <f t="shared" si="71"/>
        <v>-2.1948545694498467</v>
      </c>
      <c r="T16">
        <f t="shared" si="72"/>
        <v>9.9806973379250756</v>
      </c>
      <c r="U16">
        <f t="shared" si="0"/>
        <v>4.875722171528909</v>
      </c>
      <c r="V16">
        <f t="shared" si="1"/>
        <v>7.7971670588991424</v>
      </c>
      <c r="X16" s="3">
        <f>2*(G16-B16)</f>
        <v>228.40146783949325</v>
      </c>
      <c r="Y16" s="3">
        <f>X16*A16</f>
        <v>3426.0220175923987</v>
      </c>
    </row>
    <row r="17" spans="1:25" x14ac:dyDescent="0.2">
      <c r="A17">
        <v>42</v>
      </c>
      <c r="B17">
        <v>114</v>
      </c>
      <c r="C17" s="3">
        <f t="shared" si="55"/>
        <v>0.99484052812357759</v>
      </c>
      <c r="D17">
        <f t="shared" si="56"/>
        <v>-2.2214329092205127</v>
      </c>
      <c r="E17">
        <f t="shared" si="57"/>
        <v>9.9806973379250756</v>
      </c>
      <c r="F17">
        <f t="shared" si="58"/>
        <v>-2.1948545694498467</v>
      </c>
      <c r="G17">
        <f t="shared" si="59"/>
        <v>212.57749826311334</v>
      </c>
      <c r="H17" s="1">
        <f t="shared" si="60"/>
        <v>9717.523163814114</v>
      </c>
      <c r="I17" s="3">
        <f t="shared" si="61"/>
        <v>9713.1963801026122</v>
      </c>
      <c r="J17" s="3">
        <f t="shared" si="62"/>
        <v>-432.67837115017755</v>
      </c>
      <c r="K17" s="3">
        <f t="shared" si="63"/>
        <v>9536.6278019005131</v>
      </c>
      <c r="L17" s="3">
        <f t="shared" si="64"/>
        <v>-18089.536191360094</v>
      </c>
      <c r="M17">
        <f t="shared" si="65"/>
        <v>9719.4948137793745</v>
      </c>
      <c r="N17">
        <f t="shared" si="66"/>
        <v>197.16499652604398</v>
      </c>
      <c r="O17">
        <f t="shared" si="67"/>
        <v>9536.3905982824035</v>
      </c>
      <c r="P17">
        <f t="shared" si="68"/>
        <v>-18113.25655317105</v>
      </c>
      <c r="Q17" s="3">
        <f t="shared" si="69"/>
        <v>-0.41247929008450335</v>
      </c>
      <c r="R17" s="3">
        <f t="shared" si="70"/>
        <v>1.0381083652385954</v>
      </c>
      <c r="S17">
        <f t="shared" si="71"/>
        <v>-0.38352891413274159</v>
      </c>
      <c r="T17">
        <f t="shared" si="72"/>
        <v>9.9609808382724712</v>
      </c>
      <c r="U17">
        <f t="shared" si="0"/>
        <v>0.1581977342283537</v>
      </c>
      <c r="V17">
        <f t="shared" si="1"/>
        <v>9.5628362642003975</v>
      </c>
      <c r="X17" s="3">
        <f>2*(G17-B17)</f>
        <v>197.15499652622668</v>
      </c>
      <c r="Y17" s="3">
        <f>X17*A17</f>
        <v>8280.5098541015213</v>
      </c>
    </row>
    <row r="18" spans="1:25" x14ac:dyDescent="0.2">
      <c r="A18">
        <v>62</v>
      </c>
      <c r="B18">
        <v>154</v>
      </c>
      <c r="C18" s="3">
        <f t="shared" si="55"/>
        <v>1.0381083652385954</v>
      </c>
      <c r="D18">
        <f t="shared" si="56"/>
        <v>-0.41247929008450335</v>
      </c>
      <c r="E18">
        <f t="shared" si="57"/>
        <v>9.9609808382724712</v>
      </c>
      <c r="F18">
        <f t="shared" si="58"/>
        <v>-0.38352891413274159</v>
      </c>
      <c r="G18">
        <f t="shared" si="59"/>
        <v>19.371095786358325</v>
      </c>
      <c r="H18" s="1">
        <f t="shared" si="60"/>
        <v>18124.941849765906</v>
      </c>
      <c r="I18" s="3">
        <f t="shared" si="61"/>
        <v>18125.97454602423</v>
      </c>
      <c r="J18" s="3">
        <f t="shared" si="62"/>
        <v>103.26962583239947</v>
      </c>
      <c r="K18" s="3">
        <f t="shared" si="63"/>
        <v>18189.024648894505</v>
      </c>
      <c r="L18" s="3">
        <f t="shared" si="64"/>
        <v>6408.2799128598708</v>
      </c>
      <c r="M18">
        <f t="shared" si="65"/>
        <v>18122.249371681635</v>
      </c>
      <c r="N18">
        <f t="shared" si="66"/>
        <v>-269.24780842709879</v>
      </c>
      <c r="O18">
        <f t="shared" si="67"/>
        <v>18191.066088731965</v>
      </c>
      <c r="P18">
        <f t="shared" si="68"/>
        <v>6612.4238966058329</v>
      </c>
      <c r="Q18" s="3">
        <f t="shared" si="69"/>
        <v>-1.0533072813704905</v>
      </c>
      <c r="R18" s="3">
        <f t="shared" si="70"/>
        <v>1.0277814026553556</v>
      </c>
      <c r="S18">
        <f t="shared" si="71"/>
        <v>-1.0447713037933251</v>
      </c>
      <c r="T18">
        <f t="shared" si="72"/>
        <v>9.9879056191151818</v>
      </c>
      <c r="U18">
        <f t="shared" si="0"/>
        <v>1.10046522165245</v>
      </c>
      <c r="V18">
        <f t="shared" si="1"/>
        <v>8.9141091030484141</v>
      </c>
      <c r="X18" s="3">
        <f>2*(G18-B18)</f>
        <v>-269.25780842728335</v>
      </c>
      <c r="Y18" s="3">
        <f>X18*A18</f>
        <v>-16693.984122491569</v>
      </c>
    </row>
    <row r="19" spans="1:25" x14ac:dyDescent="0.2">
      <c r="A19">
        <v>47</v>
      </c>
      <c r="B19">
        <v>124</v>
      </c>
      <c r="C19" s="3">
        <f t="shared" si="55"/>
        <v>1.0277814026553556</v>
      </c>
      <c r="D19">
        <f t="shared" si="56"/>
        <v>-1.0533072813704905</v>
      </c>
      <c r="E19">
        <f t="shared" si="57"/>
        <v>9.9879056191151818</v>
      </c>
      <c r="F19">
        <f t="shared" si="58"/>
        <v>-1.0447713037933251</v>
      </c>
      <c r="G19">
        <f t="shared" si="59"/>
        <v>60.63597452071356</v>
      </c>
      <c r="H19" s="1">
        <f t="shared" si="60"/>
        <v>4014.9997249396611</v>
      </c>
      <c r="I19" s="3">
        <f t="shared" si="61"/>
        <v>4016.3238524046396</v>
      </c>
      <c r="J19" s="3">
        <f t="shared" si="62"/>
        <v>132.41274649785737</v>
      </c>
      <c r="K19" s="3">
        <f t="shared" si="63"/>
        <v>4077.4697082717935</v>
      </c>
      <c r="L19" s="3">
        <f t="shared" si="64"/>
        <v>6246.9983332132415</v>
      </c>
      <c r="M19">
        <f t="shared" si="65"/>
        <v>4013.7325444300754</v>
      </c>
      <c r="N19">
        <f t="shared" si="66"/>
        <v>-126.71805095856143</v>
      </c>
      <c r="O19">
        <f t="shared" si="67"/>
        <v>4076.6695280092567</v>
      </c>
      <c r="P19">
        <f t="shared" si="68"/>
        <v>6166.9803069595673</v>
      </c>
      <c r="Q19" s="3">
        <f t="shared" si="69"/>
        <v>-1.6780071146918147</v>
      </c>
      <c r="R19" s="3">
        <f t="shared" si="70"/>
        <v>1.0145401280055699</v>
      </c>
      <c r="S19">
        <f t="shared" si="71"/>
        <v>-1.6614693344892819</v>
      </c>
      <c r="T19">
        <f t="shared" si="72"/>
        <v>10.000577424211038</v>
      </c>
      <c r="U19">
        <f t="shared" si="0"/>
        <v>2.7879573641152895</v>
      </c>
      <c r="V19">
        <f t="shared" si="1"/>
        <v>8.3149501129209522</v>
      </c>
      <c r="X19" s="3">
        <f>2*(G19-B19)</f>
        <v>-126.72805095857288</v>
      </c>
      <c r="Y19" s="3">
        <f>X19*A19</f>
        <v>-5956.2183950529252</v>
      </c>
    </row>
    <row r="20" spans="1:25" x14ac:dyDescent="0.2">
      <c r="A20">
        <v>35</v>
      </c>
      <c r="B20">
        <v>100</v>
      </c>
      <c r="C20" s="3">
        <f t="shared" si="55"/>
        <v>1.0145401280055699</v>
      </c>
      <c r="D20">
        <f t="shared" si="56"/>
        <v>-1.6780071146918147</v>
      </c>
      <c r="E20">
        <f t="shared" si="57"/>
        <v>10.000577424211038</v>
      </c>
      <c r="F20">
        <f t="shared" si="58"/>
        <v>-1.6614693344892819</v>
      </c>
      <c r="G20">
        <f t="shared" si="59"/>
        <v>105.89345785695608</v>
      </c>
      <c r="H20" s="1">
        <f t="shared" si="60"/>
        <v>34.732845511717301</v>
      </c>
      <c r="I20" s="3">
        <f t="shared" si="61"/>
        <v>34.537285569683682</v>
      </c>
      <c r="J20" s="3">
        <f t="shared" si="62"/>
        <v>-19.555994203361848</v>
      </c>
      <c r="K20" s="3">
        <f t="shared" si="63"/>
        <v>28.216744702118575</v>
      </c>
      <c r="L20" s="3">
        <f t="shared" si="64"/>
        <v>-651.61008095987256</v>
      </c>
      <c r="M20">
        <f t="shared" si="65"/>
        <v>34.850814668856479</v>
      </c>
      <c r="N20">
        <f t="shared" si="66"/>
        <v>11.796915713917855</v>
      </c>
      <c r="O20">
        <f t="shared" si="67"/>
        <v>28.263053856836958</v>
      </c>
      <c r="P20">
        <f t="shared" si="68"/>
        <v>-646.97916548803425</v>
      </c>
      <c r="Q20" s="3">
        <f t="shared" si="69"/>
        <v>-1.6128461065958275</v>
      </c>
      <c r="R20" s="3">
        <f t="shared" si="70"/>
        <v>1.0164957274259061</v>
      </c>
      <c r="S20">
        <f t="shared" si="71"/>
        <v>-1.5967714179404784</v>
      </c>
      <c r="T20">
        <f t="shared" si="72"/>
        <v>9.999397732639645</v>
      </c>
      <c r="U20">
        <f t="shared" si="0"/>
        <v>2.5753465645487994</v>
      </c>
      <c r="V20">
        <f t="shared" si="1"/>
        <v>8.3762864086273439</v>
      </c>
      <c r="X20" s="3">
        <f>2*(G20-B20)</f>
        <v>11.786915713912151</v>
      </c>
      <c r="Y20" s="3">
        <f>X20*A20</f>
        <v>412.54204998692529</v>
      </c>
    </row>
    <row r="21" spans="1:25" x14ac:dyDescent="0.2">
      <c r="A21">
        <v>9</v>
      </c>
      <c r="B21">
        <v>48</v>
      </c>
      <c r="C21" s="3">
        <f t="shared" ref="C21:C35" si="73">R20</f>
        <v>1.0164957274259061</v>
      </c>
      <c r="D21">
        <f t="shared" ref="D21:D35" si="74">Q20</f>
        <v>-1.6128461065958275</v>
      </c>
      <c r="E21">
        <f t="shared" ref="E21:E35" si="75">T20</f>
        <v>9.999397732639645</v>
      </c>
      <c r="F21">
        <f t="shared" ref="F21:F35" si="76">S20</f>
        <v>-1.5967714179404784</v>
      </c>
      <c r="G21">
        <f t="shared" ref="G21:G35" si="77">(D21*A21+C21)*F21+E21</f>
        <v>31.554405489566541</v>
      </c>
      <c r="H21" s="1">
        <f t="shared" ref="H21:H35" si="78">(B21-G21)^2</f>
        <v>270.45757880159914</v>
      </c>
      <c r="I21" s="3">
        <f t="shared" ref="I21:I35" si="79">((D21*A21+(C21+0.01))*F21+E21-B21)^2</f>
        <v>270.98303087480139</v>
      </c>
      <c r="J21" s="3">
        <f t="shared" ref="J21:J35" si="80">(I21-H21)/0.01</f>
        <v>52.545207320224563</v>
      </c>
      <c r="K21" s="3">
        <f t="shared" ref="K21:K35" si="81">(((D21+0.01)*A21+C21)*F21+E21-B21)^2</f>
        <v>275.2050051489386</v>
      </c>
      <c r="L21" s="3">
        <f t="shared" ref="L21:L35" si="82">(K21-H21)/0.01</f>
        <v>474.74263473394558</v>
      </c>
      <c r="M21">
        <f t="shared" ref="M21:M35" si="83">((D21*A21+C21)*F21+(E21+0.01)-B21)^2</f>
        <v>270.12876691139053</v>
      </c>
      <c r="N21">
        <f t="shared" ref="N21:N35" si="84">(M21-H21)/0.01</f>
        <v>-32.881189020861257</v>
      </c>
      <c r="O21">
        <f t="shared" ref="O21:O35" si="85">((D21*A21+C21)*(F21+0.01)+E21-B21)^2</f>
        <v>274.91582224633146</v>
      </c>
      <c r="P21">
        <f t="shared" ref="P21:P35" si="86">(O21-H21)/0.01</f>
        <v>445.8243444732318</v>
      </c>
      <c r="Q21" s="3">
        <f t="shared" ref="Q21:Q35" si="87">D21-L21*$H$1</f>
        <v>-1.660320370069222</v>
      </c>
      <c r="R21" s="3">
        <f t="shared" ref="R21:R35" si="88">C21-J21*$H$1</f>
        <v>1.0112412066938836</v>
      </c>
      <c r="S21">
        <f t="shared" ref="S21:S35" si="89">F21-P21*$H$1</f>
        <v>-1.6413538523878015</v>
      </c>
      <c r="T21">
        <f t="shared" ref="T21:T35" si="90">E21-N21*$H$1</f>
        <v>10.002685851541731</v>
      </c>
      <c r="U21">
        <f t="shared" si="0"/>
        <v>2.7251732356110576</v>
      </c>
      <c r="V21">
        <f t="shared" si="1"/>
        <v>8.3428812012414362</v>
      </c>
      <c r="X21" s="3">
        <f>2*(G21-B21)</f>
        <v>-32.891189020866918</v>
      </c>
      <c r="Y21" s="3">
        <f>X21*A21</f>
        <v>-296.02070118780227</v>
      </c>
    </row>
    <row r="22" spans="1:25" x14ac:dyDescent="0.2">
      <c r="A22">
        <v>38</v>
      </c>
      <c r="B22">
        <v>106</v>
      </c>
      <c r="C22" s="3">
        <f t="shared" si="73"/>
        <v>1.0112412066938836</v>
      </c>
      <c r="D22">
        <f t="shared" si="74"/>
        <v>-1.660320370069222</v>
      </c>
      <c r="E22">
        <f t="shared" si="75"/>
        <v>10.002685851541731</v>
      </c>
      <c r="F22">
        <f t="shared" si="76"/>
        <v>-1.6413538523878015</v>
      </c>
      <c r="G22">
        <f t="shared" si="77"/>
        <v>111.89946415446163</v>
      </c>
      <c r="H22" s="1">
        <f t="shared" si="78"/>
        <v>34.803677309777626</v>
      </c>
      <c r="I22" s="3">
        <f t="shared" si="79"/>
        <v>34.610284549685517</v>
      </c>
      <c r="J22" s="3">
        <f t="shared" si="80"/>
        <v>-19.339276009210948</v>
      </c>
      <c r="K22" s="3">
        <f t="shared" si="81"/>
        <v>27.833534797383411</v>
      </c>
      <c r="L22" s="3">
        <f t="shared" si="82"/>
        <v>-697.01425123942147</v>
      </c>
      <c r="M22">
        <f t="shared" si="83"/>
        <v>34.921766592866916</v>
      </c>
      <c r="N22">
        <f t="shared" si="84"/>
        <v>11.808928308929012</v>
      </c>
      <c r="O22">
        <f t="shared" si="85"/>
        <v>27.864196771021273</v>
      </c>
      <c r="P22">
        <f t="shared" si="86"/>
        <v>-693.94805387563531</v>
      </c>
      <c r="Q22" s="3">
        <f t="shared" si="87"/>
        <v>-1.5906189449452799</v>
      </c>
      <c r="R22" s="3">
        <f t="shared" si="88"/>
        <v>1.0131751342948048</v>
      </c>
      <c r="S22">
        <f t="shared" si="89"/>
        <v>-1.571959047000238</v>
      </c>
      <c r="T22">
        <f t="shared" si="90"/>
        <v>10.001504958710838</v>
      </c>
      <c r="U22">
        <f t="shared" si="0"/>
        <v>2.5003878408367064</v>
      </c>
      <c r="V22">
        <f t="shared" si="1"/>
        <v>8.4088351401604378</v>
      </c>
      <c r="X22" s="3">
        <f>2*(G22-B22)</f>
        <v>11.798928308923252</v>
      </c>
      <c r="Y22" s="3">
        <f>X22*A22</f>
        <v>448.35927573908356</v>
      </c>
    </row>
    <row r="23" spans="1:25" x14ac:dyDescent="0.2">
      <c r="A23">
        <v>44</v>
      </c>
      <c r="B23">
        <v>118</v>
      </c>
      <c r="C23" s="3">
        <f t="shared" si="73"/>
        <v>1.0131751342948048</v>
      </c>
      <c r="D23">
        <f t="shared" si="74"/>
        <v>-1.5906189449452799</v>
      </c>
      <c r="E23">
        <f t="shared" si="75"/>
        <v>10.001504958710838</v>
      </c>
      <c r="F23">
        <f t="shared" si="76"/>
        <v>-1.571959047000238</v>
      </c>
      <c r="G23">
        <f t="shared" si="77"/>
        <v>118.42590013697553</v>
      </c>
      <c r="H23" s="1">
        <f t="shared" si="78"/>
        <v>0.18139092667577369</v>
      </c>
      <c r="I23" s="3">
        <f t="shared" si="79"/>
        <v>0.16824808073157466</v>
      </c>
      <c r="J23" s="3">
        <f t="shared" si="80"/>
        <v>-1.3142845944199038</v>
      </c>
      <c r="K23" s="3">
        <f t="shared" si="81"/>
        <v>7.0629357569265819E-2</v>
      </c>
      <c r="L23" s="3">
        <f t="shared" si="82"/>
        <v>-11.076156910650788</v>
      </c>
      <c r="M23">
        <f t="shared" si="83"/>
        <v>0.19000892941528871</v>
      </c>
      <c r="N23">
        <f t="shared" si="84"/>
        <v>0.86180027395150183</v>
      </c>
      <c r="O23">
        <f t="shared" si="85"/>
        <v>6.9611781714542187E-2</v>
      </c>
      <c r="P23">
        <f t="shared" si="86"/>
        <v>-11.177914496123151</v>
      </c>
      <c r="Q23" s="3">
        <f t="shared" si="87"/>
        <v>-1.5895113292542149</v>
      </c>
      <c r="R23" s="3">
        <f t="shared" si="88"/>
        <v>1.0133065627542468</v>
      </c>
      <c r="S23">
        <f t="shared" si="89"/>
        <v>-1.5708412555506257</v>
      </c>
      <c r="T23">
        <f t="shared" si="90"/>
        <v>10.001418778683442</v>
      </c>
      <c r="U23">
        <f t="shared" si="0"/>
        <v>2.4968699721576351</v>
      </c>
      <c r="V23">
        <f t="shared" si="1"/>
        <v>8.4096750253888715</v>
      </c>
      <c r="X23" s="3">
        <f>2*(G23-B23)</f>
        <v>0.8518002739510564</v>
      </c>
      <c r="Y23" s="3">
        <f>X23*A23</f>
        <v>37.479212053846481</v>
      </c>
    </row>
    <row r="24" spans="1:25" x14ac:dyDescent="0.2">
      <c r="A24">
        <v>99</v>
      </c>
      <c r="B24">
        <v>228</v>
      </c>
      <c r="C24" s="3">
        <f t="shared" si="73"/>
        <v>1.0133065627542468</v>
      </c>
      <c r="D24">
        <f t="shared" si="74"/>
        <v>-1.5895113292542149</v>
      </c>
      <c r="E24">
        <f t="shared" si="75"/>
        <v>10.001418778683442</v>
      </c>
      <c r="F24">
        <f t="shared" si="76"/>
        <v>-1.5708412555506257</v>
      </c>
      <c r="G24">
        <f t="shared" si="77"/>
        <v>255.59980226899472</v>
      </c>
      <c r="H24" s="1">
        <f t="shared" si="78"/>
        <v>761.74908528760625</v>
      </c>
      <c r="I24" s="3">
        <f t="shared" si="79"/>
        <v>760.88223388084896</v>
      </c>
      <c r="J24" s="3">
        <f t="shared" si="80"/>
        <v>-86.685140675729144</v>
      </c>
      <c r="K24" s="3">
        <f t="shared" si="81"/>
        <v>678.32480550959906</v>
      </c>
      <c r="L24" s="3">
        <f t="shared" si="82"/>
        <v>-8342.4279778007185</v>
      </c>
      <c r="M24">
        <f t="shared" si="83"/>
        <v>762.30118133298561</v>
      </c>
      <c r="N24">
        <f t="shared" si="84"/>
        <v>55.209604537935775</v>
      </c>
      <c r="O24">
        <f t="shared" si="85"/>
        <v>677.88991324873155</v>
      </c>
      <c r="P24">
        <f t="shared" si="86"/>
        <v>-8385.9172038874694</v>
      </c>
      <c r="Q24" s="3">
        <f t="shared" si="87"/>
        <v>-0.75526853147414297</v>
      </c>
      <c r="R24" s="3">
        <f t="shared" si="88"/>
        <v>1.0219750768218197</v>
      </c>
      <c r="S24">
        <f t="shared" si="89"/>
        <v>-0.73224953516187874</v>
      </c>
      <c r="T24">
        <f t="shared" si="90"/>
        <v>9.9958978182296487</v>
      </c>
      <c r="U24">
        <f t="shared" si="0"/>
        <v>0.553045031094336</v>
      </c>
      <c r="V24">
        <f t="shared" si="1"/>
        <v>9.247557043279846</v>
      </c>
      <c r="X24" s="3">
        <f>2*(G24-B24)</f>
        <v>55.199604537989444</v>
      </c>
      <c r="Y24" s="3">
        <f>X24*A24</f>
        <v>5464.7608492609552</v>
      </c>
    </row>
    <row r="25" spans="1:25" x14ac:dyDescent="0.2">
      <c r="A25">
        <v>13</v>
      </c>
      <c r="B25">
        <v>56</v>
      </c>
      <c r="C25" s="3">
        <f t="shared" si="73"/>
        <v>1.0219750768218197</v>
      </c>
      <c r="D25">
        <f t="shared" si="74"/>
        <v>-0.75526853147414297</v>
      </c>
      <c r="E25">
        <f t="shared" si="75"/>
        <v>9.9958978182296487</v>
      </c>
      <c r="F25">
        <f t="shared" si="76"/>
        <v>-0.73224953516187874</v>
      </c>
      <c r="G25">
        <f t="shared" si="77"/>
        <v>16.437142447506215</v>
      </c>
      <c r="H25" s="1">
        <f t="shared" si="78"/>
        <v>1565.2196977189142</v>
      </c>
      <c r="I25" s="3">
        <f t="shared" si="79"/>
        <v>1565.7991490189027</v>
      </c>
      <c r="J25" s="3">
        <f t="shared" si="80"/>
        <v>57.945129998847733</v>
      </c>
      <c r="K25" s="3">
        <f t="shared" si="81"/>
        <v>1572.7609291731135</v>
      </c>
      <c r="L25" s="3">
        <f t="shared" si="82"/>
        <v>754.12314541993055</v>
      </c>
      <c r="M25">
        <f t="shared" si="83"/>
        <v>1564.4285405678652</v>
      </c>
      <c r="N25">
        <f t="shared" si="84"/>
        <v>-79.115715104899209</v>
      </c>
      <c r="O25">
        <f t="shared" si="85"/>
        <v>1572.1877416446578</v>
      </c>
      <c r="P25">
        <f t="shared" si="86"/>
        <v>696.80439257435864</v>
      </c>
      <c r="Q25" s="3">
        <f t="shared" si="87"/>
        <v>-0.83068084601613601</v>
      </c>
      <c r="R25" s="3">
        <f t="shared" si="88"/>
        <v>1.0161805638219348</v>
      </c>
      <c r="S25">
        <f t="shared" si="89"/>
        <v>-0.80192997441931457</v>
      </c>
      <c r="T25">
        <f t="shared" si="90"/>
        <v>10.003809389740139</v>
      </c>
      <c r="U25">
        <f t="shared" si="0"/>
        <v>0.66614786959633454</v>
      </c>
      <c r="V25">
        <f t="shared" si="1"/>
        <v>9.18890373618901</v>
      </c>
      <c r="X25" s="3">
        <f>2*(G25-B25)</f>
        <v>-79.125715104987563</v>
      </c>
      <c r="Y25" s="3">
        <f>X25*A25</f>
        <v>-1028.6342963648383</v>
      </c>
    </row>
    <row r="26" spans="1:25" x14ac:dyDescent="0.2">
      <c r="A26">
        <v>21</v>
      </c>
      <c r="B26">
        <v>72</v>
      </c>
      <c r="C26" s="3">
        <f t="shared" si="73"/>
        <v>1.0161805638219348</v>
      </c>
      <c r="D26">
        <f t="shared" si="74"/>
        <v>-0.83068084601613601</v>
      </c>
      <c r="E26">
        <f t="shared" si="75"/>
        <v>10.003809389740139</v>
      </c>
      <c r="F26">
        <f t="shared" si="76"/>
        <v>-0.80192997441931457</v>
      </c>
      <c r="G26">
        <f t="shared" si="77"/>
        <v>23.178008997712034</v>
      </c>
      <c r="H26" s="1">
        <f t="shared" si="78"/>
        <v>2383.586805427487</v>
      </c>
      <c r="I26" s="3">
        <f t="shared" si="79"/>
        <v>2384.3699060965664</v>
      </c>
      <c r="J26" s="3">
        <f t="shared" si="80"/>
        <v>78.31006690794311</v>
      </c>
      <c r="K26" s="3">
        <f t="shared" si="81"/>
        <v>2400.0589293288826</v>
      </c>
      <c r="L26" s="3">
        <f t="shared" si="82"/>
        <v>1647.2123901395662</v>
      </c>
      <c r="M26">
        <f t="shared" si="83"/>
        <v>2382.6104656074417</v>
      </c>
      <c r="N26">
        <f t="shared" si="84"/>
        <v>-97.633982004526843</v>
      </c>
      <c r="O26">
        <f t="shared" si="85"/>
        <v>2399.6548615358847</v>
      </c>
      <c r="P26">
        <f t="shared" si="86"/>
        <v>1606.8056108397741</v>
      </c>
      <c r="Q26" s="3">
        <f t="shared" si="87"/>
        <v>-0.99540208503009264</v>
      </c>
      <c r="R26" s="3">
        <f t="shared" si="88"/>
        <v>1.0083495571311405</v>
      </c>
      <c r="S26">
        <f t="shared" si="89"/>
        <v>-0.96261053550329201</v>
      </c>
      <c r="T26">
        <f t="shared" si="90"/>
        <v>10.013572787940593</v>
      </c>
      <c r="U26">
        <f t="shared" si="0"/>
        <v>0.95818453411191085</v>
      </c>
      <c r="V26">
        <f t="shared" si="1"/>
        <v>9.0429248807760789</v>
      </c>
      <c r="X26" s="3">
        <f>2*(G26-B26)</f>
        <v>-97.643982004575932</v>
      </c>
      <c r="Y26" s="3">
        <f>X26*A26</f>
        <v>-2050.5236220960946</v>
      </c>
    </row>
    <row r="27" spans="1:25" x14ac:dyDescent="0.2">
      <c r="A27">
        <v>28</v>
      </c>
      <c r="B27">
        <v>86</v>
      </c>
      <c r="C27" s="3">
        <f t="shared" si="73"/>
        <v>1.0083495571311405</v>
      </c>
      <c r="D27">
        <f t="shared" si="74"/>
        <v>-0.99540208503009264</v>
      </c>
      <c r="E27">
        <f t="shared" si="75"/>
        <v>10.013572787940593</v>
      </c>
      <c r="F27">
        <f t="shared" si="76"/>
        <v>-0.96261053550329201</v>
      </c>
      <c r="G27">
        <f t="shared" si="77"/>
        <v>35.872091835909586</v>
      </c>
      <c r="H27" s="1">
        <f t="shared" si="78"/>
        <v>2512.8071769074822</v>
      </c>
      <c r="I27" s="3">
        <f t="shared" si="79"/>
        <v>2513.7723426198172</v>
      </c>
      <c r="J27" s="3">
        <f t="shared" si="80"/>
        <v>96.516571233496506</v>
      </c>
      <c r="K27" s="3">
        <f t="shared" si="81"/>
        <v>2539.9018692524965</v>
      </c>
      <c r="L27" s="3">
        <f t="shared" si="82"/>
        <v>2709.4692345014209</v>
      </c>
      <c r="M27">
        <f t="shared" si="83"/>
        <v>2511.8047187442007</v>
      </c>
      <c r="N27">
        <f t="shared" si="84"/>
        <v>-100.2458163281517</v>
      </c>
      <c r="O27">
        <f t="shared" si="85"/>
        <v>2539.810967025237</v>
      </c>
      <c r="P27">
        <f t="shared" si="86"/>
        <v>2700.3790117754761</v>
      </c>
      <c r="Q27" s="3">
        <f t="shared" si="87"/>
        <v>-1.2663490084802347</v>
      </c>
      <c r="R27" s="3">
        <f t="shared" si="88"/>
        <v>0.9986979000077908</v>
      </c>
      <c r="S27">
        <f t="shared" si="89"/>
        <v>-1.2326484366808397</v>
      </c>
      <c r="T27">
        <f t="shared" si="90"/>
        <v>10.023597369573407</v>
      </c>
      <c r="U27">
        <f t="shared" si="0"/>
        <v>1.5609631255954928</v>
      </c>
      <c r="V27">
        <f t="shared" si="1"/>
        <v>8.7925539644123667</v>
      </c>
      <c r="X27" s="3">
        <f>2*(G27-B27)</f>
        <v>-100.25581632818083</v>
      </c>
      <c r="Y27" s="3">
        <f>X27*A27</f>
        <v>-2807.1628571890633</v>
      </c>
    </row>
    <row r="28" spans="1:25" x14ac:dyDescent="0.2">
      <c r="A28">
        <v>20</v>
      </c>
      <c r="B28">
        <v>70</v>
      </c>
      <c r="C28" s="3">
        <f t="shared" si="73"/>
        <v>0.9986979000077908</v>
      </c>
      <c r="D28">
        <f t="shared" si="74"/>
        <v>-1.2663490084802347</v>
      </c>
      <c r="E28">
        <f t="shared" si="75"/>
        <v>10.023597369573407</v>
      </c>
      <c r="F28">
        <f t="shared" si="76"/>
        <v>-1.2326484366808397</v>
      </c>
      <c r="G28">
        <f t="shared" si="77"/>
        <v>40.011816476322224</v>
      </c>
      <c r="H28" s="1">
        <f t="shared" si="78"/>
        <v>899.29115104977927</v>
      </c>
      <c r="I28" s="3">
        <f t="shared" si="79"/>
        <v>900.03060074278335</v>
      </c>
      <c r="J28" s="3">
        <f t="shared" si="80"/>
        <v>73.944969300407593</v>
      </c>
      <c r="K28" s="3">
        <f t="shared" si="81"/>
        <v>914.13788295226129</v>
      </c>
      <c r="L28" s="3">
        <f t="shared" si="82"/>
        <v>1484.673190248202</v>
      </c>
      <c r="M28">
        <f t="shared" si="83"/>
        <v>898.69148737930584</v>
      </c>
      <c r="N28">
        <f t="shared" si="84"/>
        <v>-59.966367047343283</v>
      </c>
      <c r="O28">
        <f t="shared" si="85"/>
        <v>913.94155745192859</v>
      </c>
      <c r="P28">
        <f t="shared" si="86"/>
        <v>1465.0406402149315</v>
      </c>
      <c r="Q28" s="3">
        <f t="shared" si="87"/>
        <v>-1.4148163275050549</v>
      </c>
      <c r="R28" s="3">
        <f t="shared" si="88"/>
        <v>0.99130340307775</v>
      </c>
      <c r="S28">
        <f t="shared" si="89"/>
        <v>-1.3791525007023329</v>
      </c>
      <c r="T28">
        <f t="shared" si="90"/>
        <v>10.029594006278142</v>
      </c>
      <c r="U28">
        <f t="shared" si="0"/>
        <v>1.9512474761130874</v>
      </c>
      <c r="V28">
        <f t="shared" si="1"/>
        <v>8.6624354389687301</v>
      </c>
      <c r="X28" s="3">
        <f>2*(G28-B28)</f>
        <v>-59.976367047355552</v>
      </c>
      <c r="Y28" s="3">
        <f>X28*A28</f>
        <v>-1199.527340947111</v>
      </c>
    </row>
    <row r="29" spans="1:25" x14ac:dyDescent="0.2">
      <c r="A29">
        <v>8</v>
      </c>
      <c r="B29">
        <v>46</v>
      </c>
      <c r="C29" s="3">
        <f t="shared" si="73"/>
        <v>0.99130340307775</v>
      </c>
      <c r="D29">
        <f t="shared" si="74"/>
        <v>-1.4148163275050549</v>
      </c>
      <c r="E29">
        <f t="shared" si="75"/>
        <v>10.029594006278142</v>
      </c>
      <c r="F29">
        <f t="shared" si="76"/>
        <v>-1.3791525007023329</v>
      </c>
      <c r="G29">
        <f t="shared" si="77"/>
        <v>24.272415247873429</v>
      </c>
      <c r="H29" s="1">
        <f t="shared" si="78"/>
        <v>472.08793916084306</v>
      </c>
      <c r="I29" s="3">
        <f t="shared" si="79"/>
        <v>472.68744242390756</v>
      </c>
      <c r="J29" s="3">
        <f t="shared" si="80"/>
        <v>59.950326306449142</v>
      </c>
      <c r="K29" s="3">
        <f t="shared" si="81"/>
        <v>476.8946168104311</v>
      </c>
      <c r="L29" s="3">
        <f t="shared" si="82"/>
        <v>480.6677649588039</v>
      </c>
      <c r="M29">
        <f t="shared" si="83"/>
        <v>471.65348746580048</v>
      </c>
      <c r="N29">
        <f t="shared" si="84"/>
        <v>-43.445169504258274</v>
      </c>
      <c r="O29">
        <f t="shared" si="85"/>
        <v>476.58631841526261</v>
      </c>
      <c r="P29">
        <f t="shared" si="86"/>
        <v>449.83792544195467</v>
      </c>
      <c r="Q29" s="3">
        <f t="shared" si="87"/>
        <v>-1.4628831040009354</v>
      </c>
      <c r="R29" s="3">
        <f t="shared" si="88"/>
        <v>0.98530837044710506</v>
      </c>
      <c r="S29">
        <f t="shared" si="89"/>
        <v>-1.4241362932465282</v>
      </c>
      <c r="T29">
        <f t="shared" si="90"/>
        <v>10.033938523228567</v>
      </c>
      <c r="U29">
        <f t="shared" si="0"/>
        <v>2.0833449211848674</v>
      </c>
      <c r="V29">
        <f t="shared" si="1"/>
        <v>8.6307251128352505</v>
      </c>
      <c r="X29" s="3">
        <f>2*(G29-B29)</f>
        <v>-43.455169504253142</v>
      </c>
      <c r="Y29" s="3">
        <f>X29*A29</f>
        <v>-347.64135603402514</v>
      </c>
    </row>
    <row r="30" spans="1:25" x14ac:dyDescent="0.2">
      <c r="A30">
        <v>64</v>
      </c>
      <c r="B30">
        <v>158</v>
      </c>
      <c r="C30" s="3">
        <f t="shared" si="73"/>
        <v>0.98530837044710506</v>
      </c>
      <c r="D30">
        <f t="shared" si="74"/>
        <v>-1.4628831040009354</v>
      </c>
      <c r="E30">
        <f t="shared" si="75"/>
        <v>10.033938523228567</v>
      </c>
      <c r="F30">
        <f t="shared" si="76"/>
        <v>-1.4241362932465282</v>
      </c>
      <c r="G30">
        <f t="shared" si="77"/>
        <v>141.96480006866676</v>
      </c>
      <c r="H30" s="1">
        <f t="shared" si="78"/>
        <v>257.12763683782947</v>
      </c>
      <c r="I30" s="3">
        <f t="shared" si="79"/>
        <v>257.58456585808125</v>
      </c>
      <c r="J30" s="3">
        <f t="shared" si="80"/>
        <v>45.692902025177773</v>
      </c>
      <c r="K30" s="3">
        <f t="shared" si="81"/>
        <v>287.18884993201584</v>
      </c>
      <c r="L30" s="3">
        <f t="shared" si="82"/>
        <v>3006.1213094186369</v>
      </c>
      <c r="M30">
        <f t="shared" si="83"/>
        <v>256.80703283920224</v>
      </c>
      <c r="N30">
        <f t="shared" si="84"/>
        <v>-32.060399862723443</v>
      </c>
      <c r="O30">
        <f t="shared" si="85"/>
        <v>287.69560433427569</v>
      </c>
      <c r="P30">
        <f t="shared" si="86"/>
        <v>3056.7967496446213</v>
      </c>
      <c r="Q30" s="3">
        <f t="shared" si="87"/>
        <v>-1.763495234942799</v>
      </c>
      <c r="R30" s="3">
        <f t="shared" si="88"/>
        <v>0.98073908024458734</v>
      </c>
      <c r="S30">
        <f t="shared" si="89"/>
        <v>-1.7298159682109904</v>
      </c>
      <c r="T30">
        <f t="shared" si="90"/>
        <v>10.03714456321484</v>
      </c>
      <c r="U30">
        <f t="shared" si="0"/>
        <v>3.0505222172680457</v>
      </c>
      <c r="V30">
        <f t="shared" si="1"/>
        <v>8.3406464415591923</v>
      </c>
      <c r="X30" s="3">
        <f>2*(G30-B30)</f>
        <v>-32.070399862666477</v>
      </c>
      <c r="Y30" s="3">
        <f>X30*A30</f>
        <v>-2052.5055912106545</v>
      </c>
    </row>
    <row r="31" spans="1:25" x14ac:dyDescent="0.2">
      <c r="A31">
        <v>99</v>
      </c>
      <c r="B31">
        <v>228</v>
      </c>
      <c r="C31" s="3">
        <f t="shared" si="73"/>
        <v>0.98073908024458734</v>
      </c>
      <c r="D31">
        <f t="shared" si="74"/>
        <v>-1.763495234942799</v>
      </c>
      <c r="E31">
        <f t="shared" si="75"/>
        <v>10.03714456321484</v>
      </c>
      <c r="F31">
        <f t="shared" si="76"/>
        <v>-1.7298159682109904</v>
      </c>
      <c r="G31">
        <f t="shared" si="77"/>
        <v>310.34234595109575</v>
      </c>
      <c r="H31" s="1">
        <f t="shared" si="78"/>
        <v>6780.2619367299349</v>
      </c>
      <c r="I31" s="3">
        <f t="shared" si="79"/>
        <v>6777.4134938585375</v>
      </c>
      <c r="J31" s="3">
        <f t="shared" si="80"/>
        <v>-284.84428713973102</v>
      </c>
      <c r="K31" s="3">
        <f t="shared" si="81"/>
        <v>6501.169186299865</v>
      </c>
      <c r="L31" s="3">
        <f t="shared" si="82"/>
        <v>-27909.275043006983</v>
      </c>
      <c r="M31">
        <f t="shared" si="83"/>
        <v>6781.9088836489555</v>
      </c>
      <c r="N31">
        <f t="shared" si="84"/>
        <v>164.69469190205928</v>
      </c>
      <c r="O31">
        <f t="shared" si="85"/>
        <v>6497.3744807625271</v>
      </c>
      <c r="P31">
        <f t="shared" si="86"/>
        <v>-28288.745596740773</v>
      </c>
      <c r="Q31" s="3">
        <f t="shared" si="87"/>
        <v>1.0274322693578994</v>
      </c>
      <c r="R31" s="3">
        <f t="shared" si="88"/>
        <v>1.0092235089585604</v>
      </c>
      <c r="S31">
        <f t="shared" si="89"/>
        <v>1.0990585914630873</v>
      </c>
      <c r="T31">
        <f t="shared" si="90"/>
        <v>10.020675094024634</v>
      </c>
      <c r="U31">
        <f t="shared" si="0"/>
        <v>1.1292082627842162</v>
      </c>
      <c r="V31">
        <f t="shared" si="1"/>
        <v>11.129870862252064</v>
      </c>
      <c r="X31" s="3">
        <f>2*(G31-B31)</f>
        <v>164.6846919021915</v>
      </c>
      <c r="Y31" s="3">
        <f>X31*A31</f>
        <v>16303.784498316958</v>
      </c>
    </row>
    <row r="32" spans="1:25" x14ac:dyDescent="0.2">
      <c r="A32">
        <v>70</v>
      </c>
      <c r="B32">
        <v>170</v>
      </c>
      <c r="C32" s="3">
        <f t="shared" si="73"/>
        <v>1.0092235089585604</v>
      </c>
      <c r="D32">
        <f t="shared" si="74"/>
        <v>1.0274322693578994</v>
      </c>
      <c r="E32">
        <f t="shared" si="75"/>
        <v>10.020675094024634</v>
      </c>
      <c r="F32">
        <f t="shared" si="76"/>
        <v>1.0990585914630873</v>
      </c>
      <c r="G32">
        <f t="shared" si="77"/>
        <v>90.174449257147202</v>
      </c>
      <c r="H32" s="1">
        <f t="shared" si="78"/>
        <v>6372.1185513997671</v>
      </c>
      <c r="I32" s="3">
        <f t="shared" si="79"/>
        <v>6370.3640130454996</v>
      </c>
      <c r="J32" s="3">
        <f t="shared" si="80"/>
        <v>-175.45383542674244</v>
      </c>
      <c r="K32" s="3">
        <f t="shared" si="81"/>
        <v>6249.8842966885395</v>
      </c>
      <c r="L32" s="3">
        <f t="shared" si="82"/>
        <v>-12223.425471122755</v>
      </c>
      <c r="M32">
        <f t="shared" si="83"/>
        <v>6370.5221403849109</v>
      </c>
      <c r="N32">
        <f t="shared" si="84"/>
        <v>-159.64110148561304</v>
      </c>
      <c r="O32">
        <f t="shared" si="85"/>
        <v>6256.2177004375872</v>
      </c>
      <c r="P32">
        <f t="shared" si="86"/>
        <v>-11590.08509621799</v>
      </c>
      <c r="Q32" s="3">
        <f t="shared" si="87"/>
        <v>2.249774816470175</v>
      </c>
      <c r="R32" s="3">
        <f t="shared" si="88"/>
        <v>1.0267688925012346</v>
      </c>
      <c r="S32">
        <f t="shared" si="89"/>
        <v>2.2580671010848863</v>
      </c>
      <c r="T32">
        <f t="shared" si="90"/>
        <v>10.036639204173195</v>
      </c>
      <c r="U32">
        <f t="shared" si="0"/>
        <v>5.0801424979205905</v>
      </c>
      <c r="V32">
        <f t="shared" si="1"/>
        <v>12.355152260747596</v>
      </c>
      <c r="X32" s="3">
        <f>2*(G32-B32)</f>
        <v>-159.6511014857056</v>
      </c>
      <c r="Y32" s="3">
        <f>X32*A32</f>
        <v>-11175.577103999392</v>
      </c>
    </row>
    <row r="33" spans="1:25" x14ac:dyDescent="0.2">
      <c r="A33">
        <v>27</v>
      </c>
      <c r="B33">
        <v>84</v>
      </c>
      <c r="C33" s="3">
        <f t="shared" si="73"/>
        <v>1.0267688925012346</v>
      </c>
      <c r="D33">
        <f t="shared" si="74"/>
        <v>2.249774816470175</v>
      </c>
      <c r="E33">
        <f t="shared" si="75"/>
        <v>10.036639204173195</v>
      </c>
      <c r="F33">
        <f t="shared" si="76"/>
        <v>2.2580671010848863</v>
      </c>
      <c r="G33">
        <f t="shared" si="77"/>
        <v>149.51899970460352</v>
      </c>
      <c r="H33" s="1">
        <f t="shared" si="78"/>
        <v>4292.7393222918354</v>
      </c>
      <c r="I33" s="3">
        <f t="shared" si="79"/>
        <v>4295.6987581331168</v>
      </c>
      <c r="J33" s="3">
        <f t="shared" si="80"/>
        <v>295.94358412814472</v>
      </c>
      <c r="K33" s="3">
        <f t="shared" si="81"/>
        <v>4373.0020304721793</v>
      </c>
      <c r="L33" s="3">
        <f t="shared" si="82"/>
        <v>8026.2708180343907</v>
      </c>
      <c r="M33">
        <f t="shared" si="83"/>
        <v>4294.0498022859301</v>
      </c>
      <c r="N33">
        <f t="shared" si="84"/>
        <v>131.04799940947487</v>
      </c>
      <c r="O33">
        <f t="shared" si="85"/>
        <v>4374.0639590975989</v>
      </c>
      <c r="P33">
        <f t="shared" si="86"/>
        <v>8132.4636805763475</v>
      </c>
      <c r="Q33" s="3">
        <f t="shared" si="87"/>
        <v>1.4471477346667359</v>
      </c>
      <c r="R33" s="3">
        <f t="shared" si="88"/>
        <v>0.99717453408842016</v>
      </c>
      <c r="S33">
        <f t="shared" si="89"/>
        <v>1.4448207330272513</v>
      </c>
      <c r="T33">
        <f t="shared" si="90"/>
        <v>10.023534404232247</v>
      </c>
      <c r="U33">
        <f t="shared" si="0"/>
        <v>2.0908690507999195</v>
      </c>
      <c r="V33">
        <f t="shared" si="1"/>
        <v>11.464272845529987</v>
      </c>
      <c r="X33" s="3">
        <f>2*(G33-B33)</f>
        <v>131.03799940920703</v>
      </c>
      <c r="Y33" s="3">
        <f>X33*A33</f>
        <v>3538.0259840485896</v>
      </c>
    </row>
    <row r="34" spans="1:25" x14ac:dyDescent="0.2">
      <c r="A34">
        <v>17</v>
      </c>
      <c r="B34">
        <v>64</v>
      </c>
      <c r="C34" s="3">
        <f t="shared" si="73"/>
        <v>0.99717453408842016</v>
      </c>
      <c r="D34">
        <f t="shared" si="74"/>
        <v>1.4471477346667359</v>
      </c>
      <c r="E34">
        <f t="shared" si="75"/>
        <v>10.023534404232247</v>
      </c>
      <c r="F34">
        <f t="shared" si="76"/>
        <v>1.4448207330272513</v>
      </c>
      <c r="G34">
        <f t="shared" si="77"/>
        <v>47.009046709128611</v>
      </c>
      <c r="H34" s="1">
        <f t="shared" si="78"/>
        <v>288.69249373257327</v>
      </c>
      <c r="I34" s="3">
        <f t="shared" si="79"/>
        <v>288.20172485149726</v>
      </c>
      <c r="J34" s="3">
        <f t="shared" si="80"/>
        <v>-49.07688810760078</v>
      </c>
      <c r="K34" s="3">
        <f t="shared" si="81"/>
        <v>280.40620294333843</v>
      </c>
      <c r="L34" s="3">
        <f t="shared" si="82"/>
        <v>-828.62907892348403</v>
      </c>
      <c r="M34">
        <f t="shared" si="83"/>
        <v>288.35277466675569</v>
      </c>
      <c r="N34">
        <f t="shared" si="84"/>
        <v>-33.971906581757594</v>
      </c>
      <c r="O34">
        <f t="shared" si="85"/>
        <v>280.05910143455259</v>
      </c>
      <c r="P34">
        <f t="shared" si="86"/>
        <v>-863.33922980206808</v>
      </c>
      <c r="Q34" s="3">
        <f t="shared" si="87"/>
        <v>1.5300106425590843</v>
      </c>
      <c r="R34" s="3">
        <f t="shared" si="88"/>
        <v>1.0020822228991801</v>
      </c>
      <c r="S34">
        <f t="shared" si="89"/>
        <v>1.531154656007458</v>
      </c>
      <c r="T34">
        <f t="shared" si="90"/>
        <v>10.026931594890423</v>
      </c>
      <c r="U34">
        <f t="shared" si="0"/>
        <v>2.3426829190953047</v>
      </c>
      <c r="V34">
        <f t="shared" si="1"/>
        <v>11.561274456184805</v>
      </c>
      <c r="X34" s="3">
        <f>2*(G34-B34)</f>
        <v>-33.981906581742777</v>
      </c>
      <c r="Y34" s="3">
        <f>X34*A34</f>
        <v>-577.69241188962724</v>
      </c>
    </row>
    <row r="35" spans="1:25" x14ac:dyDescent="0.2">
      <c r="A35">
        <v>8</v>
      </c>
      <c r="B35">
        <v>46</v>
      </c>
      <c r="C35" s="3">
        <f t="shared" si="73"/>
        <v>1.0020822228991801</v>
      </c>
      <c r="D35">
        <f t="shared" si="74"/>
        <v>1.5300106425590843</v>
      </c>
      <c r="E35">
        <f t="shared" si="75"/>
        <v>10.026931594890423</v>
      </c>
      <c r="F35">
        <f t="shared" si="76"/>
        <v>1.531154656007458</v>
      </c>
      <c r="G35">
        <f t="shared" si="77"/>
        <v>30.302737808947242</v>
      </c>
      <c r="H35" s="1">
        <f t="shared" si="78"/>
        <v>246.40404029465444</v>
      </c>
      <c r="I35" s="3">
        <f t="shared" si="79"/>
        <v>245.92357601630462</v>
      </c>
      <c r="J35" s="3">
        <f t="shared" si="80"/>
        <v>-48.046427834981387</v>
      </c>
      <c r="K35" s="3">
        <f t="shared" si="81"/>
        <v>242.57345490150641</v>
      </c>
      <c r="L35" s="3">
        <f t="shared" si="82"/>
        <v>-383.05853931480272</v>
      </c>
      <c r="M35">
        <f t="shared" si="83"/>
        <v>246.09019505083344</v>
      </c>
      <c r="N35">
        <f t="shared" si="84"/>
        <v>-31.384524382099244</v>
      </c>
      <c r="O35">
        <f t="shared" si="85"/>
        <v>242.2642603326895</v>
      </c>
      <c r="P35">
        <f t="shared" si="86"/>
        <v>-413.97799619649334</v>
      </c>
      <c r="Q35" s="3">
        <f t="shared" si="87"/>
        <v>1.5683164964905645</v>
      </c>
      <c r="R35" s="3">
        <f t="shared" si="88"/>
        <v>1.0068868656826784</v>
      </c>
      <c r="S35">
        <f t="shared" si="89"/>
        <v>1.5725524556271073</v>
      </c>
      <c r="T35">
        <f t="shared" si="90"/>
        <v>10.030070047328632</v>
      </c>
      <c r="U35">
        <f t="shared" si="0"/>
        <v>2.4662599577567388</v>
      </c>
      <c r="V35">
        <f t="shared" si="1"/>
        <v>11.613452460496609</v>
      </c>
      <c r="X35" s="3">
        <f>2*(G35-B35)</f>
        <v>-31.394524382105516</v>
      </c>
      <c r="Y35" s="3">
        <f>X35*A35</f>
        <v>-251.15619505684413</v>
      </c>
    </row>
    <row r="36" spans="1:25" x14ac:dyDescent="0.2">
      <c r="G36" t="s">
        <v>2</v>
      </c>
      <c r="H36" s="1">
        <f>SQRT(SUM(H7:H35))</f>
        <v>374.70976162443748</v>
      </c>
      <c r="X36" s="3">
        <f>SQRT(SUMSQ(X7:X35))</f>
        <v>749.41952324887495</v>
      </c>
      <c r="Y36" s="3">
        <f>SQRT(SUMSQ(Y7:Y35))</f>
        <v>44800.827540769969</v>
      </c>
    </row>
    <row r="39" spans="1:25" x14ac:dyDescent="0.2">
      <c r="C39" t="s">
        <v>20</v>
      </c>
    </row>
    <row r="40" spans="1:25" x14ac:dyDescent="0.2">
      <c r="C40" t="s">
        <v>2</v>
      </c>
    </row>
  </sheetData>
  <pageMargins left="0.7" right="0.7" top="0.75" bottom="0.75" header="0.3" footer="0.3"/>
  <pageSetup orientation="portrait" r:id="rId1"/>
  <ignoredErrors>
    <ignoredError sqref="E10" evalError="1"/>
  </ignoredErrors>
  <drawing r:id="rId2"/>
  <legacyDrawing r:id="rId3"/>
  <mc:AlternateContent xmlns:mc="http://schemas.openxmlformats.org/markup-compatibility/2006">
    <mc:Choice Requires="x14">
      <controls>
        <mc:AlternateContent xmlns:mc="http://schemas.openxmlformats.org/markup-compatibility/2006">
          <mc:Choice Requires="x14">
            <control shapeId="67585" r:id="rId4" name="Button 1">
              <controlPr defaultSize="0" print="0" autoFill="0" autoPict="0" macro="[0]!basic1.somesteps">
                <anchor moveWithCells="1">
                  <from>
                    <xdr:col>0</xdr:col>
                    <xdr:colOff>0</xdr:colOff>
                    <xdr:row>1</xdr:row>
                    <xdr:rowOff>12700</xdr:rowOff>
                  </from>
                  <to>
                    <xdr:col>0</xdr:col>
                    <xdr:colOff>508000</xdr:colOff>
                    <xdr:row>2</xdr:row>
                    <xdr:rowOff>0</xdr:rowOff>
                  </to>
                </anchor>
              </controlPr>
            </control>
          </mc:Choice>
        </mc:AlternateContent>
        <mc:AlternateContent xmlns:mc="http://schemas.openxmlformats.org/markup-compatibility/2006">
          <mc:Choice Requires="x14">
            <control shapeId="67586" r:id="rId5" name="Button 2">
              <controlPr defaultSize="0" print="0" autoFill="0" autoPict="0" macro="[0]!basic1.reset">
                <anchor moveWithCells="1">
                  <from>
                    <xdr:col>0</xdr:col>
                    <xdr:colOff>0</xdr:colOff>
                    <xdr:row>0</xdr:row>
                    <xdr:rowOff>25400</xdr:rowOff>
                  </from>
                  <to>
                    <xdr:col>0</xdr:col>
                    <xdr:colOff>508000</xdr:colOff>
                    <xdr:row>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EEBC-3EB0-F648-BDFB-B06500FBC6EF}">
  <sheetPr codeName="basic3"/>
  <dimension ref="A1:N39"/>
  <sheetViews>
    <sheetView zoomScale="130" zoomScaleNormal="130" workbookViewId="0">
      <pane ySplit="5" topLeftCell="A27" activePane="bottomLeft" state="frozen"/>
      <selection pane="bottomLeft" activeCell="C1" sqref="C1"/>
    </sheetView>
  </sheetViews>
  <sheetFormatPr baseColWidth="10" defaultColWidth="8.83203125" defaultRowHeight="15" x14ac:dyDescent="0.2"/>
  <cols>
    <col min="1" max="1" width="7" customWidth="1"/>
    <col min="2" max="2" width="7.83203125" bestFit="1" customWidth="1"/>
    <col min="3" max="3" width="9.6640625" customWidth="1"/>
    <col min="4" max="4" width="7" customWidth="1"/>
    <col min="5" max="5" width="8.1640625" customWidth="1"/>
    <col min="6" max="6" width="9.6640625" customWidth="1"/>
    <col min="7" max="7" width="8.6640625" bestFit="1" customWidth="1"/>
    <col min="8" max="8" width="11.1640625" bestFit="1" customWidth="1"/>
    <col min="9" max="9" width="10.83203125" customWidth="1"/>
    <col min="10" max="10" width="9.1640625" bestFit="1" customWidth="1"/>
    <col min="11" max="11" width="6.83203125" bestFit="1" customWidth="1"/>
    <col min="12" max="12" width="8.33203125" customWidth="1"/>
    <col min="13" max="13" width="12.1640625" customWidth="1"/>
    <col min="14" max="14" width="12.83203125" customWidth="1"/>
    <col min="15" max="15" width="15.5" customWidth="1"/>
  </cols>
  <sheetData>
    <row r="1" spans="1:14" ht="17.5" customHeight="1" x14ac:dyDescent="0.2">
      <c r="B1" t="s">
        <v>19</v>
      </c>
      <c r="C1">
        <v>1</v>
      </c>
      <c r="E1" t="s">
        <v>14</v>
      </c>
      <c r="F1">
        <v>1E-4</v>
      </c>
      <c r="H1" t="s">
        <v>114</v>
      </c>
      <c r="M1" t="s">
        <v>101</v>
      </c>
      <c r="N1" t="s">
        <v>117</v>
      </c>
    </row>
    <row r="2" spans="1:14" ht="17.5" customHeight="1" x14ac:dyDescent="0.2">
      <c r="B2" t="s">
        <v>0</v>
      </c>
      <c r="C2">
        <v>1</v>
      </c>
      <c r="H2" t="s">
        <v>113</v>
      </c>
    </row>
    <row r="3" spans="1:14" ht="17.5" customHeight="1" x14ac:dyDescent="0.2"/>
    <row r="4" spans="1:14" ht="17.5" customHeight="1" x14ac:dyDescent="0.2">
      <c r="F4" t="s">
        <v>3</v>
      </c>
      <c r="M4" t="s">
        <v>115</v>
      </c>
      <c r="N4" t="s">
        <v>116</v>
      </c>
    </row>
    <row r="5" spans="1:14" s="2" customFormat="1" x14ac:dyDescent="0.2">
      <c r="A5" s="2" t="s">
        <v>15</v>
      </c>
      <c r="B5" s="2" t="s">
        <v>16</v>
      </c>
      <c r="C5" s="2" t="s">
        <v>73</v>
      </c>
      <c r="D5" s="2" t="s">
        <v>72</v>
      </c>
      <c r="E5" s="2" t="s">
        <v>17</v>
      </c>
      <c r="F5" s="2" t="s">
        <v>1</v>
      </c>
      <c r="G5" s="2" t="s">
        <v>7</v>
      </c>
      <c r="H5" s="2" t="s">
        <v>10</v>
      </c>
      <c r="I5" s="2" t="s">
        <v>8</v>
      </c>
      <c r="J5" s="2" t="s">
        <v>11</v>
      </c>
      <c r="K5" s="2" t="s">
        <v>6</v>
      </c>
      <c r="L5" s="2" t="s">
        <v>9</v>
      </c>
      <c r="M5" s="2" t="s">
        <v>12</v>
      </c>
      <c r="N5" s="2" t="s">
        <v>13</v>
      </c>
    </row>
    <row r="6" spans="1:14" x14ac:dyDescent="0.2">
      <c r="A6">
        <v>14</v>
      </c>
      <c r="B6">
        <v>184</v>
      </c>
      <c r="C6">
        <f>C1</f>
        <v>1</v>
      </c>
      <c r="D6">
        <f>C2</f>
        <v>1</v>
      </c>
      <c r="E6">
        <f>C6+D6*A6</f>
        <v>15</v>
      </c>
      <c r="F6" s="1">
        <f>(B6-E6)^2</f>
        <v>28561</v>
      </c>
      <c r="G6" s="3">
        <f>(((C6+0.01)+A6*D6)-B6)^2</f>
        <v>28557.620100000004</v>
      </c>
      <c r="H6" s="3">
        <f>(G6-F6)/0.01</f>
        <v>-337.98999999962689</v>
      </c>
      <c r="I6" s="3">
        <f>(((D6+0.01)*A6+C6)-B6)^2</f>
        <v>28513.699600000004</v>
      </c>
      <c r="J6" s="3">
        <f>(I6-F6)/0.01</f>
        <v>-4730.0399999996444</v>
      </c>
      <c r="K6" s="3">
        <f>2*(E6-B6)</f>
        <v>-338</v>
      </c>
      <c r="L6" s="3">
        <f>K6*A6</f>
        <v>-4732</v>
      </c>
      <c r="M6" s="3">
        <f>D6-J6*$F$1</f>
        <v>1.4730039999999645</v>
      </c>
      <c r="N6" s="3">
        <f>C6-H6*$F$1</f>
        <v>1.0337989999999626</v>
      </c>
    </row>
    <row r="7" spans="1:14" x14ac:dyDescent="0.2">
      <c r="A7">
        <v>86</v>
      </c>
      <c r="B7">
        <v>616</v>
      </c>
      <c r="C7">
        <f>N6</f>
        <v>1.0337989999999626</v>
      </c>
      <c r="D7">
        <f>M6</f>
        <v>1.4730039999999645</v>
      </c>
      <c r="E7">
        <f>C7+D7*A7</f>
        <v>127.7121429999969</v>
      </c>
      <c r="F7" s="1">
        <f>(B7-E7)^2</f>
        <v>238425.03129365548</v>
      </c>
      <c r="G7" s="3">
        <f>(((C7+0.01)+A7*D7)-B7)^2</f>
        <v>238415.26563651548</v>
      </c>
      <c r="H7" s="3">
        <f>(G7-F7)/0.01</f>
        <v>-976.56571400002576</v>
      </c>
      <c r="I7" s="3">
        <f>(((D7+0.01)*A7+C7)-B7)^2</f>
        <v>237585.91577961546</v>
      </c>
      <c r="J7" s="3">
        <f>(I7-F7)/0.01</f>
        <v>-83911.551404002239</v>
      </c>
      <c r="K7" s="3">
        <f t="shared" ref="K7:K34" si="0">2*(E7-B7)</f>
        <v>-976.5757140000062</v>
      </c>
      <c r="L7" s="3">
        <f>K7*A7</f>
        <v>-83985.511404000528</v>
      </c>
      <c r="M7" s="3">
        <f t="shared" ref="M7:M34" si="1">D7-J7*$F$1</f>
        <v>9.8641591404001883</v>
      </c>
      <c r="N7" s="3">
        <f t="shared" ref="N7:N34" si="2">C7-H7*$F$1</f>
        <v>1.1314555713999652</v>
      </c>
    </row>
    <row r="8" spans="1:14" x14ac:dyDescent="0.2">
      <c r="A8">
        <v>28</v>
      </c>
      <c r="B8">
        <v>268</v>
      </c>
      <c r="C8">
        <f>N7</f>
        <v>1.1314555713999652</v>
      </c>
      <c r="D8">
        <f>M7</f>
        <v>9.8641591404001883</v>
      </c>
      <c r="E8">
        <f>C8+D8*A8</f>
        <v>277.32791150260522</v>
      </c>
      <c r="F8" s="1">
        <f>(B8-E8)^2</f>
        <v>87.009933000434742</v>
      </c>
      <c r="G8" s="3">
        <f>(((C8+0.01)+A8*D8)-B8)^2</f>
        <v>87.196591230486675</v>
      </c>
      <c r="H8" s="3">
        <f>(G8-F8)/0.01</f>
        <v>18.665823005193261</v>
      </c>
      <c r="I8" s="3">
        <f>(((D8+0.01)*A8+C8)-B8)^2</f>
        <v>92.311963441893141</v>
      </c>
      <c r="J8" s="3">
        <f>(I8-F8)/0.01</f>
        <v>530.20304414583984</v>
      </c>
      <c r="K8" s="3">
        <f t="shared" si="0"/>
        <v>18.655823005210436</v>
      </c>
      <c r="L8" s="3">
        <f>K8*A8</f>
        <v>522.36304414589222</v>
      </c>
      <c r="M8" s="3">
        <f t="shared" si="1"/>
        <v>9.811138835985604</v>
      </c>
      <c r="N8" s="3">
        <f t="shared" si="2"/>
        <v>1.1295889890994459</v>
      </c>
    </row>
    <row r="9" spans="1:14" x14ac:dyDescent="0.2">
      <c r="A9">
        <v>51</v>
      </c>
      <c r="B9">
        <v>406</v>
      </c>
      <c r="C9">
        <f t="shared" ref="C9:C34" si="3">N8</f>
        <v>1.1295889890994459</v>
      </c>
      <c r="D9">
        <f t="shared" ref="D9:D34" si="4">M8</f>
        <v>9.811138835985604</v>
      </c>
      <c r="E9">
        <f t="shared" ref="E9:E34" si="5">C9+D9*A9</f>
        <v>501.49766962436524</v>
      </c>
      <c r="F9" s="1">
        <f t="shared" ref="F9:F34" si="6">(B9-E9)^2</f>
        <v>9119.8049036844113</v>
      </c>
      <c r="G9" s="3">
        <f t="shared" ref="G9:G34" si="7">(((C9+0.01)+A9*D9)-B9)^2</f>
        <v>9121.7149570768979</v>
      </c>
      <c r="H9" s="3">
        <f t="shared" ref="H9:H34" si="8">(G9-F9)/0.01</f>
        <v>191.00533924865886</v>
      </c>
      <c r="I9" s="3">
        <f t="shared" ref="I9:I34" si="9">(((D9+0.01)*A9+C9)-B9)^2</f>
        <v>9217.4726267012629</v>
      </c>
      <c r="J9" s="3">
        <f t="shared" ref="J9:J34" si="10">(I9-F9)/0.01</f>
        <v>9766.7723016851596</v>
      </c>
      <c r="K9" s="3">
        <f t="shared" si="0"/>
        <v>190.99533924873049</v>
      </c>
      <c r="L9" s="3">
        <f t="shared" ref="L9:L34" si="11">K9*A9</f>
        <v>9740.7623016852558</v>
      </c>
      <c r="M9" s="3">
        <f t="shared" si="1"/>
        <v>8.8344616058170882</v>
      </c>
      <c r="N9" s="3">
        <f t="shared" si="2"/>
        <v>1.1104884551745799</v>
      </c>
    </row>
    <row r="10" spans="1:14" x14ac:dyDescent="0.2">
      <c r="A10">
        <v>28</v>
      </c>
      <c r="B10">
        <v>268</v>
      </c>
      <c r="C10">
        <f t="shared" si="3"/>
        <v>1.1104884551745799</v>
      </c>
      <c r="D10">
        <f t="shared" si="4"/>
        <v>8.8344616058170882</v>
      </c>
      <c r="E10">
        <f t="shared" si="5"/>
        <v>248.47541341805305</v>
      </c>
      <c r="F10" s="1">
        <f t="shared" si="6"/>
        <v>381.20948119594283</v>
      </c>
      <c r="G10" s="3">
        <f t="shared" si="7"/>
        <v>380.81908946430423</v>
      </c>
      <c r="H10" s="3">
        <f t="shared" si="8"/>
        <v>-39.039173163860141</v>
      </c>
      <c r="I10" s="3">
        <f t="shared" si="9"/>
        <v>370.3541127100525</v>
      </c>
      <c r="J10" s="3">
        <f t="shared" si="10"/>
        <v>-1085.5368485890324</v>
      </c>
      <c r="K10" s="3">
        <f t="shared" si="0"/>
        <v>-39.049173163893897</v>
      </c>
      <c r="L10" s="3">
        <f t="shared" si="11"/>
        <v>-1093.3768485890291</v>
      </c>
      <c r="M10" s="3">
        <f t="shared" si="1"/>
        <v>8.9430152906759908</v>
      </c>
      <c r="N10" s="3">
        <f t="shared" si="2"/>
        <v>1.1143923724909659</v>
      </c>
    </row>
    <row r="11" spans="1:14" x14ac:dyDescent="0.2">
      <c r="A11">
        <v>29</v>
      </c>
      <c r="B11">
        <v>274</v>
      </c>
      <c r="C11">
        <f t="shared" si="3"/>
        <v>1.1143923724909659</v>
      </c>
      <c r="D11">
        <f t="shared" si="4"/>
        <v>8.9430152906759908</v>
      </c>
      <c r="E11">
        <f t="shared" si="5"/>
        <v>260.4618358020947</v>
      </c>
      <c r="F11" s="1">
        <f t="shared" si="6"/>
        <v>183.28188984944492</v>
      </c>
      <c r="G11" s="3">
        <f t="shared" si="7"/>
        <v>183.01122656548708</v>
      </c>
      <c r="H11" s="3">
        <f t="shared" si="8"/>
        <v>-27.066328395784467</v>
      </c>
      <c r="I11" s="3">
        <f t="shared" si="9"/>
        <v>175.51385461466083</v>
      </c>
      <c r="J11" s="3">
        <f t="shared" si="10"/>
        <v>-776.80352347840937</v>
      </c>
      <c r="K11" s="3">
        <f t="shared" si="0"/>
        <v>-27.076328395810606</v>
      </c>
      <c r="L11" s="3">
        <f t="shared" si="11"/>
        <v>-785.21352347850757</v>
      </c>
      <c r="M11" s="3">
        <f t="shared" si="1"/>
        <v>9.0206956430238314</v>
      </c>
      <c r="N11" s="3">
        <f t="shared" si="2"/>
        <v>1.1170990053305443</v>
      </c>
    </row>
    <row r="12" spans="1:14" x14ac:dyDescent="0.2">
      <c r="A12">
        <v>72</v>
      </c>
      <c r="B12">
        <v>532</v>
      </c>
      <c r="C12">
        <f t="shared" si="3"/>
        <v>1.1170990053305443</v>
      </c>
      <c r="D12">
        <f t="shared" si="4"/>
        <v>9.0206956430238314</v>
      </c>
      <c r="E12">
        <f t="shared" si="5"/>
        <v>650.60718530304632</v>
      </c>
      <c r="F12" s="1">
        <f t="shared" si="6"/>
        <v>14067.664405511166</v>
      </c>
      <c r="G12" s="3">
        <f t="shared" si="7"/>
        <v>14070.036649217252</v>
      </c>
      <c r="H12" s="3">
        <f t="shared" si="8"/>
        <v>237.22437060860102</v>
      </c>
      <c r="I12" s="3">
        <f t="shared" si="9"/>
        <v>14238.977152347561</v>
      </c>
      <c r="J12" s="3">
        <f t="shared" si="10"/>
        <v>17131.274683639458</v>
      </c>
      <c r="K12" s="3">
        <f t="shared" si="0"/>
        <v>237.21437060609264</v>
      </c>
      <c r="L12" s="3">
        <f t="shared" si="11"/>
        <v>17079.434683638669</v>
      </c>
      <c r="M12" s="3">
        <f t="shared" si="1"/>
        <v>7.3075681746598855</v>
      </c>
      <c r="N12" s="3">
        <f t="shared" si="2"/>
        <v>1.0933765682696841</v>
      </c>
    </row>
    <row r="13" spans="1:14" x14ac:dyDescent="0.2">
      <c r="A13">
        <v>62</v>
      </c>
      <c r="B13">
        <v>472</v>
      </c>
      <c r="C13">
        <f t="shared" si="3"/>
        <v>1.0933765682696841</v>
      </c>
      <c r="D13">
        <f t="shared" si="4"/>
        <v>7.3075681746598855</v>
      </c>
      <c r="E13">
        <f t="shared" si="5"/>
        <v>454.16260339718258</v>
      </c>
      <c r="F13" s="1">
        <f t="shared" si="6"/>
        <v>318.17271756620249</v>
      </c>
      <c r="G13" s="3">
        <f t="shared" si="7"/>
        <v>317.81606963414441</v>
      </c>
      <c r="H13" s="3">
        <f t="shared" si="8"/>
        <v>-35.66479320580811</v>
      </c>
      <c r="I13" s="3">
        <f t="shared" si="9"/>
        <v>296.43874577871065</v>
      </c>
      <c r="J13" s="3">
        <f t="shared" si="10"/>
        <v>-2173.3971787491837</v>
      </c>
      <c r="K13" s="3">
        <f t="shared" si="0"/>
        <v>-35.674793205634842</v>
      </c>
      <c r="L13" s="3">
        <f t="shared" si="11"/>
        <v>-2211.8371787493602</v>
      </c>
      <c r="M13" s="3">
        <f t="shared" si="1"/>
        <v>7.5249078925348041</v>
      </c>
      <c r="N13" s="3">
        <f t="shared" si="2"/>
        <v>1.0969430475902648</v>
      </c>
    </row>
    <row r="14" spans="1:14" x14ac:dyDescent="0.2">
      <c r="A14">
        <v>84</v>
      </c>
      <c r="B14">
        <v>604</v>
      </c>
      <c r="C14">
        <f t="shared" si="3"/>
        <v>1.0969430475902648</v>
      </c>
      <c r="D14">
        <f t="shared" si="4"/>
        <v>7.5249078925348041</v>
      </c>
      <c r="E14">
        <f t="shared" si="5"/>
        <v>633.18920602051378</v>
      </c>
      <c r="F14" s="1">
        <f t="shared" si="6"/>
        <v>852.00974810799789</v>
      </c>
      <c r="G14" s="3">
        <f t="shared" si="7"/>
        <v>852.59363222840761</v>
      </c>
      <c r="H14" s="3">
        <f t="shared" si="8"/>
        <v>58.388412040972071</v>
      </c>
      <c r="I14" s="3">
        <f t="shared" si="9"/>
        <v>901.75321422246293</v>
      </c>
      <c r="J14" s="3">
        <f t="shared" si="10"/>
        <v>4974.3466114465036</v>
      </c>
      <c r="K14" s="3">
        <f t="shared" si="0"/>
        <v>58.378412041027559</v>
      </c>
      <c r="L14" s="3">
        <f t="shared" si="11"/>
        <v>4903.786611446315</v>
      </c>
      <c r="M14" s="3">
        <f t="shared" si="1"/>
        <v>7.0274732313901538</v>
      </c>
      <c r="N14" s="3">
        <f t="shared" si="2"/>
        <v>1.0911042063861676</v>
      </c>
    </row>
    <row r="15" spans="1:14" x14ac:dyDescent="0.2">
      <c r="A15">
        <v>15</v>
      </c>
      <c r="B15">
        <v>190</v>
      </c>
      <c r="C15">
        <f t="shared" si="3"/>
        <v>1.0911042063861676</v>
      </c>
      <c r="D15">
        <f t="shared" si="4"/>
        <v>7.0274732313901538</v>
      </c>
      <c r="E15">
        <f t="shared" si="5"/>
        <v>106.50320267723846</v>
      </c>
      <c r="F15" s="1">
        <f t="shared" si="6"/>
        <v>6971.7151631583183</v>
      </c>
      <c r="G15" s="3">
        <f t="shared" si="7"/>
        <v>6970.0453272118621</v>
      </c>
      <c r="H15" s="3">
        <f t="shared" si="8"/>
        <v>-166.983594645626</v>
      </c>
      <c r="I15" s="3">
        <f t="shared" si="9"/>
        <v>6946.6886239614887</v>
      </c>
      <c r="J15" s="3">
        <f t="shared" si="10"/>
        <v>-2502.6539196829617</v>
      </c>
      <c r="K15" s="3">
        <f t="shared" si="0"/>
        <v>-166.99359464552307</v>
      </c>
      <c r="L15" s="3">
        <f t="shared" si="11"/>
        <v>-2504.9039196828462</v>
      </c>
      <c r="M15" s="3">
        <f t="shared" si="1"/>
        <v>7.2777386233584496</v>
      </c>
      <c r="N15" s="3">
        <f t="shared" si="2"/>
        <v>1.1078025658507302</v>
      </c>
    </row>
    <row r="16" spans="1:14" x14ac:dyDescent="0.2">
      <c r="A16">
        <v>42</v>
      </c>
      <c r="B16">
        <v>352</v>
      </c>
      <c r="C16">
        <f t="shared" si="3"/>
        <v>1.1078025658507302</v>
      </c>
      <c r="D16">
        <f t="shared" si="4"/>
        <v>7.2777386233584496</v>
      </c>
      <c r="E16">
        <f t="shared" si="5"/>
        <v>306.7728247469056</v>
      </c>
      <c r="F16" s="1">
        <f t="shared" si="6"/>
        <v>2045.4973813741146</v>
      </c>
      <c r="G16" s="3">
        <f t="shared" si="7"/>
        <v>2044.5929378690485</v>
      </c>
      <c r="H16" s="3">
        <f t="shared" si="8"/>
        <v>-90.444350506618321</v>
      </c>
      <c r="I16" s="3">
        <f t="shared" si="9"/>
        <v>2007.6829541615191</v>
      </c>
      <c r="J16" s="3">
        <f t="shared" si="10"/>
        <v>-3781.4427212595547</v>
      </c>
      <c r="K16" s="3">
        <f t="shared" si="0"/>
        <v>-90.454350506188803</v>
      </c>
      <c r="L16" s="3">
        <f t="shared" si="11"/>
        <v>-3799.0827212599297</v>
      </c>
      <c r="M16" s="3">
        <f t="shared" si="1"/>
        <v>7.6558828954844049</v>
      </c>
      <c r="N16" s="3">
        <f t="shared" si="2"/>
        <v>1.116847000901392</v>
      </c>
    </row>
    <row r="17" spans="1:14" x14ac:dyDescent="0.2">
      <c r="A17">
        <v>62</v>
      </c>
      <c r="B17">
        <v>472</v>
      </c>
      <c r="C17">
        <f t="shared" si="3"/>
        <v>1.116847000901392</v>
      </c>
      <c r="D17">
        <f t="shared" si="4"/>
        <v>7.6558828954844049</v>
      </c>
      <c r="E17">
        <f t="shared" si="5"/>
        <v>475.78158652093447</v>
      </c>
      <c r="F17" s="1">
        <f t="shared" si="6"/>
        <v>14.300396615313252</v>
      </c>
      <c r="G17" s="3">
        <f t="shared" si="7"/>
        <v>14.376128345731873</v>
      </c>
      <c r="H17" s="3">
        <f t="shared" si="8"/>
        <v>7.5731730418620913</v>
      </c>
      <c r="I17" s="3">
        <f t="shared" si="9"/>
        <v>19.373963901272035</v>
      </c>
      <c r="J17" s="3">
        <f t="shared" si="10"/>
        <v>507.35672859587822</v>
      </c>
      <c r="K17" s="3">
        <f t="shared" si="0"/>
        <v>7.5631730418689358</v>
      </c>
      <c r="L17" s="3">
        <f t="shared" si="11"/>
        <v>468.91672859587402</v>
      </c>
      <c r="M17" s="3">
        <f t="shared" si="1"/>
        <v>7.6051472226248169</v>
      </c>
      <c r="N17" s="3">
        <f t="shared" si="2"/>
        <v>1.1160896835972058</v>
      </c>
    </row>
    <row r="18" spans="1:14" x14ac:dyDescent="0.2">
      <c r="A18">
        <v>47</v>
      </c>
      <c r="B18">
        <v>382</v>
      </c>
      <c r="C18">
        <f t="shared" si="3"/>
        <v>1.1160896835972058</v>
      </c>
      <c r="D18">
        <f t="shared" si="4"/>
        <v>7.6051472226248169</v>
      </c>
      <c r="E18">
        <f t="shared" si="5"/>
        <v>358.55800914696357</v>
      </c>
      <c r="F18" s="1">
        <f t="shared" si="6"/>
        <v>549.52693515384362</v>
      </c>
      <c r="G18" s="3">
        <f t="shared" si="7"/>
        <v>549.05819533678061</v>
      </c>
      <c r="H18" s="3">
        <f t="shared" si="8"/>
        <v>-46.873981706301038</v>
      </c>
      <c r="I18" s="3">
        <f t="shared" si="9"/>
        <v>527.71236375199078</v>
      </c>
      <c r="J18" s="3">
        <f t="shared" si="10"/>
        <v>-2181.4571401852845</v>
      </c>
      <c r="K18" s="3">
        <f t="shared" si="0"/>
        <v>-46.883981706072859</v>
      </c>
      <c r="L18" s="3">
        <f t="shared" si="11"/>
        <v>-2203.5471401854243</v>
      </c>
      <c r="M18" s="3">
        <f t="shared" si="1"/>
        <v>7.8232929366433455</v>
      </c>
      <c r="N18" s="3">
        <f t="shared" si="2"/>
        <v>1.120777081767836</v>
      </c>
    </row>
    <row r="19" spans="1:14" x14ac:dyDescent="0.2">
      <c r="A19">
        <v>35</v>
      </c>
      <c r="B19">
        <v>310</v>
      </c>
      <c r="C19">
        <f t="shared" si="3"/>
        <v>1.120777081767836</v>
      </c>
      <c r="D19">
        <f t="shared" si="4"/>
        <v>7.8232929366433455</v>
      </c>
      <c r="E19">
        <f t="shared" si="5"/>
        <v>274.93602986428488</v>
      </c>
      <c r="F19" s="1">
        <f t="shared" si="6"/>
        <v>1229.4820016783221</v>
      </c>
      <c r="G19" s="3">
        <f t="shared" si="7"/>
        <v>1228.7808222756044</v>
      </c>
      <c r="H19" s="3">
        <f t="shared" si="8"/>
        <v>-70.117940271779844</v>
      </c>
      <c r="I19" s="3">
        <f t="shared" si="9"/>
        <v>1205.0597225833199</v>
      </c>
      <c r="J19" s="3">
        <f t="shared" si="10"/>
        <v>-2442.2279095002295</v>
      </c>
      <c r="K19" s="3">
        <f t="shared" si="0"/>
        <v>-70.127940271430248</v>
      </c>
      <c r="L19" s="3">
        <f t="shared" si="11"/>
        <v>-2454.4779095000586</v>
      </c>
      <c r="M19" s="3">
        <f t="shared" si="1"/>
        <v>8.0675157275933689</v>
      </c>
      <c r="N19" s="3">
        <f t="shared" si="2"/>
        <v>1.1277888757950139</v>
      </c>
    </row>
    <row r="20" spans="1:14" x14ac:dyDescent="0.2">
      <c r="A20">
        <v>9</v>
      </c>
      <c r="B20">
        <v>154</v>
      </c>
      <c r="C20">
        <f t="shared" si="3"/>
        <v>1.1277888757950139</v>
      </c>
      <c r="D20">
        <f t="shared" si="4"/>
        <v>8.0675157275933689</v>
      </c>
      <c r="E20">
        <f t="shared" si="5"/>
        <v>73.735430424135345</v>
      </c>
      <c r="F20" s="1">
        <f t="shared" si="6"/>
        <v>6442.4011291988181</v>
      </c>
      <c r="G20" s="3">
        <f t="shared" si="7"/>
        <v>6440.7959378073019</v>
      </c>
      <c r="H20" s="3">
        <f t="shared" si="8"/>
        <v>-160.51913915162004</v>
      </c>
      <c r="I20" s="3">
        <f t="shared" si="9"/>
        <v>6427.9616066751641</v>
      </c>
      <c r="J20" s="3">
        <f t="shared" si="10"/>
        <v>-1443.9522523653977</v>
      </c>
      <c r="K20" s="3">
        <f t="shared" si="0"/>
        <v>-160.52913915172931</v>
      </c>
      <c r="L20" s="3">
        <f t="shared" si="11"/>
        <v>-1444.7622523655639</v>
      </c>
      <c r="M20" s="3">
        <f t="shared" si="1"/>
        <v>8.2119109528299088</v>
      </c>
      <c r="N20" s="3">
        <f t="shared" si="2"/>
        <v>1.1438407897101759</v>
      </c>
    </row>
    <row r="21" spans="1:14" x14ac:dyDescent="0.2">
      <c r="A21">
        <v>38</v>
      </c>
      <c r="B21">
        <v>328</v>
      </c>
      <c r="C21">
        <f t="shared" si="3"/>
        <v>1.1438407897101759</v>
      </c>
      <c r="D21">
        <f t="shared" si="4"/>
        <v>8.2119109528299088</v>
      </c>
      <c r="E21">
        <f t="shared" si="5"/>
        <v>313.19645699724668</v>
      </c>
      <c r="F21" s="1">
        <f t="shared" si="6"/>
        <v>219.14488543436664</v>
      </c>
      <c r="G21" s="3">
        <f t="shared" si="7"/>
        <v>218.84891457431183</v>
      </c>
      <c r="H21" s="3">
        <f t="shared" si="8"/>
        <v>-29.597086005480833</v>
      </c>
      <c r="I21" s="3">
        <f t="shared" si="9"/>
        <v>208.03859275227424</v>
      </c>
      <c r="J21" s="3">
        <f t="shared" si="10"/>
        <v>-1110.6292682092401</v>
      </c>
      <c r="K21" s="3">
        <f t="shared" si="0"/>
        <v>-29.60708600550663</v>
      </c>
      <c r="L21" s="3">
        <f t="shared" si="11"/>
        <v>-1125.069268209252</v>
      </c>
      <c r="M21" s="3">
        <f t="shared" si="1"/>
        <v>8.3229738796508332</v>
      </c>
      <c r="N21" s="3">
        <f t="shared" si="2"/>
        <v>1.1468004983107241</v>
      </c>
    </row>
    <row r="22" spans="1:14" x14ac:dyDescent="0.2">
      <c r="A22">
        <v>44</v>
      </c>
      <c r="B22">
        <v>364</v>
      </c>
      <c r="C22">
        <f t="shared" si="3"/>
        <v>1.1468004983107241</v>
      </c>
      <c r="D22">
        <f t="shared" si="4"/>
        <v>8.3229738796508332</v>
      </c>
      <c r="E22">
        <f t="shared" si="5"/>
        <v>367.35765120294735</v>
      </c>
      <c r="F22" s="1">
        <f t="shared" si="6"/>
        <v>11.2738216006538</v>
      </c>
      <c r="G22" s="3">
        <f t="shared" si="7"/>
        <v>11.341074624712686</v>
      </c>
      <c r="H22" s="3">
        <f t="shared" si="8"/>
        <v>6.7253024058885558</v>
      </c>
      <c r="I22" s="3">
        <f t="shared" si="9"/>
        <v>14.422154659247452</v>
      </c>
      <c r="J22" s="3">
        <f t="shared" si="10"/>
        <v>314.83330585936517</v>
      </c>
      <c r="K22" s="3">
        <f t="shared" si="0"/>
        <v>6.715302405894704</v>
      </c>
      <c r="L22" s="3">
        <f t="shared" si="11"/>
        <v>295.47330585936697</v>
      </c>
      <c r="M22" s="3">
        <f t="shared" si="1"/>
        <v>8.2914905490648962</v>
      </c>
      <c r="N22" s="3">
        <f t="shared" si="2"/>
        <v>1.1461279680701353</v>
      </c>
    </row>
    <row r="23" spans="1:14" x14ac:dyDescent="0.2">
      <c r="A23">
        <v>99</v>
      </c>
      <c r="B23">
        <v>694</v>
      </c>
      <c r="C23">
        <f t="shared" si="3"/>
        <v>1.1461279680701353</v>
      </c>
      <c r="D23">
        <f t="shared" si="4"/>
        <v>8.2914905490648962</v>
      </c>
      <c r="E23">
        <f t="shared" si="5"/>
        <v>822.00369232549485</v>
      </c>
      <c r="F23" s="1">
        <f t="shared" si="6"/>
        <v>16384.94524895995</v>
      </c>
      <c r="G23" s="3">
        <f t="shared" si="7"/>
        <v>16387.505422806458</v>
      </c>
      <c r="H23" s="3">
        <f t="shared" si="8"/>
        <v>256.01738465084054</v>
      </c>
      <c r="I23" s="3">
        <f t="shared" si="9"/>
        <v>16639.372659764431</v>
      </c>
      <c r="J23" s="3">
        <f t="shared" si="10"/>
        <v>25442.741080448104</v>
      </c>
      <c r="K23" s="3">
        <f t="shared" si="0"/>
        <v>256.00738465098971</v>
      </c>
      <c r="L23" s="3">
        <f t="shared" si="11"/>
        <v>25344.731080447982</v>
      </c>
      <c r="M23" s="3">
        <f t="shared" si="1"/>
        <v>5.7472164410200861</v>
      </c>
      <c r="N23" s="3">
        <f t="shared" si="2"/>
        <v>1.1205262296050513</v>
      </c>
    </row>
    <row r="24" spans="1:14" x14ac:dyDescent="0.2">
      <c r="A24">
        <v>13</v>
      </c>
      <c r="B24">
        <v>178</v>
      </c>
      <c r="C24">
        <f t="shared" si="3"/>
        <v>1.1205262296050513</v>
      </c>
      <c r="D24">
        <f t="shared" si="4"/>
        <v>5.7472164410200861</v>
      </c>
      <c r="E24">
        <f t="shared" si="5"/>
        <v>75.834339962866167</v>
      </c>
      <c r="F24" s="1">
        <f t="shared" si="6"/>
        <v>10437.822090823205</v>
      </c>
      <c r="G24" s="3">
        <f t="shared" si="7"/>
        <v>10435.778877622461</v>
      </c>
      <c r="H24" s="3">
        <f t="shared" si="8"/>
        <v>-204.32132007445034</v>
      </c>
      <c r="I24" s="3">
        <f t="shared" si="9"/>
        <v>10411.275919213551</v>
      </c>
      <c r="J24" s="3">
        <f t="shared" si="10"/>
        <v>-2654.6171609654266</v>
      </c>
      <c r="K24" s="3">
        <f t="shared" si="0"/>
        <v>-204.33132007426767</v>
      </c>
      <c r="L24" s="3">
        <f t="shared" si="11"/>
        <v>-2656.3071609654799</v>
      </c>
      <c r="M24" s="3">
        <f t="shared" si="1"/>
        <v>6.0126781571166283</v>
      </c>
      <c r="N24" s="3">
        <f t="shared" si="2"/>
        <v>1.1409583616124963</v>
      </c>
    </row>
    <row r="25" spans="1:14" x14ac:dyDescent="0.2">
      <c r="A25">
        <v>21</v>
      </c>
      <c r="B25">
        <v>226</v>
      </c>
      <c r="C25">
        <f t="shared" si="3"/>
        <v>1.1409583616124963</v>
      </c>
      <c r="D25">
        <f t="shared" si="4"/>
        <v>6.0126781571166283</v>
      </c>
      <c r="E25">
        <f t="shared" si="5"/>
        <v>127.40719966106168</v>
      </c>
      <c r="F25" s="1">
        <f t="shared" si="6"/>
        <v>9720.5402786737559</v>
      </c>
      <c r="G25" s="3">
        <f t="shared" si="7"/>
        <v>9718.5685226669757</v>
      </c>
      <c r="H25" s="3">
        <f t="shared" si="8"/>
        <v>-197.17560067801969</v>
      </c>
      <c r="I25" s="3">
        <f t="shared" si="9"/>
        <v>9679.1754025314021</v>
      </c>
      <c r="J25" s="3">
        <f t="shared" si="10"/>
        <v>-4136.4876142353751</v>
      </c>
      <c r="K25" s="3">
        <f t="shared" si="0"/>
        <v>-197.18560067787664</v>
      </c>
      <c r="L25" s="3">
        <f t="shared" si="11"/>
        <v>-4140.8976142354095</v>
      </c>
      <c r="M25" s="3">
        <f t="shared" si="1"/>
        <v>6.4263269185401661</v>
      </c>
      <c r="N25" s="3">
        <f t="shared" si="2"/>
        <v>1.1606759216802982</v>
      </c>
    </row>
    <row r="26" spans="1:14" x14ac:dyDescent="0.2">
      <c r="A26">
        <v>28</v>
      </c>
      <c r="B26">
        <v>268</v>
      </c>
      <c r="C26">
        <f t="shared" si="3"/>
        <v>1.1606759216802982</v>
      </c>
      <c r="D26">
        <f t="shared" si="4"/>
        <v>6.4263269185401661</v>
      </c>
      <c r="E26">
        <f t="shared" si="5"/>
        <v>181.09782964080495</v>
      </c>
      <c r="F26" s="1">
        <f t="shared" si="6"/>
        <v>7551.9872131385591</v>
      </c>
      <c r="G26" s="3">
        <f t="shared" si="7"/>
        <v>7550.2492697313774</v>
      </c>
      <c r="H26" s="3">
        <f t="shared" si="8"/>
        <v>-173.79434071817741</v>
      </c>
      <c r="I26" s="3">
        <f t="shared" si="9"/>
        <v>7503.4003977374105</v>
      </c>
      <c r="J26" s="3">
        <f t="shared" si="10"/>
        <v>-4858.6815401148669</v>
      </c>
      <c r="K26" s="3">
        <f t="shared" si="0"/>
        <v>-173.80434071839011</v>
      </c>
      <c r="L26" s="3">
        <f t="shared" si="11"/>
        <v>-4866.5215401149235</v>
      </c>
      <c r="M26" s="3">
        <f t="shared" si="1"/>
        <v>6.9121950725516532</v>
      </c>
      <c r="N26" s="3">
        <f t="shared" si="2"/>
        <v>1.1780553557521158</v>
      </c>
    </row>
    <row r="27" spans="1:14" x14ac:dyDescent="0.2">
      <c r="A27">
        <v>20</v>
      </c>
      <c r="B27">
        <v>220</v>
      </c>
      <c r="C27">
        <f t="shared" si="3"/>
        <v>1.1780553557521158</v>
      </c>
      <c r="D27">
        <f t="shared" si="4"/>
        <v>6.9121950725516532</v>
      </c>
      <c r="E27">
        <f t="shared" si="5"/>
        <v>139.42195680678518</v>
      </c>
      <c r="F27" s="1">
        <f t="shared" si="6"/>
        <v>6492.8210448475938</v>
      </c>
      <c r="G27" s="3">
        <f t="shared" si="7"/>
        <v>6491.2095839837311</v>
      </c>
      <c r="H27" s="3">
        <f t="shared" si="8"/>
        <v>-161.14608638627033</v>
      </c>
      <c r="I27" s="3">
        <f t="shared" si="9"/>
        <v>6460.6298275703057</v>
      </c>
      <c r="J27" s="3">
        <f t="shared" si="10"/>
        <v>-3219.121727728816</v>
      </c>
      <c r="K27" s="3">
        <f t="shared" si="0"/>
        <v>-161.15608638642965</v>
      </c>
      <c r="L27" s="3">
        <f t="shared" si="11"/>
        <v>-3223.1217277285932</v>
      </c>
      <c r="M27" s="3">
        <f t="shared" si="1"/>
        <v>7.2341072453245348</v>
      </c>
      <c r="N27" s="3">
        <f t="shared" si="2"/>
        <v>1.1941699643907429</v>
      </c>
    </row>
    <row r="28" spans="1:14" x14ac:dyDescent="0.2">
      <c r="A28">
        <v>8</v>
      </c>
      <c r="B28">
        <v>148</v>
      </c>
      <c r="C28">
        <f t="shared" si="3"/>
        <v>1.1941699643907429</v>
      </c>
      <c r="D28">
        <f t="shared" si="4"/>
        <v>7.2341072453245348</v>
      </c>
      <c r="E28">
        <f t="shared" si="5"/>
        <v>59.067027926987024</v>
      </c>
      <c r="F28" s="1">
        <f t="shared" si="6"/>
        <v>7909.0735217393058</v>
      </c>
      <c r="G28" s="3">
        <f t="shared" si="7"/>
        <v>7907.2949622978449</v>
      </c>
      <c r="H28" s="3">
        <f t="shared" si="8"/>
        <v>-177.85594414608568</v>
      </c>
      <c r="I28" s="3">
        <f t="shared" si="9"/>
        <v>7894.8506462076239</v>
      </c>
      <c r="J28" s="3">
        <f t="shared" si="10"/>
        <v>-1422.2875531681893</v>
      </c>
      <c r="K28" s="3">
        <f t="shared" si="0"/>
        <v>-177.86594414602595</v>
      </c>
      <c r="L28" s="3">
        <f t="shared" si="11"/>
        <v>-1422.9275531682076</v>
      </c>
      <c r="M28" s="3">
        <f t="shared" si="1"/>
        <v>7.3763360006413539</v>
      </c>
      <c r="N28" s="3">
        <f t="shared" si="2"/>
        <v>1.2119555588053514</v>
      </c>
    </row>
    <row r="29" spans="1:14" x14ac:dyDescent="0.2">
      <c r="A29">
        <v>64</v>
      </c>
      <c r="B29">
        <v>484</v>
      </c>
      <c r="C29">
        <f t="shared" si="3"/>
        <v>1.2119555588053514</v>
      </c>
      <c r="D29">
        <f t="shared" si="4"/>
        <v>7.3763360006413539</v>
      </c>
      <c r="E29">
        <f t="shared" si="5"/>
        <v>473.297459599852</v>
      </c>
      <c r="F29" s="1">
        <f t="shared" si="6"/>
        <v>114.54437101680001</v>
      </c>
      <c r="G29" s="3">
        <f t="shared" si="7"/>
        <v>114.33042020879725</v>
      </c>
      <c r="H29" s="3">
        <f t="shared" si="8"/>
        <v>-21.395080800276389</v>
      </c>
      <c r="I29" s="3">
        <f t="shared" si="9"/>
        <v>101.25471930461086</v>
      </c>
      <c r="J29" s="3">
        <f t="shared" si="10"/>
        <v>-1328.9651712189154</v>
      </c>
      <c r="K29" s="3">
        <f t="shared" si="0"/>
        <v>-21.405080800295991</v>
      </c>
      <c r="L29" s="3">
        <f t="shared" si="11"/>
        <v>-1369.9251712189434</v>
      </c>
      <c r="M29" s="3">
        <f t="shared" si="1"/>
        <v>7.5092325177632455</v>
      </c>
      <c r="N29" s="3">
        <f t="shared" si="2"/>
        <v>1.2140950668853792</v>
      </c>
    </row>
    <row r="30" spans="1:14" x14ac:dyDescent="0.2">
      <c r="A30">
        <v>99</v>
      </c>
      <c r="B30">
        <v>694</v>
      </c>
      <c r="C30">
        <f t="shared" si="3"/>
        <v>1.2140950668853792</v>
      </c>
      <c r="D30">
        <f t="shared" si="4"/>
        <v>7.5092325177632455</v>
      </c>
      <c r="E30">
        <f t="shared" si="5"/>
        <v>744.62811432544675</v>
      </c>
      <c r="F30" s="1">
        <f t="shared" si="6"/>
        <v>2563.2059601505061</v>
      </c>
      <c r="G30" s="3">
        <f t="shared" si="7"/>
        <v>2564.2186224370139</v>
      </c>
      <c r="H30" s="3">
        <f t="shared" si="8"/>
        <v>101.26622865077479</v>
      </c>
      <c r="I30" s="3">
        <f t="shared" si="9"/>
        <v>2664.4297265148916</v>
      </c>
      <c r="J30" s="3">
        <f t="shared" si="10"/>
        <v>10122.376636438548</v>
      </c>
      <c r="K30" s="3">
        <f t="shared" si="0"/>
        <v>101.25622865089349</v>
      </c>
      <c r="L30" s="3">
        <f t="shared" si="11"/>
        <v>10024.366636438455</v>
      </c>
      <c r="M30" s="3">
        <f t="shared" si="1"/>
        <v>6.4969948541193911</v>
      </c>
      <c r="N30" s="3">
        <f t="shared" si="2"/>
        <v>1.2039684440203018</v>
      </c>
    </row>
    <row r="31" spans="1:14" x14ac:dyDescent="0.2">
      <c r="A31">
        <v>70</v>
      </c>
      <c r="B31">
        <v>520</v>
      </c>
      <c r="C31">
        <f t="shared" si="3"/>
        <v>1.2039684440203018</v>
      </c>
      <c r="D31">
        <f t="shared" si="4"/>
        <v>6.4969948541193911</v>
      </c>
      <c r="E31">
        <f t="shared" si="5"/>
        <v>455.99360823237765</v>
      </c>
      <c r="F31" s="1">
        <f t="shared" si="6"/>
        <v>4096.8181871103534</v>
      </c>
      <c r="G31" s="3">
        <f t="shared" si="7"/>
        <v>4095.5381592750023</v>
      </c>
      <c r="H31" s="3">
        <f t="shared" si="8"/>
        <v>-128.00278353511203</v>
      </c>
      <c r="I31" s="3">
        <f t="shared" si="9"/>
        <v>4007.6992386356837</v>
      </c>
      <c r="J31" s="3">
        <f t="shared" si="10"/>
        <v>-8911.8948474669651</v>
      </c>
      <c r="K31" s="3">
        <f t="shared" si="0"/>
        <v>-128.01278353524469</v>
      </c>
      <c r="L31" s="3">
        <f t="shared" si="11"/>
        <v>-8960.8948474671288</v>
      </c>
      <c r="M31" s="3">
        <f t="shared" si="1"/>
        <v>7.3881843388660879</v>
      </c>
      <c r="N31" s="3">
        <f t="shared" si="2"/>
        <v>1.2167687223738131</v>
      </c>
    </row>
    <row r="32" spans="1:14" x14ac:dyDescent="0.2">
      <c r="A32">
        <v>27</v>
      </c>
      <c r="B32">
        <v>262</v>
      </c>
      <c r="C32">
        <f t="shared" si="3"/>
        <v>1.2167687223738131</v>
      </c>
      <c r="D32">
        <f t="shared" si="4"/>
        <v>7.3881843388660879</v>
      </c>
      <c r="E32">
        <f t="shared" si="5"/>
        <v>200.6977458717582</v>
      </c>
      <c r="F32" s="1">
        <f t="shared" si="6"/>
        <v>3757.9663612035388</v>
      </c>
      <c r="G32" s="3">
        <f t="shared" si="7"/>
        <v>3756.7404161209752</v>
      </c>
      <c r="H32" s="3">
        <f t="shared" si="8"/>
        <v>-122.59450825636122</v>
      </c>
      <c r="I32" s="3">
        <f t="shared" si="9"/>
        <v>3724.9360439742904</v>
      </c>
      <c r="J32" s="3">
        <f t="shared" si="10"/>
        <v>-3303.031722924834</v>
      </c>
      <c r="K32" s="3">
        <f t="shared" si="0"/>
        <v>-122.6045082564836</v>
      </c>
      <c r="L32" s="3">
        <f t="shared" si="11"/>
        <v>-3310.3217229250572</v>
      </c>
      <c r="M32" s="3">
        <f t="shared" si="1"/>
        <v>7.7184875111585711</v>
      </c>
      <c r="N32" s="3">
        <f t="shared" si="2"/>
        <v>1.2290281731994492</v>
      </c>
    </row>
    <row r="33" spans="1:14" x14ac:dyDescent="0.2">
      <c r="A33">
        <v>17</v>
      </c>
      <c r="B33">
        <v>202</v>
      </c>
      <c r="C33">
        <f t="shared" si="3"/>
        <v>1.2290281731994492</v>
      </c>
      <c r="D33">
        <f t="shared" si="4"/>
        <v>7.7184875111585711</v>
      </c>
      <c r="E33">
        <f t="shared" si="5"/>
        <v>132.44331586289516</v>
      </c>
      <c r="F33" s="1">
        <f t="shared" si="6"/>
        <v>4838.1323081489718</v>
      </c>
      <c r="G33" s="3">
        <f t="shared" si="7"/>
        <v>4836.7412744662306</v>
      </c>
      <c r="H33" s="3">
        <f t="shared" si="8"/>
        <v>-139.10336827411811</v>
      </c>
      <c r="I33" s="3">
        <f t="shared" si="9"/>
        <v>4814.5119355423576</v>
      </c>
      <c r="J33" s="3">
        <f t="shared" si="10"/>
        <v>-2362.0372606614183</v>
      </c>
      <c r="K33" s="3">
        <f t="shared" si="0"/>
        <v>-139.11336827420968</v>
      </c>
      <c r="L33" s="3">
        <f t="shared" si="11"/>
        <v>-2364.9272606615646</v>
      </c>
      <c r="M33" s="3">
        <f t="shared" si="1"/>
        <v>7.9546912372247132</v>
      </c>
      <c r="N33" s="3">
        <f t="shared" si="2"/>
        <v>1.2429385100268611</v>
      </c>
    </row>
    <row r="34" spans="1:14" x14ac:dyDescent="0.2">
      <c r="A34">
        <v>8</v>
      </c>
      <c r="B34">
        <v>148</v>
      </c>
      <c r="C34">
        <f t="shared" si="3"/>
        <v>1.2429385100268611</v>
      </c>
      <c r="D34">
        <f t="shared" si="4"/>
        <v>7.9546912372247132</v>
      </c>
      <c r="E34">
        <f t="shared" si="5"/>
        <v>64.880468407824566</v>
      </c>
      <c r="F34" s="1">
        <f t="shared" si="6"/>
        <v>6908.8565321026499</v>
      </c>
      <c r="G34" s="3">
        <f t="shared" si="7"/>
        <v>6907.1942414708055</v>
      </c>
      <c r="H34" s="3">
        <f t="shared" si="8"/>
        <v>-166.22906318443711</v>
      </c>
      <c r="I34" s="3">
        <f t="shared" si="9"/>
        <v>6895.5638070479026</v>
      </c>
      <c r="J34" s="3">
        <f t="shared" si="10"/>
        <v>-1329.272505474728</v>
      </c>
      <c r="K34" s="3">
        <f t="shared" si="0"/>
        <v>-166.23906318435087</v>
      </c>
      <c r="L34" s="3">
        <f t="shared" si="11"/>
        <v>-1329.9125054748069</v>
      </c>
      <c r="M34" s="3">
        <f t="shared" si="1"/>
        <v>8.0876184877721862</v>
      </c>
      <c r="N34" s="3">
        <f t="shared" si="2"/>
        <v>1.2595614163453048</v>
      </c>
    </row>
    <row r="35" spans="1:14" x14ac:dyDescent="0.2">
      <c r="E35" t="s">
        <v>2</v>
      </c>
      <c r="F35" s="1">
        <f>SQRT(SUM(F6:F34))</f>
        <v>624.70412132840931</v>
      </c>
      <c r="K35" s="3">
        <f>SQRT(SUMSQ(K6:K34))</f>
        <v>1249.4082426568186</v>
      </c>
      <c r="L35" s="3">
        <f>SQRT(SUMSQ(L6:L34))</f>
        <v>91828.407327171299</v>
      </c>
    </row>
    <row r="38" spans="1:14" x14ac:dyDescent="0.2">
      <c r="C38" t="s">
        <v>20</v>
      </c>
    </row>
    <row r="39" spans="1:14" x14ac:dyDescent="0.2">
      <c r="C39" t="s">
        <v>2</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0657" r:id="rId4" name="Button 1">
              <controlPr defaultSize="0" print="0" autoFill="0" autoPict="0" macro="[0]!basic3.somesteps">
                <anchor moveWithCells="1">
                  <from>
                    <xdr:col>0</xdr:col>
                    <xdr:colOff>0</xdr:colOff>
                    <xdr:row>1</xdr:row>
                    <xdr:rowOff>12700</xdr:rowOff>
                  </from>
                  <to>
                    <xdr:col>0</xdr:col>
                    <xdr:colOff>508000</xdr:colOff>
                    <xdr:row>2</xdr:row>
                    <xdr:rowOff>0</xdr:rowOff>
                  </to>
                </anchor>
              </controlPr>
            </control>
          </mc:Choice>
        </mc:AlternateContent>
        <mc:AlternateContent xmlns:mc="http://schemas.openxmlformats.org/markup-compatibility/2006">
          <mc:Choice Requires="x14">
            <control shapeId="70658" r:id="rId5" name="Button 2">
              <controlPr defaultSize="0" print="0" autoFill="0" autoPict="0" macro="[0]!basic3.reset">
                <anchor moveWithCells="1">
                  <from>
                    <xdr:col>0</xdr:col>
                    <xdr:colOff>0</xdr:colOff>
                    <xdr:row>0</xdr:row>
                    <xdr:rowOff>25400</xdr:rowOff>
                  </from>
                  <to>
                    <xdr:col>0</xdr:col>
                    <xdr:colOff>508000</xdr:colOff>
                    <xdr:row>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EA35-30A5-1042-9096-56EDC615766D}">
  <sheetPr codeName="basic4"/>
  <dimension ref="A1:Y95"/>
  <sheetViews>
    <sheetView tabSelected="1" zoomScaleNormal="100" workbookViewId="0">
      <pane ySplit="6" topLeftCell="A21" activePane="bottomLeft" state="frozen"/>
      <selection pane="bottomLeft" activeCell="Q1" sqref="Q1:T1048576"/>
    </sheetView>
  </sheetViews>
  <sheetFormatPr baseColWidth="10" defaultColWidth="8.83203125" defaultRowHeight="15" x14ac:dyDescent="0.2"/>
  <cols>
    <col min="1" max="1" width="13.6640625" customWidth="1"/>
    <col min="2" max="2" width="13.83203125" customWidth="1"/>
    <col min="3" max="3" width="9.6640625" customWidth="1"/>
    <col min="4" max="4" width="7" customWidth="1"/>
    <col min="5" max="5" width="9.1640625" bestFit="1" customWidth="1"/>
    <col min="6" max="6" width="12.5" bestFit="1" customWidth="1"/>
    <col min="7" max="7" width="18.33203125" hidden="1" customWidth="1"/>
    <col min="8" max="8" width="23.6640625" hidden="1" customWidth="1"/>
    <col min="9" max="9" width="28.33203125" hidden="1" customWidth="1"/>
    <col min="10" max="10" width="15.5" customWidth="1"/>
    <col min="11" max="11" width="29.5" customWidth="1"/>
    <col min="12" max="12" width="9.5" customWidth="1"/>
    <col min="13" max="13" width="28.83203125" customWidth="1"/>
    <col min="14" max="14" width="11.83203125" bestFit="1" customWidth="1"/>
    <col min="15" max="15" width="29.5" customWidth="1"/>
    <col min="16" max="16" width="13.1640625" hidden="1" customWidth="1"/>
    <col min="17" max="17" width="8.6640625" hidden="1" customWidth="1"/>
    <col min="18" max="18" width="7.5" hidden="1" customWidth="1"/>
    <col min="19" max="19" width="9" hidden="1" customWidth="1"/>
    <col min="20" max="20" width="8.5" hidden="1" customWidth="1"/>
    <col min="21" max="21" width="10.33203125" customWidth="1"/>
    <col min="22" max="22" width="12.33203125" customWidth="1"/>
    <col min="23" max="23" width="59.5" customWidth="1"/>
    <col min="24" max="24" width="92" customWidth="1"/>
    <col min="25" max="25" width="91.5" bestFit="1" customWidth="1"/>
  </cols>
  <sheetData>
    <row r="1" spans="1:25" ht="17.5" customHeight="1" x14ac:dyDescent="0.2">
      <c r="B1" t="s">
        <v>107</v>
      </c>
      <c r="C1">
        <v>0.91898791938144342</v>
      </c>
      <c r="D1">
        <v>38.092604962264367</v>
      </c>
      <c r="G1" t="s">
        <v>14</v>
      </c>
      <c r="H1">
        <v>1E-4</v>
      </c>
      <c r="J1" t="s">
        <v>105</v>
      </c>
      <c r="K1" s="27" t="s">
        <v>120</v>
      </c>
      <c r="L1" t="s">
        <v>126</v>
      </c>
      <c r="Y1" t="s">
        <v>4</v>
      </c>
    </row>
    <row r="2" spans="1:25" ht="17.5" customHeight="1" x14ac:dyDescent="0.2">
      <c r="B2" t="s">
        <v>106</v>
      </c>
      <c r="C2">
        <v>-3.3569052385640692</v>
      </c>
      <c r="D2">
        <v>-3.3215040975540004</v>
      </c>
      <c r="J2" t="s">
        <v>104</v>
      </c>
      <c r="K2" t="s">
        <v>110</v>
      </c>
      <c r="L2" t="s">
        <v>109</v>
      </c>
      <c r="X2" t="s">
        <v>5</v>
      </c>
    </row>
    <row r="3" spans="1:25" ht="17.5" customHeight="1" x14ac:dyDescent="0.2"/>
    <row r="4" spans="1:25" ht="17.5" customHeight="1" x14ac:dyDescent="0.2"/>
    <row r="5" spans="1:25" ht="17.5" customHeight="1" x14ac:dyDescent="0.2">
      <c r="B5" t="s">
        <v>110</v>
      </c>
      <c r="G5" s="27" t="s">
        <v>120</v>
      </c>
      <c r="H5" t="s">
        <v>121</v>
      </c>
      <c r="I5" t="s">
        <v>122</v>
      </c>
      <c r="K5" t="s">
        <v>123</v>
      </c>
      <c r="M5" t="s">
        <v>124</v>
      </c>
      <c r="O5" t="s">
        <v>125</v>
      </c>
      <c r="U5" t="s">
        <v>118</v>
      </c>
      <c r="V5" t="s">
        <v>119</v>
      </c>
    </row>
    <row r="6" spans="1:25" s="2" customFormat="1" x14ac:dyDescent="0.2">
      <c r="A6" s="2" t="s">
        <v>15</v>
      </c>
      <c r="B6" s="2" t="s">
        <v>16</v>
      </c>
      <c r="C6" s="2" t="s">
        <v>84</v>
      </c>
      <c r="D6" s="2" t="s">
        <v>72</v>
      </c>
      <c r="E6" s="2" t="s">
        <v>85</v>
      </c>
      <c r="F6" s="2" t="s">
        <v>86</v>
      </c>
      <c r="G6" s="2" t="s">
        <v>17</v>
      </c>
      <c r="H6" s="2" t="s">
        <v>1</v>
      </c>
      <c r="I6" s="2" t="s">
        <v>7</v>
      </c>
      <c r="J6" s="2" t="s">
        <v>10</v>
      </c>
      <c r="K6" s="2" t="s">
        <v>8</v>
      </c>
      <c r="L6" s="2" t="s">
        <v>11</v>
      </c>
      <c r="M6" s="2" t="s">
        <v>74</v>
      </c>
      <c r="N6" s="2" t="s">
        <v>75</v>
      </c>
      <c r="O6" s="2" t="s">
        <v>76</v>
      </c>
      <c r="P6" s="2" t="s">
        <v>77</v>
      </c>
      <c r="Q6" s="2" t="s">
        <v>12</v>
      </c>
      <c r="R6" s="2" t="s">
        <v>13</v>
      </c>
      <c r="S6" s="2" t="s">
        <v>78</v>
      </c>
      <c r="T6" s="2" t="s">
        <v>79</v>
      </c>
      <c r="U6" s="2" t="s">
        <v>111</v>
      </c>
      <c r="V6" s="2" t="s">
        <v>112</v>
      </c>
      <c r="X6" s="2" t="s">
        <v>6</v>
      </c>
      <c r="Y6" s="2" t="s">
        <v>9</v>
      </c>
    </row>
    <row r="7" spans="1:25" x14ac:dyDescent="0.2">
      <c r="A7">
        <v>14</v>
      </c>
      <c r="B7">
        <v>58</v>
      </c>
      <c r="C7">
        <f>C1</f>
        <v>0.91898791938144342</v>
      </c>
      <c r="D7">
        <f>C2</f>
        <v>-3.3569052385640692</v>
      </c>
      <c r="E7">
        <f>const2</f>
        <v>38.092604962264367</v>
      </c>
      <c r="F7">
        <f>slope2</f>
        <v>-3.3215040975540004</v>
      </c>
      <c r="G7">
        <f>MAX(0, (D7*A7+C7))*F7+E7</f>
        <v>38.092604962264367</v>
      </c>
      <c r="H7" s="1">
        <f>(B7-G7)^2</f>
        <v>396.30437718846127</v>
      </c>
      <c r="I7" s="3">
        <f>(MAX(0, (D7*A7+(C7+0.01)))*F7+E7-B7)^2</f>
        <v>396.30437718846127</v>
      </c>
      <c r="J7" s="3">
        <f>(I7-H7)/0.01</f>
        <v>0</v>
      </c>
      <c r="K7" s="3">
        <f>(MAX(0, ((D7+0.01)*A7+C7))*F7+E7-B7)^2</f>
        <v>396.30437718846127</v>
      </c>
      <c r="L7" s="3">
        <f>(K7-H7)/0.01</f>
        <v>0</v>
      </c>
      <c r="M7">
        <f>(MAX(0, (D7*A7+C7))*F7+(E7+0.01)-B7)^2</f>
        <v>395.90632928770663</v>
      </c>
      <c r="N7">
        <f>(M7-H7)/0.01</f>
        <v>-39.80479007546478</v>
      </c>
      <c r="O7">
        <f>(MAX(0, (D7*A7+C7))*(F7+0.01)+E7-B7)^2</f>
        <v>396.30437718846127</v>
      </c>
      <c r="P7">
        <f>(O7-H7)/0.01</f>
        <v>0</v>
      </c>
      <c r="Q7" s="3">
        <f>D7-L7*$H$1</f>
        <v>-3.3569052385640692</v>
      </c>
      <c r="R7" s="3">
        <f>C7-J7*$H$1</f>
        <v>0.91898791938144342</v>
      </c>
      <c r="S7">
        <f>F7-P7*$H$1</f>
        <v>-3.3215040975540004</v>
      </c>
      <c r="T7">
        <f>E7-N7*$H$1</f>
        <v>38.096585441271912</v>
      </c>
      <c r="U7">
        <f>Q7*S7</f>
        <v>11.149974504991045</v>
      </c>
      <c r="V7">
        <f>S7*R7+T7</f>
        <v>35.044163301443824</v>
      </c>
      <c r="X7" s="3">
        <f>2*(G7-B7)</f>
        <v>-39.814790075471265</v>
      </c>
      <c r="Y7" s="3">
        <f>X7*A7</f>
        <v>-557.40706105659774</v>
      </c>
    </row>
    <row r="8" spans="1:25" x14ac:dyDescent="0.2">
      <c r="A8">
        <v>86</v>
      </c>
      <c r="B8">
        <v>202</v>
      </c>
      <c r="C8" s="3">
        <f>R7</f>
        <v>0.91898791938144342</v>
      </c>
      <c r="D8">
        <f>Q7</f>
        <v>-3.3569052385640692</v>
      </c>
      <c r="E8">
        <f>T7</f>
        <v>38.096585441271912</v>
      </c>
      <c r="F8">
        <f>S7</f>
        <v>-3.3215040975540004</v>
      </c>
      <c r="G8">
        <f t="shared" ref="G8:G35" si="0">MAX(0, (D8*A8+C8))*F8+E8</f>
        <v>38.096585441271912</v>
      </c>
      <c r="H8" s="1">
        <f>(B8-G8)^2</f>
        <v>26864.32930401028</v>
      </c>
      <c r="I8" s="3">
        <f t="shared" ref="I8:I35" si="1">(MAX(0, (D8*A8+(C8+0.01)))*F8+E8-B8)^2</f>
        <v>26864.32930401028</v>
      </c>
      <c r="J8" s="3">
        <f>(I8-H8)/0.01</f>
        <v>0</v>
      </c>
      <c r="K8" s="3">
        <f t="shared" ref="K8:K35" si="2">(MAX(0, ((D8+0.01)*A8+C8))*F8+E8-B8)^2</f>
        <v>26864.32930401028</v>
      </c>
      <c r="L8" s="3">
        <f>(K8-H8)/0.01</f>
        <v>0</v>
      </c>
      <c r="M8">
        <f t="shared" ref="M8:M35" si="3">(MAX(0, (D8*A8+C8))*F8+(E8+0.01)-B8)^2</f>
        <v>26861.051335719108</v>
      </c>
      <c r="N8">
        <f>(M8-H8)/0.01</f>
        <v>-327.7968291171419</v>
      </c>
      <c r="O8">
        <f t="shared" ref="O8:O35" si="4">(MAX(0, (D8*A8+C8))*(F8+0.01)+E8-B8)^2</f>
        <v>26864.32930401028</v>
      </c>
      <c r="P8">
        <f>(O8-H8)/0.01</f>
        <v>0</v>
      </c>
      <c r="Q8" s="3">
        <f>D8-L8*$H$1</f>
        <v>-3.3569052385640692</v>
      </c>
      <c r="R8" s="3">
        <f>C8-J8*$H$1</f>
        <v>0.91898791938144342</v>
      </c>
      <c r="S8">
        <f>F8-P8*$H$1</f>
        <v>-3.3215040975540004</v>
      </c>
      <c r="T8">
        <f>E8-N8*$H$1</f>
        <v>38.129365124183629</v>
      </c>
      <c r="U8">
        <f t="shared" ref="U8:U35" si="5">Q8*S8</f>
        <v>11.149974504991045</v>
      </c>
      <c r="V8">
        <f t="shared" ref="V8:V35" si="6">S8*R8+T8</f>
        <v>35.07694298435554</v>
      </c>
      <c r="X8" s="3">
        <f>2*(G8-B8)</f>
        <v>-327.80682911745618</v>
      </c>
      <c r="Y8" s="3">
        <f>X8*A8</f>
        <v>-28191.38730410123</v>
      </c>
    </row>
    <row r="9" spans="1:25" x14ac:dyDescent="0.2">
      <c r="A9">
        <v>28</v>
      </c>
      <c r="B9">
        <v>86</v>
      </c>
      <c r="C9" s="3">
        <f t="shared" ref="C9:C35" si="7">R8</f>
        <v>0.91898791938144342</v>
      </c>
      <c r="D9">
        <f t="shared" ref="D9:D10" si="8">Q8</f>
        <v>-3.3569052385640692</v>
      </c>
      <c r="E9">
        <f t="shared" ref="E9:E10" si="9">T8</f>
        <v>38.129365124183629</v>
      </c>
      <c r="F9">
        <f t="shared" ref="F9:F10" si="10">S8</f>
        <v>-3.3215040975540004</v>
      </c>
      <c r="G9">
        <f t="shared" si="0"/>
        <v>38.129365124183629</v>
      </c>
      <c r="H9" s="1">
        <f t="shared" ref="H9:H10" si="11">(B9-G9)^2</f>
        <v>2291.5976834137268</v>
      </c>
      <c r="I9" s="3">
        <f t="shared" si="1"/>
        <v>2291.5976834137268</v>
      </c>
      <c r="J9" s="3">
        <f t="shared" ref="J9:J10" si="12">(I9-H9)/0.01</f>
        <v>0</v>
      </c>
      <c r="K9" s="3">
        <f t="shared" si="2"/>
        <v>2291.5976834137268</v>
      </c>
      <c r="L9" s="3">
        <f t="shared" ref="L9:L10" si="13">(K9-H9)/0.01</f>
        <v>0</v>
      </c>
      <c r="M9">
        <f t="shared" si="3"/>
        <v>2290.6403707162108</v>
      </c>
      <c r="N9">
        <f t="shared" ref="N9:N10" si="14">(M9-H9)/0.01</f>
        <v>-95.731269751604486</v>
      </c>
      <c r="O9">
        <f t="shared" si="4"/>
        <v>2291.5976834137268</v>
      </c>
      <c r="P9">
        <f t="shared" ref="P9:P10" si="15">(O9-H9)/0.01</f>
        <v>0</v>
      </c>
      <c r="Q9" s="3">
        <f t="shared" ref="Q9:Q10" si="16">D9-L9*$H$1</f>
        <v>-3.3569052385640692</v>
      </c>
      <c r="R9" s="3">
        <f t="shared" ref="R9:R10" si="17">C9-J9*$H$1</f>
        <v>0.91898791938144342</v>
      </c>
      <c r="S9">
        <f t="shared" ref="S9:S10" si="18">F9-P9*$H$1</f>
        <v>-3.3215040975540004</v>
      </c>
      <c r="T9">
        <f t="shared" ref="T9:T10" si="19">E9-N9*$H$1</f>
        <v>38.138938251158791</v>
      </c>
      <c r="U9">
        <f t="shared" si="5"/>
        <v>11.149974504991045</v>
      </c>
      <c r="V9">
        <f t="shared" si="6"/>
        <v>35.086516111330702</v>
      </c>
      <c r="X9" s="3">
        <f>2*(G9-B9)</f>
        <v>-95.741269751632743</v>
      </c>
      <c r="Y9" s="3">
        <f>X9*A9</f>
        <v>-2680.7555530457166</v>
      </c>
    </row>
    <row r="10" spans="1:25" x14ac:dyDescent="0.2">
      <c r="A10">
        <v>51</v>
      </c>
      <c r="B10">
        <v>132</v>
      </c>
      <c r="C10" s="3">
        <f t="shared" si="7"/>
        <v>0.91898791938144342</v>
      </c>
      <c r="D10">
        <f t="shared" si="8"/>
        <v>-3.3569052385640692</v>
      </c>
      <c r="E10">
        <f t="shared" si="9"/>
        <v>38.138938251158791</v>
      </c>
      <c r="F10">
        <f t="shared" si="10"/>
        <v>-3.3215040975540004</v>
      </c>
      <c r="G10">
        <f t="shared" si="0"/>
        <v>38.138938251158791</v>
      </c>
      <c r="H10" s="1">
        <f t="shared" si="11"/>
        <v>8809.898912619783</v>
      </c>
      <c r="I10" s="3">
        <f t="shared" si="1"/>
        <v>8809.898912619783</v>
      </c>
      <c r="J10" s="3">
        <f t="shared" si="12"/>
        <v>0</v>
      </c>
      <c r="K10" s="3">
        <f t="shared" si="2"/>
        <v>8809.898912619783</v>
      </c>
      <c r="L10" s="3">
        <f t="shared" si="13"/>
        <v>0</v>
      </c>
      <c r="M10">
        <f t="shared" si="3"/>
        <v>8808.0217913848046</v>
      </c>
      <c r="N10">
        <f t="shared" si="14"/>
        <v>-187.71212349784037</v>
      </c>
      <c r="O10">
        <f t="shared" si="4"/>
        <v>8809.898912619783</v>
      </c>
      <c r="P10">
        <f t="shared" si="15"/>
        <v>0</v>
      </c>
      <c r="Q10" s="3">
        <f t="shared" si="16"/>
        <v>-3.3569052385640692</v>
      </c>
      <c r="R10" s="3">
        <f t="shared" si="17"/>
        <v>0.91898791938144342</v>
      </c>
      <c r="S10">
        <f t="shared" si="18"/>
        <v>-3.3215040975540004</v>
      </c>
      <c r="T10">
        <f t="shared" si="19"/>
        <v>38.157709463508574</v>
      </c>
      <c r="U10">
        <f t="shared" si="5"/>
        <v>11.149974504991045</v>
      </c>
      <c r="V10">
        <f t="shared" si="6"/>
        <v>35.105287323680486</v>
      </c>
      <c r="X10" s="3">
        <f>2*(G10-B10)</f>
        <v>-187.72212349768242</v>
      </c>
      <c r="Y10" s="3">
        <f>X10*A10</f>
        <v>-9573.8282983818026</v>
      </c>
    </row>
    <row r="11" spans="1:25" x14ac:dyDescent="0.2">
      <c r="A11">
        <v>28</v>
      </c>
      <c r="B11">
        <v>86</v>
      </c>
      <c r="C11" s="3">
        <f t="shared" si="7"/>
        <v>0.91898791938144342</v>
      </c>
      <c r="D11">
        <f>Q10</f>
        <v>-3.3569052385640692</v>
      </c>
      <c r="E11">
        <f>T10</f>
        <v>38.157709463508574</v>
      </c>
      <c r="F11">
        <f>S10</f>
        <v>-3.3215040975540004</v>
      </c>
      <c r="G11">
        <f t="shared" si="0"/>
        <v>38.157709463508574</v>
      </c>
      <c r="H11" s="1">
        <f>(B11-G11)^2</f>
        <v>2288.8847637780568</v>
      </c>
      <c r="I11" s="3">
        <f t="shared" si="1"/>
        <v>2288.8847637780568</v>
      </c>
      <c r="J11" s="3">
        <f>(I11-H11)/0.01</f>
        <v>0</v>
      </c>
      <c r="K11" s="3">
        <f t="shared" si="2"/>
        <v>2288.8847637780568</v>
      </c>
      <c r="L11" s="3">
        <f>(K11-H11)/0.01</f>
        <v>0</v>
      </c>
      <c r="M11">
        <f t="shared" si="3"/>
        <v>2287.9280179673274</v>
      </c>
      <c r="N11">
        <f>(M11-H11)/0.01</f>
        <v>-95.67458107294442</v>
      </c>
      <c r="O11">
        <f t="shared" si="4"/>
        <v>2288.8847637780568</v>
      </c>
      <c r="P11">
        <f>(O11-H11)/0.01</f>
        <v>0</v>
      </c>
      <c r="Q11" s="3">
        <f>D11-L11*$H$1</f>
        <v>-3.3569052385640692</v>
      </c>
      <c r="R11" s="3">
        <f>C11-J11*$H$1</f>
        <v>0.91898791938144342</v>
      </c>
      <c r="S11">
        <f>F11-P11*$H$1</f>
        <v>-3.3215040975540004</v>
      </c>
      <c r="T11">
        <f>E11-N11*$H$1</f>
        <v>38.167276921615866</v>
      </c>
      <c r="U11">
        <f t="shared" si="5"/>
        <v>11.149974504991045</v>
      </c>
      <c r="V11">
        <f t="shared" si="6"/>
        <v>35.114854781787777</v>
      </c>
      <c r="X11" s="3">
        <f>2*(G11-B11)</f>
        <v>-95.684581072982851</v>
      </c>
      <c r="Y11" s="3">
        <f>X11*A11</f>
        <v>-2679.1682700435199</v>
      </c>
    </row>
    <row r="12" spans="1:25" x14ac:dyDescent="0.2">
      <c r="A12">
        <v>29</v>
      </c>
      <c r="B12">
        <v>88</v>
      </c>
      <c r="C12" s="3">
        <f t="shared" si="7"/>
        <v>0.91898791938144342</v>
      </c>
      <c r="D12">
        <f t="shared" ref="D12:D35" si="20">Q11</f>
        <v>-3.3569052385640692</v>
      </c>
      <c r="E12">
        <f t="shared" ref="E12:E35" si="21">T11</f>
        <v>38.167276921615866</v>
      </c>
      <c r="F12">
        <f t="shared" ref="F12:F35" si="22">S11</f>
        <v>-3.3215040975540004</v>
      </c>
      <c r="G12">
        <f t="shared" si="0"/>
        <v>38.167276921615866</v>
      </c>
      <c r="H12" s="1">
        <f t="shared" ref="H12:H35" si="23">(B12-G12)^2</f>
        <v>2483.3002894069186</v>
      </c>
      <c r="I12" s="3">
        <f t="shared" si="1"/>
        <v>2483.3002894069186</v>
      </c>
      <c r="J12" s="3">
        <f t="shared" ref="J12:J35" si="24">(I12-H12)/0.01</f>
        <v>0</v>
      </c>
      <c r="K12" s="3">
        <f t="shared" si="2"/>
        <v>2483.3002894069186</v>
      </c>
      <c r="L12" s="3">
        <f t="shared" ref="L12:L35" si="25">(K12-H12)/0.01</f>
        <v>0</v>
      </c>
      <c r="M12">
        <f t="shared" si="3"/>
        <v>2482.3037349453512</v>
      </c>
      <c r="N12">
        <f t="shared" ref="N12:N35" si="26">(M12-H12)/0.01</f>
        <v>-99.65544615674844</v>
      </c>
      <c r="O12">
        <f t="shared" si="4"/>
        <v>2483.3002894069186</v>
      </c>
      <c r="P12">
        <f t="shared" ref="P12:P35" si="27">(O12-H12)/0.01</f>
        <v>0</v>
      </c>
      <c r="Q12" s="3">
        <f t="shared" ref="Q12:Q35" si="28">D12-L12*$H$1</f>
        <v>-3.3569052385640692</v>
      </c>
      <c r="R12" s="3">
        <f t="shared" ref="R12:R35" si="29">C12-J12*$H$1</f>
        <v>0.91898791938144342</v>
      </c>
      <c r="S12">
        <f t="shared" ref="S12:S35" si="30">F12-P12*$H$1</f>
        <v>-3.3215040975540004</v>
      </c>
      <c r="T12">
        <f t="shared" ref="T12:T35" si="31">E12-N12*$H$1</f>
        <v>38.17724246623154</v>
      </c>
      <c r="U12">
        <f t="shared" si="5"/>
        <v>11.149974504991045</v>
      </c>
      <c r="V12">
        <f t="shared" si="6"/>
        <v>35.124820326403452</v>
      </c>
      <c r="X12" s="3">
        <f>2*(G12-B12)</f>
        <v>-99.665446156768269</v>
      </c>
      <c r="Y12" s="3">
        <f>X12*A12</f>
        <v>-2890.29793854628</v>
      </c>
    </row>
    <row r="13" spans="1:25" x14ac:dyDescent="0.2">
      <c r="A13">
        <v>72</v>
      </c>
      <c r="B13">
        <v>174</v>
      </c>
      <c r="C13" s="3">
        <f t="shared" si="7"/>
        <v>0.91898791938144342</v>
      </c>
      <c r="D13">
        <f t="shared" si="20"/>
        <v>-3.3569052385640692</v>
      </c>
      <c r="E13">
        <f t="shared" si="21"/>
        <v>38.17724246623154</v>
      </c>
      <c r="F13">
        <f t="shared" si="22"/>
        <v>-3.3215040975540004</v>
      </c>
      <c r="G13">
        <f t="shared" si="0"/>
        <v>38.17724246623154</v>
      </c>
      <c r="H13" s="1">
        <f t="shared" si="23"/>
        <v>18447.821464076857</v>
      </c>
      <c r="I13" s="3">
        <f t="shared" si="1"/>
        <v>18447.821464076857</v>
      </c>
      <c r="J13" s="3">
        <f t="shared" si="24"/>
        <v>0</v>
      </c>
      <c r="K13" s="3">
        <f t="shared" si="2"/>
        <v>18447.821464076857</v>
      </c>
      <c r="L13" s="3">
        <f t="shared" si="25"/>
        <v>0</v>
      </c>
      <c r="M13">
        <f t="shared" si="3"/>
        <v>18445.105108926182</v>
      </c>
      <c r="N13">
        <f t="shared" si="26"/>
        <v>-271.63551506746444</v>
      </c>
      <c r="O13">
        <f t="shared" si="4"/>
        <v>18447.821464076857</v>
      </c>
      <c r="P13">
        <f t="shared" si="27"/>
        <v>0</v>
      </c>
      <c r="Q13" s="3">
        <f t="shared" si="28"/>
        <v>-3.3569052385640692</v>
      </c>
      <c r="R13" s="3">
        <f t="shared" si="29"/>
        <v>0.91898791938144342</v>
      </c>
      <c r="S13">
        <f t="shared" si="30"/>
        <v>-3.3215040975540004</v>
      </c>
      <c r="T13">
        <f t="shared" si="31"/>
        <v>38.204406017738286</v>
      </c>
      <c r="U13">
        <f t="shared" si="5"/>
        <v>11.149974504991045</v>
      </c>
      <c r="V13">
        <f t="shared" si="6"/>
        <v>35.151983877910197</v>
      </c>
      <c r="X13" s="3">
        <f>2*(G13-B13)</f>
        <v>-271.64551506753691</v>
      </c>
      <c r="Y13" s="3">
        <f>X13*A13</f>
        <v>-19558.477084862658</v>
      </c>
    </row>
    <row r="14" spans="1:25" x14ac:dyDescent="0.2">
      <c r="A14">
        <v>62</v>
      </c>
      <c r="B14">
        <v>154</v>
      </c>
      <c r="C14" s="3">
        <f t="shared" si="7"/>
        <v>0.91898791938144342</v>
      </c>
      <c r="D14">
        <f t="shared" si="20"/>
        <v>-3.3569052385640692</v>
      </c>
      <c r="E14">
        <f t="shared" si="21"/>
        <v>38.204406017738286</v>
      </c>
      <c r="F14">
        <f t="shared" si="22"/>
        <v>-3.3215040975540004</v>
      </c>
      <c r="G14">
        <f t="shared" si="0"/>
        <v>38.204406017738286</v>
      </c>
      <c r="H14" s="1">
        <f t="shared" si="23"/>
        <v>13408.619585704806</v>
      </c>
      <c r="I14" s="3">
        <f t="shared" si="1"/>
        <v>13408.619585704806</v>
      </c>
      <c r="J14" s="3">
        <f t="shared" si="24"/>
        <v>0</v>
      </c>
      <c r="K14" s="3">
        <f t="shared" si="2"/>
        <v>13408.619585704806</v>
      </c>
      <c r="L14" s="3">
        <f t="shared" si="25"/>
        <v>0</v>
      </c>
      <c r="M14">
        <f t="shared" si="3"/>
        <v>13406.303773825161</v>
      </c>
      <c r="N14">
        <f t="shared" si="26"/>
        <v>-231.58118796454801</v>
      </c>
      <c r="O14">
        <f t="shared" si="4"/>
        <v>13408.619585704806</v>
      </c>
      <c r="P14">
        <f t="shared" si="27"/>
        <v>0</v>
      </c>
      <c r="Q14" s="3">
        <f t="shared" si="28"/>
        <v>-3.3569052385640692</v>
      </c>
      <c r="R14" s="3">
        <f t="shared" si="29"/>
        <v>0.91898791938144342</v>
      </c>
      <c r="S14">
        <f t="shared" si="30"/>
        <v>-3.3215040975540004</v>
      </c>
      <c r="T14">
        <f t="shared" si="31"/>
        <v>38.227564136534738</v>
      </c>
      <c r="U14">
        <f t="shared" si="5"/>
        <v>11.149974504991045</v>
      </c>
      <c r="V14">
        <f t="shared" si="6"/>
        <v>35.17514199670665</v>
      </c>
      <c r="X14" s="3">
        <f>2*(G14-B14)</f>
        <v>-231.59118796452344</v>
      </c>
      <c r="Y14" s="3">
        <f>X14*A14</f>
        <v>-14358.653653800453</v>
      </c>
    </row>
    <row r="15" spans="1:25" x14ac:dyDescent="0.2">
      <c r="A15">
        <v>84</v>
      </c>
      <c r="B15">
        <v>198</v>
      </c>
      <c r="C15" s="3">
        <f>R14</f>
        <v>0.91898791938144342</v>
      </c>
      <c r="D15">
        <f>Q14</f>
        <v>-3.3569052385640692</v>
      </c>
      <c r="E15">
        <f>T14</f>
        <v>38.227564136534738</v>
      </c>
      <c r="F15">
        <f>S14</f>
        <v>-3.3215040975540004</v>
      </c>
      <c r="G15">
        <f t="shared" si="0"/>
        <v>38.227564136534738</v>
      </c>
      <c r="H15" s="1">
        <f t="shared" si="23"/>
        <v>25527.231261745121</v>
      </c>
      <c r="I15" s="3">
        <f t="shared" si="1"/>
        <v>25527.231261745121</v>
      </c>
      <c r="J15" s="3">
        <f t="shared" si="24"/>
        <v>0</v>
      </c>
      <c r="K15" s="3">
        <f t="shared" si="2"/>
        <v>25527.231261745121</v>
      </c>
      <c r="L15" s="3">
        <f t="shared" si="25"/>
        <v>0</v>
      </c>
      <c r="M15">
        <f t="shared" si="3"/>
        <v>25524.035913027856</v>
      </c>
      <c r="N15">
        <f t="shared" si="26"/>
        <v>-319.53487172650057</v>
      </c>
      <c r="O15">
        <f t="shared" si="4"/>
        <v>25527.231261745121</v>
      </c>
      <c r="P15">
        <f t="shared" si="27"/>
        <v>0</v>
      </c>
      <c r="Q15" s="3">
        <f t="shared" si="28"/>
        <v>-3.3569052385640692</v>
      </c>
      <c r="R15" s="3">
        <f t="shared" si="29"/>
        <v>0.91898791938144342</v>
      </c>
      <c r="S15">
        <f t="shared" si="30"/>
        <v>-3.3215040975540004</v>
      </c>
      <c r="T15">
        <f t="shared" si="31"/>
        <v>38.259517623707389</v>
      </c>
      <c r="U15">
        <f t="shared" si="5"/>
        <v>11.149974504991045</v>
      </c>
      <c r="V15">
        <f t="shared" si="6"/>
        <v>35.2070954838793</v>
      </c>
      <c r="X15" s="3">
        <f>2*(G15-B15)</f>
        <v>-319.54487172693052</v>
      </c>
      <c r="Y15" s="3">
        <f>X15*A15</f>
        <v>-26841.769225062162</v>
      </c>
    </row>
    <row r="16" spans="1:25" x14ac:dyDescent="0.2">
      <c r="A16">
        <v>15</v>
      </c>
      <c r="B16">
        <v>60</v>
      </c>
      <c r="C16" s="3">
        <f t="shared" si="7"/>
        <v>0.91898791938144342</v>
      </c>
      <c r="D16">
        <f t="shared" si="20"/>
        <v>-3.3569052385640692</v>
      </c>
      <c r="E16">
        <f t="shared" si="21"/>
        <v>38.259517623707389</v>
      </c>
      <c r="F16">
        <f t="shared" si="22"/>
        <v>-3.3215040975540004</v>
      </c>
      <c r="G16">
        <f t="shared" si="0"/>
        <v>38.259517623707389</v>
      </c>
      <c r="H16" s="1">
        <f t="shared" si="23"/>
        <v>472.64857395388964</v>
      </c>
      <c r="I16" s="3">
        <f t="shared" si="1"/>
        <v>472.64857395388964</v>
      </c>
      <c r="J16" s="3">
        <f t="shared" si="24"/>
        <v>0</v>
      </c>
      <c r="K16" s="3">
        <f t="shared" si="2"/>
        <v>472.64857395388964</v>
      </c>
      <c r="L16" s="3">
        <f t="shared" si="25"/>
        <v>0</v>
      </c>
      <c r="M16">
        <f t="shared" si="3"/>
        <v>472.21386430636386</v>
      </c>
      <c r="N16">
        <f t="shared" si="26"/>
        <v>-43.470964752577856</v>
      </c>
      <c r="O16">
        <f t="shared" si="4"/>
        <v>472.64857395388964</v>
      </c>
      <c r="P16">
        <f t="shared" si="27"/>
        <v>0</v>
      </c>
      <c r="Q16" s="3">
        <f t="shared" si="28"/>
        <v>-3.3569052385640692</v>
      </c>
      <c r="R16" s="3">
        <f t="shared" si="29"/>
        <v>0.91898791938144342</v>
      </c>
      <c r="S16">
        <f t="shared" si="30"/>
        <v>-3.3215040975540004</v>
      </c>
      <c r="T16">
        <f t="shared" si="31"/>
        <v>38.263864720182646</v>
      </c>
      <c r="U16">
        <f t="shared" si="5"/>
        <v>11.149974504991045</v>
      </c>
      <c r="V16">
        <f t="shared" si="6"/>
        <v>35.211442580354557</v>
      </c>
      <c r="X16" s="3">
        <f>2*(G16-B16)</f>
        <v>-43.480964752585223</v>
      </c>
      <c r="Y16" s="3">
        <f>X16*A16</f>
        <v>-652.21447128877833</v>
      </c>
    </row>
    <row r="17" spans="1:25" x14ac:dyDescent="0.2">
      <c r="A17">
        <v>42</v>
      </c>
      <c r="B17">
        <v>114</v>
      </c>
      <c r="C17" s="3">
        <f t="shared" si="7"/>
        <v>0.91898791938144342</v>
      </c>
      <c r="D17">
        <f t="shared" si="20"/>
        <v>-3.3569052385640692</v>
      </c>
      <c r="E17">
        <f t="shared" si="21"/>
        <v>38.263864720182646</v>
      </c>
      <c r="F17">
        <f t="shared" si="22"/>
        <v>-3.3215040975540004</v>
      </c>
      <c r="G17">
        <f t="shared" si="0"/>
        <v>38.263864720182646</v>
      </c>
      <c r="H17" s="1">
        <f t="shared" si="23"/>
        <v>5735.9621871227937</v>
      </c>
      <c r="I17" s="3">
        <f t="shared" si="1"/>
        <v>5735.9621871227937</v>
      </c>
      <c r="J17" s="3">
        <f t="shared" si="24"/>
        <v>0</v>
      </c>
      <c r="K17" s="3">
        <f t="shared" si="2"/>
        <v>5735.9621871227937</v>
      </c>
      <c r="L17" s="3">
        <f t="shared" si="25"/>
        <v>0</v>
      </c>
      <c r="M17">
        <f t="shared" si="3"/>
        <v>5734.4475644171989</v>
      </c>
      <c r="N17">
        <f t="shared" si="26"/>
        <v>-151.46227055947747</v>
      </c>
      <c r="O17">
        <f t="shared" si="4"/>
        <v>5735.9621871227937</v>
      </c>
      <c r="P17">
        <f t="shared" si="27"/>
        <v>0</v>
      </c>
      <c r="Q17" s="3">
        <f t="shared" si="28"/>
        <v>-3.3569052385640692</v>
      </c>
      <c r="R17" s="3">
        <f t="shared" si="29"/>
        <v>0.91898791938144342</v>
      </c>
      <c r="S17">
        <f t="shared" si="30"/>
        <v>-3.3215040975540004</v>
      </c>
      <c r="T17">
        <f t="shared" si="31"/>
        <v>38.279010947238596</v>
      </c>
      <c r="U17">
        <f t="shared" si="5"/>
        <v>11.149974504991045</v>
      </c>
      <c r="V17">
        <f t="shared" si="6"/>
        <v>35.226588807410508</v>
      </c>
      <c r="X17" s="3">
        <f>2*(G17-B17)</f>
        <v>-151.47227055963469</v>
      </c>
      <c r="Y17" s="3">
        <f>X17*A17</f>
        <v>-6361.8353635046569</v>
      </c>
    </row>
    <row r="18" spans="1:25" x14ac:dyDescent="0.2">
      <c r="A18">
        <v>62</v>
      </c>
      <c r="B18">
        <v>154</v>
      </c>
      <c r="C18" s="3">
        <f t="shared" si="7"/>
        <v>0.91898791938144342</v>
      </c>
      <c r="D18">
        <f t="shared" si="20"/>
        <v>-3.3569052385640692</v>
      </c>
      <c r="E18">
        <f t="shared" si="21"/>
        <v>38.279010947238596</v>
      </c>
      <c r="F18">
        <f t="shared" si="22"/>
        <v>-3.3215040975540004</v>
      </c>
      <c r="G18">
        <f t="shared" si="0"/>
        <v>38.279010947238596</v>
      </c>
      <c r="H18" s="1">
        <f t="shared" si="23"/>
        <v>13391.347307349326</v>
      </c>
      <c r="I18" s="3">
        <f t="shared" si="1"/>
        <v>13391.347307349326</v>
      </c>
      <c r="J18" s="3">
        <f t="shared" si="24"/>
        <v>0</v>
      </c>
      <c r="K18" s="3">
        <f t="shared" si="2"/>
        <v>13391.347307349326</v>
      </c>
      <c r="L18" s="3">
        <f t="shared" si="25"/>
        <v>0</v>
      </c>
      <c r="M18">
        <f t="shared" si="3"/>
        <v>13389.032987568269</v>
      </c>
      <c r="N18">
        <f t="shared" si="26"/>
        <v>-231.43197810568381</v>
      </c>
      <c r="O18">
        <f t="shared" si="4"/>
        <v>13391.347307349326</v>
      </c>
      <c r="P18">
        <f t="shared" si="27"/>
        <v>0</v>
      </c>
      <c r="Q18" s="3">
        <f t="shared" si="28"/>
        <v>-3.3569052385640692</v>
      </c>
      <c r="R18" s="3">
        <f t="shared" si="29"/>
        <v>0.91898791938144342</v>
      </c>
      <c r="S18">
        <f t="shared" si="30"/>
        <v>-3.3215040975540004</v>
      </c>
      <c r="T18">
        <f t="shared" si="31"/>
        <v>38.302154145049165</v>
      </c>
      <c r="U18">
        <f t="shared" si="5"/>
        <v>11.149974504991045</v>
      </c>
      <c r="V18">
        <f t="shared" si="6"/>
        <v>35.249732005221077</v>
      </c>
      <c r="X18" s="3">
        <f>2*(G18-B18)</f>
        <v>-231.44197810552282</v>
      </c>
      <c r="Y18" s="3">
        <f>X18*A18</f>
        <v>-14349.402642542414</v>
      </c>
    </row>
    <row r="19" spans="1:25" x14ac:dyDescent="0.2">
      <c r="A19">
        <v>47</v>
      </c>
      <c r="B19">
        <v>124</v>
      </c>
      <c r="C19" s="3">
        <f t="shared" si="7"/>
        <v>0.91898791938144342</v>
      </c>
      <c r="D19">
        <f t="shared" si="20"/>
        <v>-3.3569052385640692</v>
      </c>
      <c r="E19">
        <f t="shared" si="21"/>
        <v>38.302154145049165</v>
      </c>
      <c r="F19">
        <f t="shared" si="22"/>
        <v>-3.3215040975540004</v>
      </c>
      <c r="G19">
        <f t="shared" si="0"/>
        <v>38.302154145049165</v>
      </c>
      <c r="H19" s="1">
        <f t="shared" si="23"/>
        <v>7344.1207841789128</v>
      </c>
      <c r="I19" s="3">
        <f t="shared" si="1"/>
        <v>7344.1207841789128</v>
      </c>
      <c r="J19" s="3">
        <f t="shared" si="24"/>
        <v>0</v>
      </c>
      <c r="K19" s="3">
        <f t="shared" si="2"/>
        <v>7344.1207841789128</v>
      </c>
      <c r="L19" s="3">
        <f t="shared" si="25"/>
        <v>0</v>
      </c>
      <c r="M19">
        <f t="shared" si="3"/>
        <v>7342.4069272618153</v>
      </c>
      <c r="N19">
        <f t="shared" si="26"/>
        <v>-171.38569170974733</v>
      </c>
      <c r="O19">
        <f t="shared" si="4"/>
        <v>7344.1207841789128</v>
      </c>
      <c r="P19">
        <f t="shared" si="27"/>
        <v>0</v>
      </c>
      <c r="Q19" s="3">
        <f t="shared" si="28"/>
        <v>-3.3569052385640692</v>
      </c>
      <c r="R19" s="3">
        <f t="shared" si="29"/>
        <v>0.91898791938144342</v>
      </c>
      <c r="S19">
        <f t="shared" si="30"/>
        <v>-3.3215040975540004</v>
      </c>
      <c r="T19">
        <f t="shared" si="31"/>
        <v>38.31929271422014</v>
      </c>
      <c r="U19">
        <f t="shared" si="5"/>
        <v>11.149974504991045</v>
      </c>
      <c r="V19">
        <f t="shared" si="6"/>
        <v>35.266870574392051</v>
      </c>
      <c r="X19" s="3">
        <f>2*(G19-B19)</f>
        <v>-171.39569170990166</v>
      </c>
      <c r="Y19" s="3">
        <f>X19*A19</f>
        <v>-8055.5975103653782</v>
      </c>
    </row>
    <row r="20" spans="1:25" x14ac:dyDescent="0.2">
      <c r="A20">
        <v>35</v>
      </c>
      <c r="B20">
        <v>100</v>
      </c>
      <c r="C20" s="3">
        <f t="shared" si="7"/>
        <v>0.91898791938144342</v>
      </c>
      <c r="D20">
        <f t="shared" si="20"/>
        <v>-3.3569052385640692</v>
      </c>
      <c r="E20">
        <f t="shared" si="21"/>
        <v>38.31929271422014</v>
      </c>
      <c r="F20">
        <f t="shared" si="22"/>
        <v>-3.3215040975540004</v>
      </c>
      <c r="G20">
        <f t="shared" si="0"/>
        <v>38.31929271422014</v>
      </c>
      <c r="H20" s="1">
        <f t="shared" si="23"/>
        <v>3804.5096512740565</v>
      </c>
      <c r="I20" s="3">
        <f t="shared" si="1"/>
        <v>3804.5096512740565</v>
      </c>
      <c r="J20" s="3">
        <f t="shared" si="24"/>
        <v>0</v>
      </c>
      <c r="K20" s="3">
        <f t="shared" si="2"/>
        <v>3804.5096512740565</v>
      </c>
      <c r="L20" s="3">
        <f t="shared" si="25"/>
        <v>0</v>
      </c>
      <c r="M20">
        <f t="shared" si="3"/>
        <v>3803.2761371283414</v>
      </c>
      <c r="N20">
        <f t="shared" si="26"/>
        <v>-123.35141457151622</v>
      </c>
      <c r="O20">
        <f t="shared" si="4"/>
        <v>3804.5096512740565</v>
      </c>
      <c r="P20">
        <f t="shared" si="27"/>
        <v>0</v>
      </c>
      <c r="Q20" s="3">
        <f t="shared" si="28"/>
        <v>-3.3569052385640692</v>
      </c>
      <c r="R20" s="3">
        <f t="shared" si="29"/>
        <v>0.91898791938144342</v>
      </c>
      <c r="S20">
        <f t="shared" si="30"/>
        <v>-3.3215040975540004</v>
      </c>
      <c r="T20">
        <f t="shared" si="31"/>
        <v>38.33162785567729</v>
      </c>
      <c r="U20">
        <f t="shared" si="5"/>
        <v>11.149974504991045</v>
      </c>
      <c r="V20">
        <f t="shared" si="6"/>
        <v>35.279205715849201</v>
      </c>
      <c r="X20" s="3">
        <f>2*(G20-B20)</f>
        <v>-123.36141457155972</v>
      </c>
      <c r="Y20" s="3">
        <f>X20*A20</f>
        <v>-4317.6495100045904</v>
      </c>
    </row>
    <row r="21" spans="1:25" x14ac:dyDescent="0.2">
      <c r="A21">
        <v>9</v>
      </c>
      <c r="B21">
        <v>48</v>
      </c>
      <c r="C21" s="3">
        <f t="shared" si="7"/>
        <v>0.91898791938144342</v>
      </c>
      <c r="D21">
        <f t="shared" si="20"/>
        <v>-3.3569052385640692</v>
      </c>
      <c r="E21">
        <f t="shared" si="21"/>
        <v>38.33162785567729</v>
      </c>
      <c r="F21">
        <f t="shared" si="22"/>
        <v>-3.3215040975540004</v>
      </c>
      <c r="G21">
        <f t="shared" si="0"/>
        <v>38.33162785567729</v>
      </c>
      <c r="H21" s="1">
        <f t="shared" si="23"/>
        <v>93.477419921115313</v>
      </c>
      <c r="I21" s="3">
        <f t="shared" si="1"/>
        <v>93.477419921115313</v>
      </c>
      <c r="J21" s="3">
        <f t="shared" si="24"/>
        <v>0</v>
      </c>
      <c r="K21" s="3">
        <f t="shared" si="2"/>
        <v>93.477419921115313</v>
      </c>
      <c r="L21" s="3">
        <f t="shared" si="25"/>
        <v>0</v>
      </c>
      <c r="M21">
        <f t="shared" si="3"/>
        <v>93.284152478228904</v>
      </c>
      <c r="N21">
        <f t="shared" si="26"/>
        <v>-19.326744288640896</v>
      </c>
      <c r="O21">
        <f t="shared" si="4"/>
        <v>93.477419921115313</v>
      </c>
      <c r="P21">
        <f t="shared" si="27"/>
        <v>0</v>
      </c>
      <c r="Q21" s="3">
        <f t="shared" si="28"/>
        <v>-3.3569052385640692</v>
      </c>
      <c r="R21" s="3">
        <f t="shared" si="29"/>
        <v>0.91898791938144342</v>
      </c>
      <c r="S21">
        <f t="shared" si="30"/>
        <v>-3.3215040975540004</v>
      </c>
      <c r="T21">
        <f t="shared" si="31"/>
        <v>38.333560530106155</v>
      </c>
      <c r="U21">
        <f t="shared" si="5"/>
        <v>11.149974504991045</v>
      </c>
      <c r="V21">
        <f t="shared" si="6"/>
        <v>35.281138390278066</v>
      </c>
      <c r="X21" s="3">
        <f>2*(G21-B21)</f>
        <v>-19.33674428864542</v>
      </c>
      <c r="Y21" s="3">
        <f>X21*A21</f>
        <v>-174.03069859780879</v>
      </c>
    </row>
    <row r="22" spans="1:25" x14ac:dyDescent="0.2">
      <c r="A22">
        <v>38</v>
      </c>
      <c r="B22">
        <v>106</v>
      </c>
      <c r="C22" s="3">
        <f t="shared" si="7"/>
        <v>0.91898791938144342</v>
      </c>
      <c r="D22">
        <f t="shared" si="20"/>
        <v>-3.3569052385640692</v>
      </c>
      <c r="E22">
        <f t="shared" si="21"/>
        <v>38.333560530106155</v>
      </c>
      <c r="F22">
        <f t="shared" si="22"/>
        <v>-3.3215040975540004</v>
      </c>
      <c r="G22">
        <f t="shared" si="0"/>
        <v>38.333560530106155</v>
      </c>
      <c r="H22" s="1">
        <f t="shared" si="23"/>
        <v>4578.7470305328079</v>
      </c>
      <c r="I22" s="3">
        <f t="shared" si="1"/>
        <v>4578.7470305328079</v>
      </c>
      <c r="J22" s="3">
        <f t="shared" si="24"/>
        <v>0</v>
      </c>
      <c r="K22" s="3">
        <f t="shared" si="2"/>
        <v>4578.7470305328079</v>
      </c>
      <c r="L22" s="3">
        <f t="shared" si="25"/>
        <v>0</v>
      </c>
      <c r="M22">
        <f t="shared" si="3"/>
        <v>4577.3938017434111</v>
      </c>
      <c r="N22">
        <f t="shared" si="26"/>
        <v>-135.32287893967805</v>
      </c>
      <c r="O22">
        <f t="shared" si="4"/>
        <v>4578.7470305328079</v>
      </c>
      <c r="P22">
        <f t="shared" si="27"/>
        <v>0</v>
      </c>
      <c r="Q22" s="3">
        <f t="shared" si="28"/>
        <v>-3.3569052385640692</v>
      </c>
      <c r="R22" s="3">
        <f t="shared" si="29"/>
        <v>0.91898791938144342</v>
      </c>
      <c r="S22">
        <f t="shared" si="30"/>
        <v>-3.3215040975540004</v>
      </c>
      <c r="T22">
        <f t="shared" si="31"/>
        <v>38.347092818000121</v>
      </c>
      <c r="U22">
        <f t="shared" si="5"/>
        <v>11.149974504991045</v>
      </c>
      <c r="V22">
        <f t="shared" si="6"/>
        <v>35.294670678172032</v>
      </c>
      <c r="X22" s="3">
        <f>2*(G22-B22)</f>
        <v>-135.33287893978769</v>
      </c>
      <c r="Y22" s="3">
        <f>X22*A22</f>
        <v>-5142.6493997119323</v>
      </c>
    </row>
    <row r="23" spans="1:25" x14ac:dyDescent="0.2">
      <c r="A23">
        <v>44</v>
      </c>
      <c r="B23">
        <v>118</v>
      </c>
      <c r="C23" s="3">
        <f t="shared" si="7"/>
        <v>0.91898791938144342</v>
      </c>
      <c r="D23">
        <f t="shared" si="20"/>
        <v>-3.3569052385640692</v>
      </c>
      <c r="E23">
        <f t="shared" si="21"/>
        <v>38.347092818000121</v>
      </c>
      <c r="F23">
        <f t="shared" si="22"/>
        <v>-3.3215040975540004</v>
      </c>
      <c r="G23">
        <f t="shared" si="0"/>
        <v>38.347092818000121</v>
      </c>
      <c r="H23" s="1">
        <f t="shared" si="23"/>
        <v>6344.5856225442876</v>
      </c>
      <c r="I23" s="3">
        <f t="shared" si="1"/>
        <v>6344.5856225442876</v>
      </c>
      <c r="J23" s="3">
        <f t="shared" si="24"/>
        <v>0</v>
      </c>
      <c r="K23" s="3">
        <f t="shared" si="2"/>
        <v>6344.5856225442876</v>
      </c>
      <c r="L23" s="3">
        <f t="shared" si="25"/>
        <v>0</v>
      </c>
      <c r="M23">
        <f t="shared" si="3"/>
        <v>6342.9926644006473</v>
      </c>
      <c r="N23">
        <f t="shared" si="26"/>
        <v>-159.29581436403168</v>
      </c>
      <c r="O23">
        <f t="shared" si="4"/>
        <v>6344.5856225442876</v>
      </c>
      <c r="P23">
        <f t="shared" si="27"/>
        <v>0</v>
      </c>
      <c r="Q23" s="3">
        <f t="shared" si="28"/>
        <v>-3.3569052385640692</v>
      </c>
      <c r="R23" s="3">
        <f t="shared" si="29"/>
        <v>0.91898791938144342</v>
      </c>
      <c r="S23">
        <f t="shared" si="30"/>
        <v>-3.3215040975540004</v>
      </c>
      <c r="T23">
        <f t="shared" si="31"/>
        <v>38.363022399436524</v>
      </c>
      <c r="U23">
        <f t="shared" si="5"/>
        <v>11.149974504991045</v>
      </c>
      <c r="V23">
        <f t="shared" si="6"/>
        <v>35.310600259608435</v>
      </c>
      <c r="X23" s="3">
        <f>2*(G23-B23)</f>
        <v>-159.30581436399976</v>
      </c>
      <c r="Y23" s="3">
        <f>X23*A23</f>
        <v>-7009.4558320159895</v>
      </c>
    </row>
    <row r="24" spans="1:25" x14ac:dyDescent="0.2">
      <c r="A24">
        <v>99</v>
      </c>
      <c r="B24">
        <v>228</v>
      </c>
      <c r="C24" s="3">
        <f t="shared" si="7"/>
        <v>0.91898791938144342</v>
      </c>
      <c r="D24">
        <f t="shared" si="20"/>
        <v>-3.3569052385640692</v>
      </c>
      <c r="E24">
        <f t="shared" si="21"/>
        <v>38.363022399436524</v>
      </c>
      <c r="F24">
        <f t="shared" si="22"/>
        <v>-3.3215040975540004</v>
      </c>
      <c r="G24">
        <f t="shared" si="0"/>
        <v>38.363022399436524</v>
      </c>
      <c r="H24" s="1">
        <f t="shared" si="23"/>
        <v>35962.183273476614</v>
      </c>
      <c r="I24" s="3">
        <f t="shared" si="1"/>
        <v>35962.183273476614</v>
      </c>
      <c r="J24" s="3">
        <f t="shared" si="24"/>
        <v>0</v>
      </c>
      <c r="K24" s="3">
        <f t="shared" si="2"/>
        <v>35962.183273476614</v>
      </c>
      <c r="L24" s="3">
        <f t="shared" si="25"/>
        <v>0</v>
      </c>
      <c r="M24">
        <f t="shared" si="3"/>
        <v>35958.390633924595</v>
      </c>
      <c r="N24">
        <f t="shared" si="26"/>
        <v>-379.26395520189544</v>
      </c>
      <c r="O24">
        <f t="shared" si="4"/>
        <v>35962.183273476614</v>
      </c>
      <c r="P24">
        <f t="shared" si="27"/>
        <v>0</v>
      </c>
      <c r="Q24" s="3">
        <f t="shared" si="28"/>
        <v>-3.3569052385640692</v>
      </c>
      <c r="R24" s="3">
        <f t="shared" si="29"/>
        <v>0.91898791938144342</v>
      </c>
      <c r="S24">
        <f t="shared" si="30"/>
        <v>-3.3215040975540004</v>
      </c>
      <c r="T24">
        <f t="shared" si="31"/>
        <v>38.400948794956712</v>
      </c>
      <c r="U24">
        <f t="shared" si="5"/>
        <v>11.149974504991045</v>
      </c>
      <c r="V24">
        <f t="shared" si="6"/>
        <v>35.348526655128623</v>
      </c>
      <c r="X24" s="3">
        <f>2*(G24-B24)</f>
        <v>-379.27395520112697</v>
      </c>
      <c r="Y24" s="3">
        <f>X24*A24</f>
        <v>-37548.121564911569</v>
      </c>
    </row>
    <row r="25" spans="1:25" x14ac:dyDescent="0.2">
      <c r="A25">
        <v>13</v>
      </c>
      <c r="B25">
        <v>56</v>
      </c>
      <c r="C25" s="3">
        <f t="shared" si="7"/>
        <v>0.91898791938144342</v>
      </c>
      <c r="D25">
        <f t="shared" si="20"/>
        <v>-3.3569052385640692</v>
      </c>
      <c r="E25">
        <f t="shared" si="21"/>
        <v>38.400948794956712</v>
      </c>
      <c r="F25">
        <f t="shared" si="22"/>
        <v>-3.3215040975540004</v>
      </c>
      <c r="G25">
        <f t="shared" si="0"/>
        <v>38.400948794956712</v>
      </c>
      <c r="H25" s="1">
        <f t="shared" si="23"/>
        <v>309.72660331773562</v>
      </c>
      <c r="I25" s="3">
        <f t="shared" si="1"/>
        <v>309.72660331773562</v>
      </c>
      <c r="J25" s="3">
        <f t="shared" si="24"/>
        <v>0</v>
      </c>
      <c r="K25" s="3">
        <f t="shared" si="2"/>
        <v>309.72660331773562</v>
      </c>
      <c r="L25" s="3">
        <f t="shared" si="25"/>
        <v>0</v>
      </c>
      <c r="M25">
        <f t="shared" si="3"/>
        <v>309.37472229363482</v>
      </c>
      <c r="N25">
        <f t="shared" si="26"/>
        <v>-35.188102410080546</v>
      </c>
      <c r="O25">
        <f t="shared" si="4"/>
        <v>309.72660331773562</v>
      </c>
      <c r="P25">
        <f t="shared" si="27"/>
        <v>0</v>
      </c>
      <c r="Q25" s="3">
        <f t="shared" si="28"/>
        <v>-3.3569052385640692</v>
      </c>
      <c r="R25" s="3">
        <f t="shared" si="29"/>
        <v>0.91898791938144342</v>
      </c>
      <c r="S25">
        <f t="shared" si="30"/>
        <v>-3.3215040975540004</v>
      </c>
      <c r="T25">
        <f t="shared" si="31"/>
        <v>38.404467605197716</v>
      </c>
      <c r="U25">
        <f t="shared" si="5"/>
        <v>11.149974504991045</v>
      </c>
      <c r="V25">
        <f t="shared" si="6"/>
        <v>35.352045465369628</v>
      </c>
      <c r="X25" s="3">
        <f>2*(G25-B25)</f>
        <v>-35.198102410086577</v>
      </c>
      <c r="Y25" s="3">
        <f>X25*A25</f>
        <v>-457.57533133112548</v>
      </c>
    </row>
    <row r="26" spans="1:25" x14ac:dyDescent="0.2">
      <c r="A26">
        <v>21</v>
      </c>
      <c r="B26">
        <v>72</v>
      </c>
      <c r="C26" s="3">
        <f t="shared" si="7"/>
        <v>0.91898791938144342</v>
      </c>
      <c r="D26">
        <f t="shared" si="20"/>
        <v>-3.3569052385640692</v>
      </c>
      <c r="E26">
        <f t="shared" si="21"/>
        <v>38.404467605197716</v>
      </c>
      <c r="F26">
        <f t="shared" si="22"/>
        <v>-3.3215040975540004</v>
      </c>
      <c r="G26">
        <f t="shared" si="0"/>
        <v>38.404467605197716</v>
      </c>
      <c r="H26" s="1">
        <f t="shared" si="23"/>
        <v>1128.6597968902097</v>
      </c>
      <c r="I26" s="3">
        <f t="shared" si="1"/>
        <v>1128.6597968902097</v>
      </c>
      <c r="J26" s="3">
        <f t="shared" si="24"/>
        <v>0</v>
      </c>
      <c r="K26" s="3">
        <f t="shared" si="2"/>
        <v>1128.6597968902097</v>
      </c>
      <c r="L26" s="3">
        <f t="shared" si="25"/>
        <v>0</v>
      </c>
      <c r="M26">
        <f t="shared" si="3"/>
        <v>1127.9879862423138</v>
      </c>
      <c r="N26">
        <f t="shared" si="26"/>
        <v>-67.181064789588163</v>
      </c>
      <c r="O26">
        <f t="shared" si="4"/>
        <v>1128.6597968902097</v>
      </c>
      <c r="P26">
        <f t="shared" si="27"/>
        <v>0</v>
      </c>
      <c r="Q26" s="3">
        <f t="shared" si="28"/>
        <v>-3.3569052385640692</v>
      </c>
      <c r="R26" s="3">
        <f t="shared" si="29"/>
        <v>0.91898791938144342</v>
      </c>
      <c r="S26">
        <f t="shared" si="30"/>
        <v>-3.3215040975540004</v>
      </c>
      <c r="T26">
        <f t="shared" si="31"/>
        <v>38.411185711676673</v>
      </c>
      <c r="U26">
        <f t="shared" si="5"/>
        <v>11.149974504991045</v>
      </c>
      <c r="V26">
        <f t="shared" si="6"/>
        <v>35.358763571848584</v>
      </c>
      <c r="X26" s="3">
        <f>2*(G26-B26)</f>
        <v>-67.191064789604567</v>
      </c>
      <c r="Y26" s="3">
        <f>X26*A26</f>
        <v>-1411.0123605816959</v>
      </c>
    </row>
    <row r="27" spans="1:25" x14ac:dyDescent="0.2">
      <c r="A27">
        <v>28</v>
      </c>
      <c r="B27">
        <v>86</v>
      </c>
      <c r="C27" s="3">
        <f t="shared" si="7"/>
        <v>0.91898791938144342</v>
      </c>
      <c r="D27">
        <f t="shared" si="20"/>
        <v>-3.3569052385640692</v>
      </c>
      <c r="E27">
        <f t="shared" si="21"/>
        <v>38.411185711676673</v>
      </c>
      <c r="F27">
        <f t="shared" si="22"/>
        <v>-3.3215040975540004</v>
      </c>
      <c r="G27">
        <f t="shared" si="0"/>
        <v>38.411185711676673</v>
      </c>
      <c r="H27" s="1">
        <f t="shared" si="23"/>
        <v>2264.6952453685267</v>
      </c>
      <c r="I27" s="3">
        <f t="shared" si="1"/>
        <v>2264.6952453685267</v>
      </c>
      <c r="J27" s="3">
        <f t="shared" si="24"/>
        <v>0</v>
      </c>
      <c r="K27" s="3">
        <f t="shared" si="2"/>
        <v>2264.6952453685267</v>
      </c>
      <c r="L27" s="3">
        <f t="shared" si="25"/>
        <v>0</v>
      </c>
      <c r="M27">
        <f t="shared" si="3"/>
        <v>2263.7435690827601</v>
      </c>
      <c r="N27">
        <f t="shared" si="26"/>
        <v>-95.167628576655261</v>
      </c>
      <c r="O27">
        <f t="shared" si="4"/>
        <v>2264.6952453685267</v>
      </c>
      <c r="P27">
        <f t="shared" si="27"/>
        <v>0</v>
      </c>
      <c r="Q27" s="3">
        <f t="shared" si="28"/>
        <v>-3.3569052385640692</v>
      </c>
      <c r="R27" s="3">
        <f t="shared" si="29"/>
        <v>0.91898791938144342</v>
      </c>
      <c r="S27">
        <f t="shared" si="30"/>
        <v>-3.3215040975540004</v>
      </c>
      <c r="T27">
        <f t="shared" si="31"/>
        <v>38.420702474534338</v>
      </c>
      <c r="U27">
        <f t="shared" si="5"/>
        <v>11.149974504991045</v>
      </c>
      <c r="V27">
        <f t="shared" si="6"/>
        <v>35.368280334706249</v>
      </c>
      <c r="X27" s="3">
        <f>2*(G27-B27)</f>
        <v>-95.177628576646654</v>
      </c>
      <c r="Y27" s="3">
        <f>X27*A27</f>
        <v>-2664.9736001461065</v>
      </c>
    </row>
    <row r="28" spans="1:25" x14ac:dyDescent="0.2">
      <c r="A28">
        <v>20</v>
      </c>
      <c r="B28">
        <v>70</v>
      </c>
      <c r="C28" s="3">
        <f t="shared" si="7"/>
        <v>0.91898791938144342</v>
      </c>
      <c r="D28">
        <f t="shared" si="20"/>
        <v>-3.3569052385640692</v>
      </c>
      <c r="E28">
        <f t="shared" si="21"/>
        <v>38.420702474534338</v>
      </c>
      <c r="F28">
        <f t="shared" si="22"/>
        <v>-3.3215040975540004</v>
      </c>
      <c r="G28">
        <f t="shared" si="0"/>
        <v>38.420702474534338</v>
      </c>
      <c r="H28" s="1">
        <f t="shared" si="23"/>
        <v>997.25203220188166</v>
      </c>
      <c r="I28" s="3">
        <f t="shared" si="1"/>
        <v>997.25203220188166</v>
      </c>
      <c r="J28" s="3">
        <f t="shared" si="24"/>
        <v>0</v>
      </c>
      <c r="K28" s="3">
        <f t="shared" si="2"/>
        <v>997.25203220188166</v>
      </c>
      <c r="L28" s="3">
        <f t="shared" si="25"/>
        <v>0</v>
      </c>
      <c r="M28">
        <f t="shared" si="3"/>
        <v>996.6205462513725</v>
      </c>
      <c r="N28">
        <f t="shared" si="26"/>
        <v>-63.148595050915901</v>
      </c>
      <c r="O28">
        <f t="shared" si="4"/>
        <v>997.25203220188166</v>
      </c>
      <c r="P28">
        <f t="shared" si="27"/>
        <v>0</v>
      </c>
      <c r="Q28" s="3">
        <f t="shared" si="28"/>
        <v>-3.3569052385640692</v>
      </c>
      <c r="R28" s="3">
        <f t="shared" si="29"/>
        <v>0.91898791938144342</v>
      </c>
      <c r="S28">
        <f t="shared" si="30"/>
        <v>-3.3215040975540004</v>
      </c>
      <c r="T28">
        <f t="shared" si="31"/>
        <v>38.427017334039427</v>
      </c>
      <c r="U28">
        <f t="shared" si="5"/>
        <v>11.149974504991045</v>
      </c>
      <c r="V28">
        <f t="shared" si="6"/>
        <v>35.374595194211338</v>
      </c>
      <c r="X28" s="3">
        <f>2*(G28-B28)</f>
        <v>-63.158595050931325</v>
      </c>
      <c r="Y28" s="3">
        <f>X28*A28</f>
        <v>-1263.1719010186266</v>
      </c>
    </row>
    <row r="29" spans="1:25" x14ac:dyDescent="0.2">
      <c r="A29">
        <v>8</v>
      </c>
      <c r="B29">
        <v>46</v>
      </c>
      <c r="C29" s="3">
        <f t="shared" si="7"/>
        <v>0.91898791938144342</v>
      </c>
      <c r="D29">
        <f t="shared" si="20"/>
        <v>-3.3569052385640692</v>
      </c>
      <c r="E29">
        <f t="shared" si="21"/>
        <v>38.427017334039427</v>
      </c>
      <c r="F29">
        <f t="shared" si="22"/>
        <v>-3.3215040975540004</v>
      </c>
      <c r="G29">
        <f t="shared" si="0"/>
        <v>38.427017334039427</v>
      </c>
      <c r="H29" s="1">
        <f t="shared" si="23"/>
        <v>57.350066458939317</v>
      </c>
      <c r="I29" s="3">
        <f t="shared" si="1"/>
        <v>57.350066458939317</v>
      </c>
      <c r="J29" s="3">
        <f t="shared" si="24"/>
        <v>0</v>
      </c>
      <c r="K29" s="3">
        <f t="shared" si="2"/>
        <v>57.350066458939317</v>
      </c>
      <c r="L29" s="3">
        <f t="shared" si="25"/>
        <v>0</v>
      </c>
      <c r="M29">
        <f t="shared" si="3"/>
        <v>57.198706805620134</v>
      </c>
      <c r="N29">
        <f t="shared" si="26"/>
        <v>-15.1359653319183</v>
      </c>
      <c r="O29">
        <f t="shared" si="4"/>
        <v>57.350066458939317</v>
      </c>
      <c r="P29">
        <f t="shared" si="27"/>
        <v>0</v>
      </c>
      <c r="Q29" s="3">
        <f t="shared" si="28"/>
        <v>-3.3569052385640692</v>
      </c>
      <c r="R29" s="3">
        <f t="shared" si="29"/>
        <v>0.91898791938144342</v>
      </c>
      <c r="S29">
        <f t="shared" si="30"/>
        <v>-3.3215040975540004</v>
      </c>
      <c r="T29">
        <f t="shared" si="31"/>
        <v>38.42853093057262</v>
      </c>
      <c r="U29">
        <f t="shared" si="5"/>
        <v>11.149974504991045</v>
      </c>
      <c r="V29">
        <f t="shared" si="6"/>
        <v>35.376108790744532</v>
      </c>
      <c r="X29" s="3">
        <f>2*(G29-B29)</f>
        <v>-15.145965331921147</v>
      </c>
      <c r="Y29" s="3">
        <f>X29*A29</f>
        <v>-121.16772265536918</v>
      </c>
    </row>
    <row r="30" spans="1:25" x14ac:dyDescent="0.2">
      <c r="A30">
        <v>64</v>
      </c>
      <c r="B30">
        <v>158</v>
      </c>
      <c r="C30" s="3">
        <f t="shared" si="7"/>
        <v>0.91898791938144342</v>
      </c>
      <c r="D30">
        <f t="shared" si="20"/>
        <v>-3.3569052385640692</v>
      </c>
      <c r="E30">
        <f t="shared" si="21"/>
        <v>38.42853093057262</v>
      </c>
      <c r="F30">
        <f t="shared" si="22"/>
        <v>-3.3215040975540004</v>
      </c>
      <c r="G30">
        <f t="shared" si="0"/>
        <v>38.42853093057262</v>
      </c>
      <c r="H30" s="1">
        <f t="shared" si="23"/>
        <v>14297.336215421028</v>
      </c>
      <c r="I30" s="3">
        <f t="shared" si="1"/>
        <v>14297.336215421028</v>
      </c>
      <c r="J30" s="3">
        <f t="shared" si="24"/>
        <v>0</v>
      </c>
      <c r="K30" s="3">
        <f t="shared" si="2"/>
        <v>14297.336215421028</v>
      </c>
      <c r="L30" s="3">
        <f t="shared" si="25"/>
        <v>0</v>
      </c>
      <c r="M30">
        <f t="shared" si="3"/>
        <v>14294.944886039639</v>
      </c>
      <c r="N30">
        <f t="shared" si="26"/>
        <v>-239.13293813893688</v>
      </c>
      <c r="O30">
        <f t="shared" si="4"/>
        <v>14297.336215421028</v>
      </c>
      <c r="P30">
        <f t="shared" si="27"/>
        <v>0</v>
      </c>
      <c r="Q30" s="3">
        <f t="shared" si="28"/>
        <v>-3.3569052385640692</v>
      </c>
      <c r="R30" s="3">
        <f t="shared" si="29"/>
        <v>0.91898791938144342</v>
      </c>
      <c r="S30">
        <f t="shared" si="30"/>
        <v>-3.3215040975540004</v>
      </c>
      <c r="T30">
        <f t="shared" si="31"/>
        <v>38.452444224386511</v>
      </c>
      <c r="U30">
        <f t="shared" si="5"/>
        <v>11.149974504991045</v>
      </c>
      <c r="V30">
        <f t="shared" si="6"/>
        <v>35.400022084558422</v>
      </c>
      <c r="X30" s="3">
        <f>2*(G30-B30)</f>
        <v>-239.14293813885476</v>
      </c>
      <c r="Y30" s="3">
        <f>X30*A30</f>
        <v>-15305.148040886705</v>
      </c>
    </row>
    <row r="31" spans="1:25" x14ac:dyDescent="0.2">
      <c r="A31">
        <v>99</v>
      </c>
      <c r="B31">
        <v>228</v>
      </c>
      <c r="C31" s="3">
        <f t="shared" si="7"/>
        <v>0.91898791938144342</v>
      </c>
      <c r="D31">
        <f t="shared" si="20"/>
        <v>-3.3569052385640692</v>
      </c>
      <c r="E31">
        <f t="shared" si="21"/>
        <v>38.452444224386511</v>
      </c>
      <c r="F31">
        <f t="shared" si="22"/>
        <v>-3.3215040975540004</v>
      </c>
      <c r="G31">
        <f t="shared" si="0"/>
        <v>38.452444224386511</v>
      </c>
      <c r="H31" s="1">
        <f t="shared" si="23"/>
        <v>35928.275900509303</v>
      </c>
      <c r="I31" s="3">
        <f t="shared" si="1"/>
        <v>35928.275900509303</v>
      </c>
      <c r="J31" s="3">
        <f t="shared" si="24"/>
        <v>0</v>
      </c>
      <c r="K31" s="3">
        <f t="shared" si="2"/>
        <v>35928.275900509303</v>
      </c>
      <c r="L31" s="3">
        <f t="shared" si="25"/>
        <v>0</v>
      </c>
      <c r="M31">
        <f t="shared" si="3"/>
        <v>35924.485049393799</v>
      </c>
      <c r="N31">
        <f t="shared" si="26"/>
        <v>-379.08511155037559</v>
      </c>
      <c r="O31">
        <f t="shared" si="4"/>
        <v>35928.275900509303</v>
      </c>
      <c r="P31">
        <f t="shared" si="27"/>
        <v>0</v>
      </c>
      <c r="Q31" s="3">
        <f t="shared" si="28"/>
        <v>-3.3569052385640692</v>
      </c>
      <c r="R31" s="3">
        <f t="shared" si="29"/>
        <v>0.91898791938144342</v>
      </c>
      <c r="S31">
        <f t="shared" si="30"/>
        <v>-3.3215040975540004</v>
      </c>
      <c r="T31">
        <f t="shared" si="31"/>
        <v>38.490352735541549</v>
      </c>
      <c r="U31">
        <f t="shared" si="5"/>
        <v>11.149974504991045</v>
      </c>
      <c r="V31">
        <f t="shared" si="6"/>
        <v>35.43793059571346</v>
      </c>
      <c r="X31" s="3">
        <f>2*(G31-B31)</f>
        <v>-379.09511155122698</v>
      </c>
      <c r="Y31" s="3">
        <f>X31*A31</f>
        <v>-37530.416043571473</v>
      </c>
    </row>
    <row r="32" spans="1:25" x14ac:dyDescent="0.2">
      <c r="A32">
        <v>70</v>
      </c>
      <c r="B32">
        <v>170</v>
      </c>
      <c r="C32" s="3">
        <f t="shared" si="7"/>
        <v>0.91898791938144342</v>
      </c>
      <c r="D32">
        <f t="shared" si="20"/>
        <v>-3.3569052385640692</v>
      </c>
      <c r="E32">
        <f t="shared" si="21"/>
        <v>38.490352735541549</v>
      </c>
      <c r="F32">
        <f t="shared" si="22"/>
        <v>-3.3215040975540004</v>
      </c>
      <c r="G32">
        <f t="shared" si="0"/>
        <v>38.490352735541549</v>
      </c>
      <c r="H32" s="1">
        <f t="shared" si="23"/>
        <v>17294.787323622288</v>
      </c>
      <c r="I32" s="3">
        <f t="shared" si="1"/>
        <v>17294.787323622288</v>
      </c>
      <c r="J32" s="3">
        <f t="shared" si="24"/>
        <v>0</v>
      </c>
      <c r="K32" s="3">
        <f t="shared" si="2"/>
        <v>17294.787323622288</v>
      </c>
      <c r="L32" s="3">
        <f t="shared" si="25"/>
        <v>0</v>
      </c>
      <c r="M32">
        <f t="shared" si="3"/>
        <v>17292.157230676992</v>
      </c>
      <c r="N32">
        <f t="shared" si="26"/>
        <v>-263.00929452954733</v>
      </c>
      <c r="O32">
        <f t="shared" si="4"/>
        <v>17294.787323622288</v>
      </c>
      <c r="P32">
        <f t="shared" si="27"/>
        <v>0</v>
      </c>
      <c r="Q32" s="3">
        <f t="shared" si="28"/>
        <v>-3.3569052385640692</v>
      </c>
      <c r="R32" s="3">
        <f t="shared" si="29"/>
        <v>0.91898791938144342</v>
      </c>
      <c r="S32">
        <f t="shared" si="30"/>
        <v>-3.3215040975540004</v>
      </c>
      <c r="T32">
        <f t="shared" si="31"/>
        <v>38.516653664994507</v>
      </c>
      <c r="U32">
        <f t="shared" si="5"/>
        <v>11.149974504991045</v>
      </c>
      <c r="V32">
        <f t="shared" si="6"/>
        <v>35.464231525166419</v>
      </c>
      <c r="X32" s="3">
        <f>2*(G32-B32)</f>
        <v>-263.01929452891693</v>
      </c>
      <c r="Y32" s="3">
        <f>X32*A32</f>
        <v>-18411.350617024185</v>
      </c>
    </row>
    <row r="33" spans="1:25" x14ac:dyDescent="0.2">
      <c r="A33">
        <v>27</v>
      </c>
      <c r="B33">
        <v>84</v>
      </c>
      <c r="C33" s="3">
        <f t="shared" si="7"/>
        <v>0.91898791938144342</v>
      </c>
      <c r="D33">
        <f t="shared" si="20"/>
        <v>-3.3569052385640692</v>
      </c>
      <c r="E33">
        <f t="shared" si="21"/>
        <v>38.516653664994507</v>
      </c>
      <c r="F33">
        <f t="shared" si="22"/>
        <v>-3.3215040975540004</v>
      </c>
      <c r="G33">
        <f t="shared" si="0"/>
        <v>38.516653664994507</v>
      </c>
      <c r="H33" s="1">
        <f t="shared" si="23"/>
        <v>2068.7347938300577</v>
      </c>
      <c r="I33" s="3">
        <f t="shared" si="1"/>
        <v>2068.7347938300577</v>
      </c>
      <c r="J33" s="3">
        <f t="shared" si="24"/>
        <v>0</v>
      </c>
      <c r="K33" s="3">
        <f t="shared" si="2"/>
        <v>2068.7347938300577</v>
      </c>
      <c r="L33" s="3">
        <f t="shared" si="25"/>
        <v>0</v>
      </c>
      <c r="M33">
        <f t="shared" si="3"/>
        <v>2067.8252269033578</v>
      </c>
      <c r="N33">
        <f t="shared" si="26"/>
        <v>-90.956692669988115</v>
      </c>
      <c r="O33">
        <f t="shared" si="4"/>
        <v>2068.7347938300577</v>
      </c>
      <c r="P33">
        <f t="shared" si="27"/>
        <v>0</v>
      </c>
      <c r="Q33" s="3">
        <f t="shared" si="28"/>
        <v>-3.3569052385640692</v>
      </c>
      <c r="R33" s="3">
        <f t="shared" si="29"/>
        <v>0.91898791938144342</v>
      </c>
      <c r="S33">
        <f t="shared" si="30"/>
        <v>-3.3215040975540004</v>
      </c>
      <c r="T33">
        <f t="shared" si="31"/>
        <v>38.525749334261505</v>
      </c>
      <c r="U33">
        <f t="shared" si="5"/>
        <v>11.149974504991045</v>
      </c>
      <c r="V33">
        <f t="shared" si="6"/>
        <v>35.473327194433416</v>
      </c>
      <c r="X33" s="3">
        <f>2*(G33-B33)</f>
        <v>-90.966692670010985</v>
      </c>
      <c r="Y33" s="3">
        <f>X33*A33</f>
        <v>-2456.1007020902966</v>
      </c>
    </row>
    <row r="34" spans="1:25" x14ac:dyDescent="0.2">
      <c r="A34">
        <v>17</v>
      </c>
      <c r="B34">
        <v>64</v>
      </c>
      <c r="C34" s="3">
        <f t="shared" si="7"/>
        <v>0.91898791938144342</v>
      </c>
      <c r="D34">
        <f t="shared" si="20"/>
        <v>-3.3569052385640692</v>
      </c>
      <c r="E34">
        <f t="shared" si="21"/>
        <v>38.525749334261505</v>
      </c>
      <c r="F34">
        <f t="shared" si="22"/>
        <v>-3.3215040975540004</v>
      </c>
      <c r="G34">
        <f t="shared" si="0"/>
        <v>38.525749334261505</v>
      </c>
      <c r="H34" s="1">
        <f t="shared" si="23"/>
        <v>648.93744698087812</v>
      </c>
      <c r="I34" s="3">
        <f t="shared" si="1"/>
        <v>648.93744698087812</v>
      </c>
      <c r="J34" s="3">
        <f t="shared" si="24"/>
        <v>0</v>
      </c>
      <c r="K34" s="3">
        <f t="shared" si="2"/>
        <v>648.93744698087812</v>
      </c>
      <c r="L34" s="3">
        <f t="shared" si="25"/>
        <v>0</v>
      </c>
      <c r="M34">
        <f t="shared" si="3"/>
        <v>648.42806196756351</v>
      </c>
      <c r="N34">
        <f t="shared" si="26"/>
        <v>-50.938501331461339</v>
      </c>
      <c r="O34">
        <f t="shared" si="4"/>
        <v>648.93744698087812</v>
      </c>
      <c r="P34">
        <f t="shared" si="27"/>
        <v>0</v>
      </c>
      <c r="Q34" s="3">
        <f t="shared" si="28"/>
        <v>-3.3569052385640692</v>
      </c>
      <c r="R34" s="3">
        <f t="shared" si="29"/>
        <v>0.91898791938144342</v>
      </c>
      <c r="S34">
        <f t="shared" si="30"/>
        <v>-3.3215040975540004</v>
      </c>
      <c r="T34">
        <f t="shared" si="31"/>
        <v>38.530843184394648</v>
      </c>
      <c r="U34">
        <f t="shared" si="5"/>
        <v>11.149974504991045</v>
      </c>
      <c r="V34">
        <f t="shared" si="6"/>
        <v>35.478421044566559</v>
      </c>
      <c r="X34" s="3">
        <f>2*(G34-B34)</f>
        <v>-50.94850133147699</v>
      </c>
      <c r="Y34" s="3">
        <f>X34*A34</f>
        <v>-866.12452263510886</v>
      </c>
    </row>
    <row r="35" spans="1:25" x14ac:dyDescent="0.2">
      <c r="A35">
        <v>8</v>
      </c>
      <c r="B35">
        <v>46</v>
      </c>
      <c r="C35" s="3">
        <f t="shared" si="7"/>
        <v>0.91898791938144342</v>
      </c>
      <c r="D35">
        <f t="shared" si="20"/>
        <v>-3.3569052385640692</v>
      </c>
      <c r="E35">
        <f t="shared" si="21"/>
        <v>38.530843184394648</v>
      </c>
      <c r="F35">
        <f t="shared" si="22"/>
        <v>-3.3215040975540004</v>
      </c>
      <c r="G35">
        <f t="shared" si="0"/>
        <v>38.530843184394648</v>
      </c>
      <c r="H35" s="1">
        <f t="shared" si="23"/>
        <v>55.788303536103882</v>
      </c>
      <c r="I35" s="3">
        <f t="shared" si="1"/>
        <v>55.788303536103882</v>
      </c>
      <c r="J35" s="3">
        <f t="shared" si="24"/>
        <v>0</v>
      </c>
      <c r="K35" s="3">
        <f t="shared" si="2"/>
        <v>55.788303536103882</v>
      </c>
      <c r="L35" s="3">
        <f t="shared" si="25"/>
        <v>0</v>
      </c>
      <c r="M35">
        <f t="shared" si="3"/>
        <v>55.639020399791804</v>
      </c>
      <c r="N35">
        <f t="shared" si="26"/>
        <v>-14.928313631207857</v>
      </c>
      <c r="O35">
        <f t="shared" si="4"/>
        <v>55.788303536103882</v>
      </c>
      <c r="P35">
        <f t="shared" si="27"/>
        <v>0</v>
      </c>
      <c r="Q35" s="3">
        <f t="shared" si="28"/>
        <v>-3.3569052385640692</v>
      </c>
      <c r="R35" s="3">
        <f t="shared" si="29"/>
        <v>0.91898791938144342</v>
      </c>
      <c r="S35">
        <f t="shared" si="30"/>
        <v>-3.3215040975540004</v>
      </c>
      <c r="T35">
        <f t="shared" si="31"/>
        <v>38.532336015757771</v>
      </c>
      <c r="U35">
        <f t="shared" si="5"/>
        <v>11.149974504991045</v>
      </c>
      <c r="V35">
        <f t="shared" si="6"/>
        <v>35.479913875929682</v>
      </c>
      <c r="X35" s="3">
        <f>2*(G35-B35)</f>
        <v>-14.938313631210704</v>
      </c>
      <c r="Y35" s="3">
        <f>X35*A35</f>
        <v>-119.50650904968563</v>
      </c>
    </row>
    <row r="36" spans="1:25" x14ac:dyDescent="0.2">
      <c r="G36" t="s">
        <v>2</v>
      </c>
      <c r="H36" s="1">
        <f>SQRT(SUM(H7:H35))</f>
        <v>503.28631336490247</v>
      </c>
      <c r="X36" s="3">
        <f>SQRT(SUMSQ(X7:X35))</f>
        <v>1006.5726267298049</v>
      </c>
      <c r="Y36" s="3">
        <f>SQRT(SUMSQ(Y7:Y35))</f>
        <v>77678.205000549118</v>
      </c>
    </row>
    <row r="39" spans="1:25" x14ac:dyDescent="0.2">
      <c r="C39" t="s">
        <v>20</v>
      </c>
    </row>
    <row r="40" spans="1:25" x14ac:dyDescent="0.2">
      <c r="C40" t="s">
        <v>2</v>
      </c>
    </row>
    <row r="42" spans="1:25" x14ac:dyDescent="0.2">
      <c r="C42">
        <v>630.06381546046885</v>
      </c>
    </row>
    <row r="43" spans="1:25" x14ac:dyDescent="0.2">
      <c r="C43">
        <v>627.2494612355913</v>
      </c>
    </row>
    <row r="44" spans="1:25" x14ac:dyDescent="0.2">
      <c r="C44">
        <v>624.45435078399953</v>
      </c>
    </row>
    <row r="45" spans="1:25" x14ac:dyDescent="0.2">
      <c r="C45">
        <v>621.67838438631486</v>
      </c>
    </row>
    <row r="46" spans="1:25" x14ac:dyDescent="0.2">
      <c r="C46">
        <v>618.92146278283622</v>
      </c>
    </row>
    <row r="47" spans="1:25" x14ac:dyDescent="0.2">
      <c r="C47">
        <v>616.18348716948447</v>
      </c>
    </row>
    <row r="48" spans="1:25" x14ac:dyDescent="0.2">
      <c r="C48">
        <v>613.4643591937712</v>
      </c>
    </row>
    <row r="49" spans="3:3" x14ac:dyDescent="0.2">
      <c r="C49">
        <v>610.76398095079378</v>
      </c>
    </row>
    <row r="50" spans="3:3" x14ac:dyDescent="0.2">
      <c r="C50">
        <v>608.08225497925343</v>
      </c>
    </row>
    <row r="51" spans="3:3" x14ac:dyDescent="0.2">
      <c r="C51">
        <v>605.41908425749614</v>
      </c>
    </row>
    <row r="52" spans="3:3" x14ac:dyDescent="0.2">
      <c r="C52">
        <v>602.77437219958074</v>
      </c>
    </row>
    <row r="53" spans="3:3" x14ac:dyDescent="0.2">
      <c r="C53">
        <v>600.14802265137803</v>
      </c>
    </row>
    <row r="54" spans="3:3" x14ac:dyDescent="0.2">
      <c r="C54">
        <v>597.53993988668492</v>
      </c>
    </row>
    <row r="55" spans="3:3" x14ac:dyDescent="0.2">
      <c r="C55">
        <v>594.95002860336979</v>
      </c>
    </row>
    <row r="56" spans="3:3" x14ac:dyDescent="0.2">
      <c r="C56">
        <v>592.37819391954906</v>
      </c>
    </row>
    <row r="57" spans="3:3" x14ac:dyDescent="0.2">
      <c r="C57">
        <v>589.82434136978134</v>
      </c>
    </row>
    <row r="58" spans="3:3" x14ac:dyDescent="0.2">
      <c r="C58">
        <v>587.28837690129706</v>
      </c>
    </row>
    <row r="59" spans="3:3" x14ac:dyDescent="0.2">
      <c r="C59">
        <v>584.77020687024901</v>
      </c>
    </row>
    <row r="60" spans="3:3" x14ac:dyDescent="0.2">
      <c r="C60">
        <v>582.26973803799478</v>
      </c>
    </row>
    <row r="61" spans="3:3" x14ac:dyDescent="0.2">
      <c r="C61">
        <v>579.7868775674084</v>
      </c>
    </row>
    <row r="62" spans="3:3" x14ac:dyDescent="0.2">
      <c r="C62">
        <v>577.32153301921426</v>
      </c>
    </row>
    <row r="63" spans="3:3" x14ac:dyDescent="0.2">
      <c r="C63">
        <v>574.87361234835726</v>
      </c>
    </row>
    <row r="64" spans="3:3" x14ac:dyDescent="0.2">
      <c r="C64">
        <v>572.44302390039627</v>
      </c>
    </row>
    <row r="65" spans="3:3" x14ac:dyDescent="0.2">
      <c r="C65">
        <v>570.02967640793179</v>
      </c>
    </row>
    <row r="66" spans="3:3" x14ac:dyDescent="0.2">
      <c r="C66">
        <v>567.63347898706013</v>
      </c>
    </row>
    <row r="67" spans="3:3" x14ac:dyDescent="0.2">
      <c r="C67">
        <v>565.2543411338612</v>
      </c>
    </row>
    <row r="68" spans="3:3" x14ac:dyDescent="0.2">
      <c r="C68">
        <v>562.89217272091037</v>
      </c>
    </row>
    <row r="69" spans="3:3" x14ac:dyDescent="0.2">
      <c r="C69">
        <v>560.54688399382781</v>
      </c>
    </row>
    <row r="70" spans="3:3" x14ac:dyDescent="0.2">
      <c r="C70">
        <v>558.21838556786042</v>
      </c>
    </row>
    <row r="71" spans="3:3" x14ac:dyDescent="0.2">
      <c r="C71">
        <v>555.90658842448966</v>
      </c>
    </row>
    <row r="72" spans="3:3" x14ac:dyDescent="0.2">
      <c r="C72">
        <v>553.61140390807179</v>
      </c>
    </row>
    <row r="73" spans="3:3" x14ac:dyDescent="0.2">
      <c r="C73">
        <v>551.33274372251515</v>
      </c>
    </row>
    <row r="74" spans="3:3" x14ac:dyDescent="0.2">
      <c r="C74">
        <v>549.07051992798768</v>
      </c>
    </row>
    <row r="75" spans="3:3" x14ac:dyDescent="0.2">
      <c r="C75">
        <v>546.82464493765553</v>
      </c>
    </row>
    <row r="76" spans="3:3" x14ac:dyDescent="0.2">
      <c r="C76">
        <v>544.59503151445927</v>
      </c>
    </row>
    <row r="77" spans="3:3" x14ac:dyDescent="0.2">
      <c r="C77">
        <v>542.38159276792101</v>
      </c>
    </row>
    <row r="78" spans="3:3" x14ac:dyDescent="0.2">
      <c r="C78">
        <v>540.18424215098696</v>
      </c>
    </row>
    <row r="79" spans="3:3" x14ac:dyDescent="0.2">
      <c r="C79">
        <v>538.00289345690305</v>
      </c>
    </row>
    <row r="80" spans="3:3" x14ac:dyDescent="0.2">
      <c r="C80">
        <v>535.83746081612696</v>
      </c>
    </row>
    <row r="81" spans="3:3" x14ac:dyDescent="0.2">
      <c r="C81">
        <v>533.68785869327417</v>
      </c>
    </row>
    <row r="82" spans="3:3" x14ac:dyDescent="0.2">
      <c r="C82">
        <v>531.55400188409988</v>
      </c>
    </row>
    <row r="83" spans="3:3" x14ac:dyDescent="0.2">
      <c r="C83">
        <v>529.43580551252228</v>
      </c>
    </row>
    <row r="84" spans="3:3" x14ac:dyDescent="0.2">
      <c r="C84">
        <v>527.33318502766883</v>
      </c>
    </row>
    <row r="85" spans="3:3" x14ac:dyDescent="0.2">
      <c r="C85">
        <v>525.24605620097122</v>
      </c>
    </row>
    <row r="86" spans="3:3" x14ac:dyDescent="0.2">
      <c r="C86">
        <v>523.17433512329558</v>
      </c>
    </row>
    <row r="87" spans="3:3" x14ac:dyDescent="0.2">
      <c r="C87">
        <v>521.11793820210403</v>
      </c>
    </row>
    <row r="88" spans="3:3" x14ac:dyDescent="0.2">
      <c r="C88">
        <v>519.07678215865519</v>
      </c>
    </row>
    <row r="89" spans="3:3" x14ac:dyDescent="0.2">
      <c r="C89">
        <v>517.05078402525157</v>
      </c>
    </row>
    <row r="90" spans="3:3" x14ac:dyDescent="0.2">
      <c r="C90">
        <v>515.03986114251313</v>
      </c>
    </row>
    <row r="91" spans="3:3" x14ac:dyDescent="0.2">
      <c r="C91">
        <v>513.0439311566937</v>
      </c>
    </row>
    <row r="92" spans="3:3" x14ac:dyDescent="0.2">
      <c r="C92">
        <v>511.06291201704005</v>
      </c>
    </row>
    <row r="93" spans="3:3" x14ac:dyDescent="0.2">
      <c r="C93">
        <v>509.09672197318429</v>
      </c>
    </row>
    <row r="94" spans="3:3" x14ac:dyDescent="0.2">
      <c r="C94">
        <v>507.14527957257758</v>
      </c>
    </row>
    <row r="95" spans="3:3" x14ac:dyDescent="0.2">
      <c r="C95">
        <v>505.2085036579665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81" r:id="rId4" name="Button 1">
              <controlPr defaultSize="0" print="0" autoFill="0" autoPict="0" macro="[0]!basic4.somesteps">
                <anchor moveWithCells="1">
                  <from>
                    <xdr:col>0</xdr:col>
                    <xdr:colOff>0</xdr:colOff>
                    <xdr:row>1</xdr:row>
                    <xdr:rowOff>12700</xdr:rowOff>
                  </from>
                  <to>
                    <xdr:col>0</xdr:col>
                    <xdr:colOff>508000</xdr:colOff>
                    <xdr:row>2</xdr:row>
                    <xdr:rowOff>0</xdr:rowOff>
                  </to>
                </anchor>
              </controlPr>
            </control>
          </mc:Choice>
        </mc:AlternateContent>
        <mc:AlternateContent xmlns:mc="http://schemas.openxmlformats.org/markup-compatibility/2006">
          <mc:Choice Requires="x14">
            <control shapeId="71682" r:id="rId5" name="Button 2">
              <controlPr defaultSize="0" print="0" autoFill="0" autoPict="0" macro="[0]!basic4.reset">
                <anchor moveWithCells="1">
                  <from>
                    <xdr:col>0</xdr:col>
                    <xdr:colOff>0</xdr:colOff>
                    <xdr:row>0</xdr:row>
                    <xdr:rowOff>25400</xdr:rowOff>
                  </from>
                  <to>
                    <xdr:col>0</xdr:col>
                    <xdr:colOff>508000</xdr:colOff>
                    <xdr:row>1</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momentum"/>
  <dimension ref="A1:M33"/>
  <sheetViews>
    <sheetView zoomScale="120" zoomScaleNormal="130" workbookViewId="0">
      <pane xSplit="3" ySplit="3" topLeftCell="D12" activePane="bottomRight" state="frozen"/>
      <selection pane="topRight" activeCell="D1" sqref="D1"/>
      <selection pane="bottomLeft" activeCell="A4" sqref="A4"/>
      <selection pane="bottomRight" activeCell="C1" sqref="C1"/>
    </sheetView>
  </sheetViews>
  <sheetFormatPr baseColWidth="10" defaultColWidth="8.83203125" defaultRowHeight="15" x14ac:dyDescent="0.2"/>
  <cols>
    <col min="3" max="3" width="8.83203125" style="5" customWidth="1"/>
    <col min="4" max="4" width="10.83203125" style="5" bestFit="1" customWidth="1"/>
    <col min="5" max="5" width="9.1640625" style="5" bestFit="1" customWidth="1"/>
    <col min="6" max="6" width="10.83203125" style="7" bestFit="1" customWidth="1"/>
    <col min="7" max="7" width="10.1640625" style="7" bestFit="1" customWidth="1"/>
    <col min="8" max="8" width="8.33203125" bestFit="1" customWidth="1"/>
    <col min="9" max="9" width="6.33203125" bestFit="1" customWidth="1"/>
    <col min="10" max="11" width="6.6640625" customWidth="1"/>
  </cols>
  <sheetData>
    <row r="1" spans="1:13" x14ac:dyDescent="0.2">
      <c r="B1" t="s">
        <v>21</v>
      </c>
      <c r="C1" s="5">
        <v>1.7756117016052266</v>
      </c>
      <c r="D1" s="5" t="s">
        <v>14</v>
      </c>
      <c r="I1" t="s">
        <v>24</v>
      </c>
      <c r="J1">
        <v>0.9</v>
      </c>
      <c r="K1">
        <f>1-J1</f>
        <v>9.9999999999999978E-2</v>
      </c>
      <c r="M1" t="s">
        <v>92</v>
      </c>
    </row>
    <row r="2" spans="1:13" x14ac:dyDescent="0.2">
      <c r="B2" t="s">
        <v>22</v>
      </c>
      <c r="C2" s="5">
        <v>2.3516781207004773</v>
      </c>
      <c r="D2">
        <v>1E-4</v>
      </c>
      <c r="F2" s="9"/>
      <c r="G2" s="9"/>
      <c r="M2" t="s">
        <v>93</v>
      </c>
    </row>
    <row r="3" spans="1:13" s="2" customFormat="1" x14ac:dyDescent="0.2">
      <c r="A3" s="2" t="s">
        <v>15</v>
      </c>
      <c r="B3" s="2" t="s">
        <v>16</v>
      </c>
      <c r="C3" s="6" t="s">
        <v>21</v>
      </c>
      <c r="D3" s="6" t="s">
        <v>22</v>
      </c>
      <c r="E3" s="6" t="s">
        <v>18</v>
      </c>
      <c r="F3" s="8" t="s">
        <v>6</v>
      </c>
      <c r="G3" s="8" t="s">
        <v>9</v>
      </c>
      <c r="H3" s="2" t="s">
        <v>13</v>
      </c>
      <c r="I3" s="2" t="s">
        <v>12</v>
      </c>
      <c r="J3">
        <f>J33</f>
        <v>-18.930117129193107</v>
      </c>
      <c r="K3">
        <f>K33</f>
        <v>160.28863128474987</v>
      </c>
      <c r="L3" s="4"/>
      <c r="M3" s="4" t="s">
        <v>94</v>
      </c>
    </row>
    <row r="4" spans="1:13" x14ac:dyDescent="0.2">
      <c r="A4">
        <v>14</v>
      </c>
      <c r="B4">
        <v>58</v>
      </c>
      <c r="C4" s="5">
        <f>C1</f>
        <v>1.7756117016052266</v>
      </c>
      <c r="D4" s="5">
        <f>C2</f>
        <v>2.3516781207004773</v>
      </c>
      <c r="E4" s="5">
        <f>C4+D4*A4</f>
        <v>34.699105391411912</v>
      </c>
      <c r="F4" s="7">
        <f t="shared" ref="F4:F32" si="0">2*(D4*A4+C4-B4)</f>
        <v>-46.601789217176176</v>
      </c>
      <c r="G4" s="7">
        <f t="shared" ref="G4:G32" si="1">F4*A4</f>
        <v>-652.42504904046643</v>
      </c>
      <c r="H4" s="3">
        <f>C4-J4*$D$2</f>
        <v>1.7777814300390258</v>
      </c>
      <c r="I4" s="3">
        <f>D4-K4*$D$2</f>
        <v>2.3437763943752543</v>
      </c>
      <c r="J4">
        <f>J3*$J$1+$K$1*F4</f>
        <v>-21.697284337991412</v>
      </c>
      <c r="K4">
        <f>K3*$J$1+$K$1*G4</f>
        <v>79.017263252228247</v>
      </c>
      <c r="M4" s="4" t="s">
        <v>95</v>
      </c>
    </row>
    <row r="5" spans="1:13" x14ac:dyDescent="0.2">
      <c r="A5">
        <v>86</v>
      </c>
      <c r="B5">
        <v>202</v>
      </c>
      <c r="C5" s="5">
        <f>H4</f>
        <v>1.7777814300390258</v>
      </c>
      <c r="D5" s="5">
        <f>I4</f>
        <v>2.3437763943752543</v>
      </c>
      <c r="E5" s="5">
        <f>C5+D5*A5</f>
        <v>203.3425513463109</v>
      </c>
      <c r="F5" s="7">
        <f t="shared" si="0"/>
        <v>2.6851026926217969</v>
      </c>
      <c r="G5" s="7">
        <f t="shared" si="1"/>
        <v>230.91883156547453</v>
      </c>
      <c r="H5" s="3">
        <f t="shared" ref="H5:H32" si="2">C5-J5*$D$2</f>
        <v>1.7797073346025187</v>
      </c>
      <c r="I5" s="3">
        <f t="shared" ref="I5:I32" si="3">D5-K5*$D$2</f>
        <v>2.3343556523668991</v>
      </c>
      <c r="J5">
        <f>J4*$J$1+$K$1*F5</f>
        <v>-19.259045634930093</v>
      </c>
      <c r="K5">
        <f t="shared" ref="J5:K20" si="4">K4*$J$1+$K$1*G5</f>
        <v>94.207420083552876</v>
      </c>
    </row>
    <row r="6" spans="1:13" x14ac:dyDescent="0.2">
      <c r="A6">
        <v>28</v>
      </c>
      <c r="B6">
        <v>86</v>
      </c>
      <c r="C6" s="5">
        <f>H5</f>
        <v>1.7797073346025187</v>
      </c>
      <c r="D6" s="5">
        <f>I5</f>
        <v>2.3343556523668991</v>
      </c>
      <c r="E6" s="5">
        <f>C6+D6*A6</f>
        <v>67.141665600875697</v>
      </c>
      <c r="F6" s="7">
        <f t="shared" si="0"/>
        <v>-37.716668798248605</v>
      </c>
      <c r="G6" s="7">
        <f t="shared" si="1"/>
        <v>-1056.0667263509608</v>
      </c>
      <c r="H6" s="3">
        <f t="shared" si="2"/>
        <v>1.7818178153976449</v>
      </c>
      <c r="I6" s="3">
        <f t="shared" si="3"/>
        <v>2.3364376518228891</v>
      </c>
      <c r="J6">
        <f t="shared" si="4"/>
        <v>-21.104807951261943</v>
      </c>
      <c r="K6">
        <f t="shared" si="4"/>
        <v>-20.819994559898475</v>
      </c>
    </row>
    <row r="7" spans="1:13" x14ac:dyDescent="0.2">
      <c r="A7">
        <v>51</v>
      </c>
      <c r="B7">
        <v>132</v>
      </c>
      <c r="C7" s="5">
        <f t="shared" ref="C7:D32" si="5">H6</f>
        <v>1.7818178153976449</v>
      </c>
      <c r="D7" s="5">
        <f t="shared" si="5"/>
        <v>2.3364376518228891</v>
      </c>
      <c r="E7" s="5">
        <f t="shared" ref="E7:E32" si="6">C7+D7*A7</f>
        <v>120.94013805836499</v>
      </c>
      <c r="F7" s="7">
        <f t="shared" si="0"/>
        <v>-22.119723883270012</v>
      </c>
      <c r="G7" s="7">
        <f t="shared" si="1"/>
        <v>-1128.1059180467705</v>
      </c>
      <c r="H7" s="3">
        <f t="shared" si="2"/>
        <v>1.7839384453520912</v>
      </c>
      <c r="I7" s="3">
        <f t="shared" si="3"/>
        <v>2.3495925105137476</v>
      </c>
      <c r="J7">
        <f t="shared" si="4"/>
        <v>-21.206299544462752</v>
      </c>
      <c r="K7">
        <f t="shared" si="4"/>
        <v>-131.54858690858566</v>
      </c>
    </row>
    <row r="8" spans="1:13" x14ac:dyDescent="0.2">
      <c r="A8">
        <v>28</v>
      </c>
      <c r="B8">
        <v>86</v>
      </c>
      <c r="C8" s="5">
        <f t="shared" si="5"/>
        <v>1.7839384453520912</v>
      </c>
      <c r="D8" s="5">
        <f t="shared" si="5"/>
        <v>2.3495925105137476</v>
      </c>
      <c r="E8" s="5">
        <f t="shared" si="6"/>
        <v>67.572528739737024</v>
      </c>
      <c r="F8" s="7">
        <f t="shared" si="0"/>
        <v>-36.854942520525952</v>
      </c>
      <c r="G8" s="7">
        <f t="shared" si="1"/>
        <v>-1031.9383905747268</v>
      </c>
      <c r="H8" s="3">
        <f t="shared" si="2"/>
        <v>1.786215561736298</v>
      </c>
      <c r="I8" s="3">
        <f t="shared" si="3"/>
        <v>2.3717512672412675</v>
      </c>
      <c r="J8">
        <f t="shared" si="4"/>
        <v>-22.771163842069072</v>
      </c>
      <c r="K8">
        <f t="shared" si="4"/>
        <v>-221.58756727519977</v>
      </c>
    </row>
    <row r="9" spans="1:13" x14ac:dyDescent="0.2">
      <c r="A9">
        <v>29</v>
      </c>
      <c r="B9">
        <v>88</v>
      </c>
      <c r="C9" s="5">
        <f t="shared" si="5"/>
        <v>1.786215561736298</v>
      </c>
      <c r="D9" s="5">
        <f t="shared" si="5"/>
        <v>2.3717512672412675</v>
      </c>
      <c r="E9" s="5">
        <f t="shared" si="6"/>
        <v>70.567002311733063</v>
      </c>
      <c r="F9" s="7">
        <f t="shared" si="0"/>
        <v>-34.865995376533874</v>
      </c>
      <c r="G9" s="7">
        <f t="shared" si="1"/>
        <v>-1011.1138659194824</v>
      </c>
      <c r="H9" s="3">
        <f t="shared" si="2"/>
        <v>1.7886136264358496</v>
      </c>
      <c r="I9" s="3">
        <f t="shared" si="3"/>
        <v>2.4018052869552302</v>
      </c>
      <c r="J9">
        <f t="shared" si="4"/>
        <v>-23.980646995515553</v>
      </c>
      <c r="K9">
        <f t="shared" si="4"/>
        <v>-300.54019713962805</v>
      </c>
    </row>
    <row r="10" spans="1:13" x14ac:dyDescent="0.2">
      <c r="A10">
        <v>72</v>
      </c>
      <c r="B10">
        <v>174</v>
      </c>
      <c r="C10" s="5">
        <f t="shared" si="5"/>
        <v>1.7886136264358496</v>
      </c>
      <c r="D10" s="5">
        <f t="shared" si="5"/>
        <v>2.4018052869552302</v>
      </c>
      <c r="E10" s="5">
        <f t="shared" si="6"/>
        <v>174.71859428721243</v>
      </c>
      <c r="F10" s="7">
        <f t="shared" si="0"/>
        <v>1.4371885744248516</v>
      </c>
      <c r="G10" s="7">
        <f t="shared" si="1"/>
        <v>103.47757735858931</v>
      </c>
      <c r="H10" s="3">
        <f t="shared" si="2"/>
        <v>1.7907575127797017</v>
      </c>
      <c r="I10" s="3">
        <f t="shared" si="3"/>
        <v>2.4278191289242108</v>
      </c>
      <c r="J10">
        <f t="shared" si="4"/>
        <v>-21.438863438521512</v>
      </c>
      <c r="K10">
        <f t="shared" si="4"/>
        <v>-260.13841968980631</v>
      </c>
    </row>
    <row r="11" spans="1:13" x14ac:dyDescent="0.2">
      <c r="A11">
        <v>62</v>
      </c>
      <c r="B11">
        <v>154</v>
      </c>
      <c r="C11" s="5">
        <f t="shared" si="5"/>
        <v>1.7907575127797017</v>
      </c>
      <c r="D11" s="5">
        <f t="shared" si="5"/>
        <v>2.4278191289242108</v>
      </c>
      <c r="E11" s="5">
        <f t="shared" si="6"/>
        <v>152.31554350608076</v>
      </c>
      <c r="F11" s="7">
        <f t="shared" si="0"/>
        <v>-3.3689129878384847</v>
      </c>
      <c r="G11" s="7">
        <f t="shared" si="1"/>
        <v>-208.87260524598605</v>
      </c>
      <c r="H11" s="3">
        <f t="shared" si="2"/>
        <v>1.792720699619047</v>
      </c>
      <c r="I11" s="3">
        <f t="shared" si="3"/>
        <v>2.4533203127487533</v>
      </c>
      <c r="J11">
        <f t="shared" si="4"/>
        <v>-19.631868393453207</v>
      </c>
      <c r="K11">
        <f t="shared" si="4"/>
        <v>-255.01183824542429</v>
      </c>
    </row>
    <row r="12" spans="1:13" x14ac:dyDescent="0.2">
      <c r="A12">
        <v>84</v>
      </c>
      <c r="B12">
        <v>198</v>
      </c>
      <c r="C12" s="5">
        <f t="shared" si="5"/>
        <v>1.792720699619047</v>
      </c>
      <c r="D12" s="5">
        <f t="shared" si="5"/>
        <v>2.4533203127487533</v>
      </c>
      <c r="E12" s="5">
        <f t="shared" si="6"/>
        <v>207.87162697051434</v>
      </c>
      <c r="F12" s="7">
        <f t="shared" si="0"/>
        <v>19.743253941028684</v>
      </c>
      <c r="G12" s="7">
        <f t="shared" si="1"/>
        <v>1658.4333310464094</v>
      </c>
      <c r="H12" s="3">
        <f t="shared" si="2"/>
        <v>1.7942901352350475</v>
      </c>
      <c r="I12" s="3">
        <f t="shared" si="3"/>
        <v>2.4596870448803774</v>
      </c>
      <c r="J12">
        <f t="shared" si="4"/>
        <v>-15.69435616000502</v>
      </c>
      <c r="K12">
        <f t="shared" si="4"/>
        <v>-63.66732131624093</v>
      </c>
    </row>
    <row r="13" spans="1:13" x14ac:dyDescent="0.2">
      <c r="A13">
        <v>15</v>
      </c>
      <c r="B13">
        <v>60</v>
      </c>
      <c r="C13" s="5">
        <f t="shared" si="5"/>
        <v>1.7942901352350475</v>
      </c>
      <c r="D13" s="5">
        <f t="shared" si="5"/>
        <v>2.4596870448803774</v>
      </c>
      <c r="E13" s="5">
        <f t="shared" si="6"/>
        <v>38.689595808440707</v>
      </c>
      <c r="F13" s="7">
        <f t="shared" si="0"/>
        <v>-42.620808383118586</v>
      </c>
      <c r="G13" s="7">
        <f t="shared" si="1"/>
        <v>-639.31212574677875</v>
      </c>
      <c r="H13" s="3">
        <f t="shared" si="2"/>
        <v>1.7961288353732792</v>
      </c>
      <c r="I13" s="3">
        <f t="shared" si="3"/>
        <v>2.471810225056307</v>
      </c>
      <c r="J13">
        <f t="shared" si="4"/>
        <v>-18.387001382316374</v>
      </c>
      <c r="K13">
        <f t="shared" si="4"/>
        <v>-121.2318017592947</v>
      </c>
    </row>
    <row r="14" spans="1:13" x14ac:dyDescent="0.2">
      <c r="A14">
        <v>42</v>
      </c>
      <c r="B14">
        <v>114</v>
      </c>
      <c r="C14" s="5">
        <f t="shared" si="5"/>
        <v>1.7961288353732792</v>
      </c>
      <c r="D14" s="5">
        <f t="shared" si="5"/>
        <v>2.471810225056307</v>
      </c>
      <c r="E14" s="5">
        <f t="shared" si="6"/>
        <v>105.61215828773817</v>
      </c>
      <c r="F14" s="7">
        <f t="shared" si="0"/>
        <v>-16.775683424523663</v>
      </c>
      <c r="G14" s="7">
        <f t="shared" si="1"/>
        <v>-704.57870382999386</v>
      </c>
      <c r="H14" s="3">
        <f t="shared" si="2"/>
        <v>1.7979514223319328</v>
      </c>
      <c r="I14" s="3">
        <f t="shared" si="3"/>
        <v>2.4897668742529433</v>
      </c>
      <c r="J14">
        <f t="shared" si="4"/>
        <v>-18.225869586537101</v>
      </c>
      <c r="K14">
        <f t="shared" si="4"/>
        <v>-179.56649196636459</v>
      </c>
    </row>
    <row r="15" spans="1:13" x14ac:dyDescent="0.2">
      <c r="A15">
        <v>62</v>
      </c>
      <c r="B15">
        <v>154</v>
      </c>
      <c r="C15" s="5">
        <f t="shared" si="5"/>
        <v>1.7979514223319328</v>
      </c>
      <c r="D15" s="5">
        <f>I14</f>
        <v>2.4897668742529433</v>
      </c>
      <c r="E15" s="5">
        <f t="shared" si="6"/>
        <v>156.16349762601439</v>
      </c>
      <c r="F15" s="7">
        <f t="shared" si="0"/>
        <v>4.3269952520287802</v>
      </c>
      <c r="G15" s="7">
        <f t="shared" si="1"/>
        <v>268.27370562578437</v>
      </c>
      <c r="H15" s="3">
        <f t="shared" si="2"/>
        <v>1.7995484806422009</v>
      </c>
      <c r="I15" s="3">
        <f t="shared" si="3"/>
        <v>2.5032451214736584</v>
      </c>
      <c r="J15">
        <f t="shared" si="4"/>
        <v>-15.970583102680514</v>
      </c>
      <c r="K15">
        <f t="shared" si="4"/>
        <v>-134.78247220714971</v>
      </c>
    </row>
    <row r="16" spans="1:13" x14ac:dyDescent="0.2">
      <c r="A16">
        <v>47</v>
      </c>
      <c r="B16">
        <v>124</v>
      </c>
      <c r="C16" s="5">
        <f t="shared" si="5"/>
        <v>1.7995484806422009</v>
      </c>
      <c r="D16" s="5">
        <f t="shared" si="5"/>
        <v>2.5032451214736584</v>
      </c>
      <c r="E16" s="5">
        <f t="shared" si="6"/>
        <v>119.45206918990415</v>
      </c>
      <c r="F16" s="7">
        <f t="shared" si="0"/>
        <v>-9.0958616201916982</v>
      </c>
      <c r="G16" s="7">
        <f t="shared" si="1"/>
        <v>-427.50549614900979</v>
      </c>
      <c r="H16" s="3">
        <f t="shared" si="2"/>
        <v>1.801076791737644</v>
      </c>
      <c r="I16" s="3">
        <f t="shared" si="3"/>
        <v>2.5196505989337918</v>
      </c>
      <c r="J16">
        <f t="shared" si="4"/>
        <v>-15.283110954431631</v>
      </c>
      <c r="K16">
        <f t="shared" si="4"/>
        <v>-164.05477460133571</v>
      </c>
    </row>
    <row r="17" spans="1:11" x14ac:dyDescent="0.2">
      <c r="A17">
        <v>35</v>
      </c>
      <c r="B17">
        <v>100</v>
      </c>
      <c r="C17" s="5">
        <f t="shared" si="5"/>
        <v>1.801076791737644</v>
      </c>
      <c r="D17" s="5">
        <f t="shared" si="5"/>
        <v>2.5196505989337918</v>
      </c>
      <c r="E17" s="5">
        <f t="shared" si="6"/>
        <v>89.988847754420362</v>
      </c>
      <c r="F17" s="7">
        <f t="shared" si="0"/>
        <v>-20.022304491159275</v>
      </c>
      <c r="G17" s="7">
        <f t="shared" si="1"/>
        <v>-700.78065719057463</v>
      </c>
      <c r="H17" s="3">
        <f t="shared" si="2"/>
        <v>1.8026524947684543</v>
      </c>
      <c r="I17" s="3">
        <f t="shared" si="3"/>
        <v>2.5414233352198177</v>
      </c>
      <c r="J17">
        <f t="shared" si="4"/>
        <v>-15.757030308104396</v>
      </c>
      <c r="K17">
        <f t="shared" si="4"/>
        <v>-217.72736286025957</v>
      </c>
    </row>
    <row r="18" spans="1:11" x14ac:dyDescent="0.2">
      <c r="A18">
        <v>9</v>
      </c>
      <c r="B18">
        <v>48</v>
      </c>
      <c r="C18" s="5">
        <f t="shared" si="5"/>
        <v>1.8026524947684543</v>
      </c>
      <c r="D18" s="5">
        <f t="shared" si="5"/>
        <v>2.5414233352198177</v>
      </c>
      <c r="E18" s="5">
        <f t="shared" si="6"/>
        <v>24.675462511746815</v>
      </c>
      <c r="F18" s="7">
        <f t="shared" si="0"/>
        <v>-46.64907497650637</v>
      </c>
      <c r="G18" s="7">
        <f t="shared" si="1"/>
        <v>-419.84167478855733</v>
      </c>
      <c r="H18" s="3">
        <f t="shared" si="2"/>
        <v>1.8045371182459489</v>
      </c>
      <c r="I18" s="3">
        <f t="shared" si="3"/>
        <v>2.5652172146251266</v>
      </c>
      <c r="J18">
        <f t="shared" si="4"/>
        <v>-18.846234774944591</v>
      </c>
      <c r="K18">
        <f t="shared" si="4"/>
        <v>-237.93879405308934</v>
      </c>
    </row>
    <row r="19" spans="1:11" x14ac:dyDescent="0.2">
      <c r="A19">
        <v>38</v>
      </c>
      <c r="B19">
        <v>106</v>
      </c>
      <c r="C19" s="5">
        <f t="shared" si="5"/>
        <v>1.8045371182459489</v>
      </c>
      <c r="D19" s="5">
        <f t="shared" si="5"/>
        <v>2.5652172146251266</v>
      </c>
      <c r="E19" s="5">
        <f t="shared" si="6"/>
        <v>99.282791274000758</v>
      </c>
      <c r="F19" s="7">
        <f t="shared" si="0"/>
        <v>-13.434417451998485</v>
      </c>
      <c r="G19" s="7">
        <f t="shared" si="1"/>
        <v>-510.50786317594242</v>
      </c>
      <c r="H19" s="3">
        <f t="shared" si="2"/>
        <v>1.806367623550214</v>
      </c>
      <c r="I19" s="3">
        <f t="shared" si="3"/>
        <v>2.5917367847216641</v>
      </c>
      <c r="J19">
        <f t="shared" si="4"/>
        <v>-18.30505304264998</v>
      </c>
      <c r="K19">
        <f t="shared" si="4"/>
        <v>-265.19570096537461</v>
      </c>
    </row>
    <row r="20" spans="1:11" x14ac:dyDescent="0.2">
      <c r="A20">
        <v>44</v>
      </c>
      <c r="B20">
        <v>118</v>
      </c>
      <c r="C20" s="5">
        <f t="shared" si="5"/>
        <v>1.806367623550214</v>
      </c>
      <c r="D20" s="5">
        <f t="shared" si="5"/>
        <v>2.5917367847216641</v>
      </c>
      <c r="E20" s="5">
        <f t="shared" si="6"/>
        <v>115.84278615130344</v>
      </c>
      <c r="F20" s="7">
        <f t="shared" si="0"/>
        <v>-4.3144276973931142</v>
      </c>
      <c r="G20" s="7">
        <f t="shared" si="1"/>
        <v>-189.83481868529702</v>
      </c>
      <c r="H20" s="3">
        <f t="shared" si="2"/>
        <v>1.8080582226010264</v>
      </c>
      <c r="I20" s="3">
        <f t="shared" si="3"/>
        <v>2.617502745995401</v>
      </c>
      <c r="J20">
        <f t="shared" si="4"/>
        <v>-16.905990508124297</v>
      </c>
      <c r="K20">
        <f t="shared" si="4"/>
        <v>-257.65961273736684</v>
      </c>
    </row>
    <row r="21" spans="1:11" x14ac:dyDescent="0.2">
      <c r="A21">
        <v>99</v>
      </c>
      <c r="B21">
        <v>228</v>
      </c>
      <c r="C21" s="5">
        <f t="shared" si="5"/>
        <v>1.8080582226010264</v>
      </c>
      <c r="D21" s="5">
        <f t="shared" si="5"/>
        <v>2.617502745995401</v>
      </c>
      <c r="E21" s="5">
        <f t="shared" si="6"/>
        <v>260.94083007614569</v>
      </c>
      <c r="F21" s="7">
        <f t="shared" si="0"/>
        <v>65.881660152291374</v>
      </c>
      <c r="G21" s="7">
        <f t="shared" si="1"/>
        <v>6522.2843550768457</v>
      </c>
      <c r="H21" s="3">
        <f t="shared" si="2"/>
        <v>1.8089209451452348</v>
      </c>
      <c r="I21" s="3">
        <f t="shared" si="3"/>
        <v>2.5754692675909956</v>
      </c>
      <c r="J21">
        <f t="shared" ref="J21:K32" si="7">J20*$J$1+$K$1*F21</f>
        <v>-8.6272254420827323</v>
      </c>
      <c r="K21">
        <f t="shared" si="7"/>
        <v>420.33478404405435</v>
      </c>
    </row>
    <row r="22" spans="1:11" x14ac:dyDescent="0.2">
      <c r="A22">
        <v>13</v>
      </c>
      <c r="B22">
        <v>56</v>
      </c>
      <c r="C22" s="5">
        <f t="shared" si="5"/>
        <v>1.8089209451452348</v>
      </c>
      <c r="D22" s="5">
        <f t="shared" si="5"/>
        <v>2.5754692675909956</v>
      </c>
      <c r="E22" s="5">
        <f t="shared" si="6"/>
        <v>35.290021423828172</v>
      </c>
      <c r="F22" s="7">
        <f t="shared" si="0"/>
        <v>-41.419957152343656</v>
      </c>
      <c r="G22" s="7">
        <f t="shared" si="1"/>
        <v>-538.45944298046754</v>
      </c>
      <c r="H22" s="3">
        <f t="shared" si="2"/>
        <v>1.8101115950065456</v>
      </c>
      <c r="I22" s="3">
        <f t="shared" si="3"/>
        <v>2.5430237314568354</v>
      </c>
      <c r="J22">
        <f t="shared" si="7"/>
        <v>-11.906498613108823</v>
      </c>
      <c r="K22">
        <f t="shared" si="7"/>
        <v>324.45536134160221</v>
      </c>
    </row>
    <row r="23" spans="1:11" x14ac:dyDescent="0.2">
      <c r="A23">
        <v>21</v>
      </c>
      <c r="B23">
        <v>72</v>
      </c>
      <c r="C23" s="5">
        <f t="shared" si="5"/>
        <v>1.8101115950065456</v>
      </c>
      <c r="D23" s="5">
        <f t="shared" si="5"/>
        <v>2.5430237314568354</v>
      </c>
      <c r="E23" s="5">
        <f t="shared" si="6"/>
        <v>55.213609955600091</v>
      </c>
      <c r="F23" s="7">
        <f t="shared" si="0"/>
        <v>-33.572780088799817</v>
      </c>
      <c r="G23" s="7">
        <f t="shared" si="1"/>
        <v>-705.02838186479619</v>
      </c>
      <c r="H23" s="3">
        <f t="shared" si="2"/>
        <v>1.8115189076826135</v>
      </c>
      <c r="I23" s="3">
        <f t="shared" si="3"/>
        <v>2.5208730327547393</v>
      </c>
      <c r="J23">
        <f t="shared" si="7"/>
        <v>-14.073126760677923</v>
      </c>
      <c r="K23">
        <f t="shared" si="7"/>
        <v>221.50698702096241</v>
      </c>
    </row>
    <row r="24" spans="1:11" x14ac:dyDescent="0.2">
      <c r="A24">
        <v>28</v>
      </c>
      <c r="B24">
        <v>86</v>
      </c>
      <c r="C24" s="5">
        <f t="shared" si="5"/>
        <v>1.8115189076826135</v>
      </c>
      <c r="D24" s="5">
        <f t="shared" si="5"/>
        <v>2.5208730327547393</v>
      </c>
      <c r="E24" s="5">
        <f t="shared" si="6"/>
        <v>72.395963824815311</v>
      </c>
      <c r="F24" s="7">
        <f t="shared" si="0"/>
        <v>-27.208072350369378</v>
      </c>
      <c r="G24" s="7">
        <f t="shared" si="1"/>
        <v>-761.82602581034257</v>
      </c>
      <c r="H24" s="3">
        <f t="shared" si="2"/>
        <v>1.8130575698145781</v>
      </c>
      <c r="I24" s="3">
        <f t="shared" si="3"/>
        <v>2.5085556641809559</v>
      </c>
      <c r="J24">
        <f t="shared" si="7"/>
        <v>-15.38662131964707</v>
      </c>
      <c r="K24">
        <f t="shared" si="7"/>
        <v>123.17368573783193</v>
      </c>
    </row>
    <row r="25" spans="1:11" x14ac:dyDescent="0.2">
      <c r="A25">
        <v>20</v>
      </c>
      <c r="B25">
        <v>70</v>
      </c>
      <c r="C25" s="5">
        <f t="shared" si="5"/>
        <v>1.8130575698145781</v>
      </c>
      <c r="D25" s="5">
        <f t="shared" si="5"/>
        <v>2.5085556641809559</v>
      </c>
      <c r="E25" s="5">
        <f t="shared" si="6"/>
        <v>51.984170853433696</v>
      </c>
      <c r="F25" s="7">
        <f t="shared" si="0"/>
        <v>-36.031658293132608</v>
      </c>
      <c r="G25" s="7">
        <f t="shared" si="1"/>
        <v>-720.63316586265216</v>
      </c>
      <c r="H25" s="3">
        <f t="shared" si="2"/>
        <v>1.8148026823162777</v>
      </c>
      <c r="I25" s="3">
        <f t="shared" si="3"/>
        <v>2.5046763641231777</v>
      </c>
      <c r="J25">
        <f t="shared" si="7"/>
        <v>-17.451125016995622</v>
      </c>
      <c r="K25">
        <f t="shared" si="7"/>
        <v>38.793000577783545</v>
      </c>
    </row>
    <row r="26" spans="1:11" x14ac:dyDescent="0.2">
      <c r="A26">
        <v>8</v>
      </c>
      <c r="B26">
        <v>46</v>
      </c>
      <c r="C26" s="5">
        <f t="shared" si="5"/>
        <v>1.8148026823162777</v>
      </c>
      <c r="D26" s="5">
        <f t="shared" si="5"/>
        <v>2.5046763641231777</v>
      </c>
      <c r="E26" s="5">
        <f t="shared" si="6"/>
        <v>21.852213595301698</v>
      </c>
      <c r="F26" s="7">
        <f t="shared" si="0"/>
        <v>-48.295572809396603</v>
      </c>
      <c r="G26" s="7">
        <f t="shared" si="1"/>
        <v>-386.36458247517282</v>
      </c>
      <c r="H26" s="3">
        <f t="shared" si="2"/>
        <v>1.8168562392959013</v>
      </c>
      <c r="I26" s="3">
        <f t="shared" si="3"/>
        <v>2.5050486398959291</v>
      </c>
      <c r="J26">
        <f t="shared" si="7"/>
        <v>-20.53556979623572</v>
      </c>
      <c r="K26">
        <f t="shared" si="7"/>
        <v>-3.7227577275120822</v>
      </c>
    </row>
    <row r="27" spans="1:11" x14ac:dyDescent="0.2">
      <c r="A27">
        <v>64</v>
      </c>
      <c r="B27">
        <v>158</v>
      </c>
      <c r="C27" s="5">
        <f t="shared" si="5"/>
        <v>1.8168562392959013</v>
      </c>
      <c r="D27" s="5">
        <f t="shared" si="5"/>
        <v>2.5050486398959291</v>
      </c>
      <c r="E27" s="5">
        <f t="shared" si="6"/>
        <v>162.13996919263536</v>
      </c>
      <c r="F27" s="7">
        <f t="shared" si="0"/>
        <v>8.2799383852707251</v>
      </c>
      <c r="G27" s="7">
        <f t="shared" si="1"/>
        <v>529.91605665732641</v>
      </c>
      <c r="H27" s="3">
        <f t="shared" si="2"/>
        <v>1.8186216411937099</v>
      </c>
      <c r="I27" s="3">
        <f t="shared" si="3"/>
        <v>2.500084527524832</v>
      </c>
      <c r="J27">
        <f t="shared" si="7"/>
        <v>-17.654018978085077</v>
      </c>
      <c r="K27">
        <f t="shared" si="7"/>
        <v>49.641123710971755</v>
      </c>
    </row>
    <row r="28" spans="1:11" x14ac:dyDescent="0.2">
      <c r="A28">
        <v>99</v>
      </c>
      <c r="B28">
        <v>228</v>
      </c>
      <c r="C28" s="5">
        <f t="shared" si="5"/>
        <v>1.8186216411937099</v>
      </c>
      <c r="D28" s="5">
        <f t="shared" si="5"/>
        <v>2.500084527524832</v>
      </c>
      <c r="E28" s="5">
        <f t="shared" si="6"/>
        <v>249.32698986615208</v>
      </c>
      <c r="F28" s="7">
        <f t="shared" si="0"/>
        <v>42.653979732304151</v>
      </c>
      <c r="G28" s="7">
        <f t="shared" si="1"/>
        <v>4222.7439934981112</v>
      </c>
      <c r="H28" s="3">
        <f t="shared" si="2"/>
        <v>1.8197839631044146</v>
      </c>
      <c r="I28" s="3">
        <f t="shared" si="3"/>
        <v>2.4533893864558634</v>
      </c>
      <c r="J28">
        <f t="shared" si="7"/>
        <v>-11.623219107046154</v>
      </c>
      <c r="K28">
        <f t="shared" si="7"/>
        <v>466.95141068968559</v>
      </c>
    </row>
    <row r="29" spans="1:11" x14ac:dyDescent="0.2">
      <c r="A29">
        <v>70</v>
      </c>
      <c r="B29">
        <v>170</v>
      </c>
      <c r="C29" s="5">
        <f t="shared" si="5"/>
        <v>1.8197839631044146</v>
      </c>
      <c r="D29" s="5">
        <f t="shared" si="5"/>
        <v>2.4533893864558634</v>
      </c>
      <c r="E29" s="5">
        <f t="shared" si="6"/>
        <v>173.55704101501485</v>
      </c>
      <c r="F29" s="7">
        <f t="shared" si="0"/>
        <v>7.1140820300296923</v>
      </c>
      <c r="G29" s="7">
        <f t="shared" si="1"/>
        <v>497.98574210207846</v>
      </c>
      <c r="H29" s="3">
        <f t="shared" si="2"/>
        <v>1.8207589120037484</v>
      </c>
      <c r="I29" s="3">
        <f t="shared" si="3"/>
        <v>2.4063839020727711</v>
      </c>
      <c r="J29">
        <f t="shared" si="7"/>
        <v>-9.74948899333857</v>
      </c>
      <c r="K29">
        <f t="shared" si="7"/>
        <v>470.05484383092488</v>
      </c>
    </row>
    <row r="30" spans="1:11" x14ac:dyDescent="0.2">
      <c r="A30">
        <v>27</v>
      </c>
      <c r="B30">
        <v>84</v>
      </c>
      <c r="C30" s="5">
        <f t="shared" si="5"/>
        <v>1.8207589120037484</v>
      </c>
      <c r="D30" s="5">
        <f t="shared" si="5"/>
        <v>2.4063839020727711</v>
      </c>
      <c r="E30" s="5">
        <f t="shared" si="6"/>
        <v>66.793124267968579</v>
      </c>
      <c r="F30" s="7">
        <f t="shared" si="0"/>
        <v>-34.413751464062841</v>
      </c>
      <c r="G30" s="7">
        <f t="shared" si="1"/>
        <v>-929.17128952969665</v>
      </c>
      <c r="H30" s="3">
        <f t="shared" si="2"/>
        <v>1.8219805035277894</v>
      </c>
      <c r="I30" s="3">
        <f t="shared" si="3"/>
        <v>2.3733706790232847</v>
      </c>
      <c r="J30">
        <f t="shared" si="7"/>
        <v>-12.215915240410997</v>
      </c>
      <c r="K30">
        <f t="shared" si="7"/>
        <v>330.13223049486271</v>
      </c>
    </row>
    <row r="31" spans="1:11" x14ac:dyDescent="0.2">
      <c r="A31">
        <v>17</v>
      </c>
      <c r="B31">
        <v>64</v>
      </c>
      <c r="C31" s="5">
        <f t="shared" si="5"/>
        <v>1.8219805035277894</v>
      </c>
      <c r="D31" s="5">
        <f t="shared" si="5"/>
        <v>2.3733706790232847</v>
      </c>
      <c r="E31" s="5">
        <f t="shared" si="6"/>
        <v>42.169282046923627</v>
      </c>
      <c r="F31" s="7">
        <f t="shared" si="0"/>
        <v>-43.661435906152747</v>
      </c>
      <c r="G31" s="7">
        <f t="shared" si="1"/>
        <v>-742.24441040459669</v>
      </c>
      <c r="H31" s="3">
        <f t="shared" si="2"/>
        <v>1.823516550258488</v>
      </c>
      <c r="I31" s="3">
        <f t="shared" si="3"/>
        <v>2.3510812223827928</v>
      </c>
      <c r="J31">
        <f t="shared" si="7"/>
        <v>-15.360467306985171</v>
      </c>
      <c r="K31">
        <f t="shared" si="7"/>
        <v>222.89456640491679</v>
      </c>
    </row>
    <row r="32" spans="1:11" x14ac:dyDescent="0.2">
      <c r="A32">
        <v>8</v>
      </c>
      <c r="B32">
        <v>46</v>
      </c>
      <c r="C32" s="5">
        <f t="shared" si="5"/>
        <v>1.823516550258488</v>
      </c>
      <c r="D32" s="5">
        <f t="shared" si="5"/>
        <v>2.3510812223827928</v>
      </c>
      <c r="E32" s="5">
        <f t="shared" si="6"/>
        <v>20.632166329320832</v>
      </c>
      <c r="F32" s="7">
        <f t="shared" si="0"/>
        <v>-50.735667341358337</v>
      </c>
      <c r="G32" s="7">
        <f t="shared" si="1"/>
        <v>-405.88533873086669</v>
      </c>
      <c r="H32" s="3">
        <f t="shared" si="2"/>
        <v>1.8254063489895302</v>
      </c>
      <c r="I32" s="3">
        <f t="shared" si="3"/>
        <v>2.3350795647936589</v>
      </c>
      <c r="J32">
        <f t="shared" si="7"/>
        <v>-18.897987310422486</v>
      </c>
      <c r="K32">
        <f t="shared" si="7"/>
        <v>160.01657589133845</v>
      </c>
    </row>
    <row r="33" spans="1:13" x14ac:dyDescent="0.2">
      <c r="A33" s="7"/>
      <c r="B33" s="7"/>
      <c r="H33" s="3"/>
      <c r="J33">
        <v>-18.930117129193107</v>
      </c>
      <c r="K33">
        <v>160.28863128474987</v>
      </c>
      <c r="M33" s="10"/>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7105" r:id="rId3" name="Button 1">
              <controlPr defaultSize="0" print="0" autoFill="0" autoPict="0" macro="[0]!momentum.reset">
                <anchor moveWithCells="1">
                  <from>
                    <xdr:col>0</xdr:col>
                    <xdr:colOff>12700</xdr:colOff>
                    <xdr:row>0</xdr:row>
                    <xdr:rowOff>12700</xdr:rowOff>
                  </from>
                  <to>
                    <xdr:col>0</xdr:col>
                    <xdr:colOff>635000</xdr:colOff>
                    <xdr:row>0</xdr:row>
                    <xdr:rowOff>177800</xdr:rowOff>
                  </to>
                </anchor>
              </controlPr>
            </control>
          </mc:Choice>
        </mc:AlternateContent>
        <mc:AlternateContent xmlns:mc="http://schemas.openxmlformats.org/markup-compatibility/2006">
          <mc:Choice Requires="x14">
            <control shapeId="47106" r:id="rId4" name="Button 2">
              <controlPr defaultSize="0" print="0" autoFill="0" autoPict="0" macro="[0]!momentum.somesteps">
                <anchor moveWithCells="1">
                  <from>
                    <xdr:col>0</xdr:col>
                    <xdr:colOff>12700</xdr:colOff>
                    <xdr:row>1</xdr:row>
                    <xdr:rowOff>12700</xdr:rowOff>
                  </from>
                  <to>
                    <xdr:col>0</xdr:col>
                    <xdr:colOff>635000</xdr:colOff>
                    <xdr:row>1</xdr:row>
                    <xdr:rowOff>177800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dagrad"/>
  <dimension ref="A1:K33"/>
  <sheetViews>
    <sheetView zoomScale="120" zoomScaleNormal="130" workbookViewId="0">
      <pane xSplit="3" ySplit="3" topLeftCell="D11" activePane="bottomRight" state="frozen"/>
      <selection pane="topRight" activeCell="D1" sqref="D1"/>
      <selection pane="bottomLeft" activeCell="A4" sqref="A4"/>
      <selection pane="bottomRight" activeCell="C1" sqref="C1"/>
    </sheetView>
  </sheetViews>
  <sheetFormatPr baseColWidth="10" defaultColWidth="8.83203125" defaultRowHeight="15" x14ac:dyDescent="0.2"/>
  <cols>
    <col min="2" max="2" width="6.33203125" customWidth="1"/>
    <col min="3" max="3" width="8.83203125" style="5" customWidth="1"/>
    <col min="4" max="4" width="10.83203125" style="5" bestFit="1" customWidth="1"/>
    <col min="5" max="5" width="9.1640625" style="5" bestFit="1" customWidth="1"/>
    <col min="6" max="6" width="10.83203125" style="7" bestFit="1" customWidth="1"/>
    <col min="7" max="7" width="10.1640625" style="7" bestFit="1" customWidth="1"/>
    <col min="8" max="8" width="8.33203125" bestFit="1" customWidth="1"/>
    <col min="9" max="9" width="5.83203125" bestFit="1" customWidth="1"/>
    <col min="10" max="10" width="1.83203125" bestFit="1" customWidth="1"/>
    <col min="11" max="11" width="4.1640625" bestFit="1" customWidth="1"/>
  </cols>
  <sheetData>
    <row r="1" spans="1:9" x14ac:dyDescent="0.2">
      <c r="B1" s="11" t="s">
        <v>21</v>
      </c>
      <c r="C1" s="5">
        <v>18.010899129214945</v>
      </c>
      <c r="D1" s="12" t="s">
        <v>14</v>
      </c>
      <c r="F1" s="7">
        <v>2.4732680321894231</v>
      </c>
      <c r="G1" s="7">
        <v>105.12925181546979</v>
      </c>
    </row>
    <row r="2" spans="1:9" x14ac:dyDescent="0.2">
      <c r="B2" s="11" t="s">
        <v>22</v>
      </c>
      <c r="C2" s="5">
        <v>2.1967341791998956</v>
      </c>
      <c r="D2">
        <v>1E-3</v>
      </c>
      <c r="F2" s="9">
        <f>$D$2/F1</f>
        <v>4.0432334344076937E-4</v>
      </c>
      <c r="G2" s="9">
        <f>$D$2/G1</f>
        <v>9.5121004166877363E-6</v>
      </c>
    </row>
    <row r="3" spans="1:9" s="2" customFormat="1" x14ac:dyDescent="0.2">
      <c r="A3" s="2" t="s">
        <v>15</v>
      </c>
      <c r="B3" s="2" t="s">
        <v>16</v>
      </c>
      <c r="C3" s="6" t="s">
        <v>21</v>
      </c>
      <c r="D3" s="6" t="s">
        <v>22</v>
      </c>
      <c r="E3" s="6" t="s">
        <v>18</v>
      </c>
      <c r="F3" s="8" t="s">
        <v>6</v>
      </c>
      <c r="G3" s="8" t="s">
        <v>9</v>
      </c>
      <c r="H3" s="2" t="s">
        <v>13</v>
      </c>
      <c r="I3" s="2" t="s">
        <v>12</v>
      </c>
    </row>
    <row r="4" spans="1:9" x14ac:dyDescent="0.2">
      <c r="A4">
        <v>14</v>
      </c>
      <c r="B4">
        <v>58</v>
      </c>
      <c r="C4" s="5">
        <f>C1</f>
        <v>18.010899129214945</v>
      </c>
      <c r="D4" s="5">
        <f>C2</f>
        <v>2.1967341791998956</v>
      </c>
      <c r="E4" s="5">
        <f>C4+D4*A4</f>
        <v>48.765177638013483</v>
      </c>
      <c r="F4" s="7">
        <f t="shared" ref="F4:F32" si="0">2*(D4*A4+C4-B4)</f>
        <v>-18.469644723973033</v>
      </c>
      <c r="G4" s="7">
        <f t="shared" ref="G4:G32" si="1">F4*A4</f>
        <v>-258.57502613562247</v>
      </c>
      <c r="H4" s="3">
        <f t="shared" ref="H4:H32" si="2">C4-F4*F$2</f>
        <v>18.018366837721906</v>
      </c>
      <c r="I4" s="3">
        <f t="shared" ref="I4:I32" si="3">D4-G4*G$2</f>
        <v>2.1991937708137455</v>
      </c>
    </row>
    <row r="5" spans="1:9" x14ac:dyDescent="0.2">
      <c r="A5">
        <v>86</v>
      </c>
      <c r="B5">
        <v>202</v>
      </c>
      <c r="C5" s="5">
        <f>H4</f>
        <v>18.018366837721906</v>
      </c>
      <c r="D5" s="5">
        <f>I4</f>
        <v>2.1991937708137455</v>
      </c>
      <c r="E5" s="5">
        <f>C5+D5*A5</f>
        <v>207.14903112770403</v>
      </c>
      <c r="F5" s="7">
        <f t="shared" si="0"/>
        <v>10.29806225540807</v>
      </c>
      <c r="G5" s="7">
        <f t="shared" si="1"/>
        <v>885.63335396509399</v>
      </c>
      <c r="H5" s="3">
        <f t="shared" si="2"/>
        <v>18.014203090759839</v>
      </c>
      <c r="I5" s="3">
        <f t="shared" si="3"/>
        <v>2.1907695374184617</v>
      </c>
    </row>
    <row r="6" spans="1:9" x14ac:dyDescent="0.2">
      <c r="A6">
        <v>28</v>
      </c>
      <c r="B6">
        <v>86</v>
      </c>
      <c r="C6" s="5">
        <f>H5</f>
        <v>18.014203090759839</v>
      </c>
      <c r="D6" s="5">
        <f>I5</f>
        <v>2.1907695374184617</v>
      </c>
      <c r="E6" s="5">
        <f>C6+D6*A6</f>
        <v>79.355750138476765</v>
      </c>
      <c r="F6" s="7">
        <f t="shared" si="0"/>
        <v>-13.288499723046471</v>
      </c>
      <c r="G6" s="7">
        <f t="shared" si="1"/>
        <v>-372.07799224530117</v>
      </c>
      <c r="H6" s="3">
        <f>C6-F6*F$2</f>
        <v>18.019575941397171</v>
      </c>
      <c r="I6" s="3">
        <f t="shared" si="3"/>
        <v>2.1943087806435386</v>
      </c>
    </row>
    <row r="7" spans="1:9" x14ac:dyDescent="0.2">
      <c r="A7">
        <v>51</v>
      </c>
      <c r="B7">
        <v>132</v>
      </c>
      <c r="C7" s="5">
        <f t="shared" ref="C7:C32" si="4">H6</f>
        <v>18.019575941397171</v>
      </c>
      <c r="D7" s="5">
        <f t="shared" ref="D7:D32" si="5">I6</f>
        <v>2.1943087806435386</v>
      </c>
      <c r="E7" s="5">
        <f t="shared" ref="E7:E32" si="6">C7+D7*A7</f>
        <v>129.92932375421765</v>
      </c>
      <c r="F7" s="7">
        <f t="shared" si="0"/>
        <v>-4.1413524915647031</v>
      </c>
      <c r="G7" s="7">
        <f t="shared" si="1"/>
        <v>-211.20897706979986</v>
      </c>
      <c r="H7" s="3">
        <f t="shared" si="2"/>
        <v>18.021250386882926</v>
      </c>
      <c r="I7" s="3">
        <f t="shared" si="3"/>
        <v>2.1963178216423325</v>
      </c>
    </row>
    <row r="8" spans="1:9" x14ac:dyDescent="0.2">
      <c r="A8">
        <v>28</v>
      </c>
      <c r="B8">
        <v>86</v>
      </c>
      <c r="C8" s="5">
        <f t="shared" si="4"/>
        <v>18.021250386882926</v>
      </c>
      <c r="D8" s="5">
        <f t="shared" si="5"/>
        <v>2.1963178216423325</v>
      </c>
      <c r="E8" s="5">
        <f t="shared" si="6"/>
        <v>79.518149392868239</v>
      </c>
      <c r="F8" s="7">
        <f t="shared" si="0"/>
        <v>-12.963701214263523</v>
      </c>
      <c r="G8" s="7">
        <f t="shared" si="1"/>
        <v>-362.98363399937864</v>
      </c>
      <c r="H8" s="3">
        <f t="shared" si="2"/>
        <v>18.026491913901243</v>
      </c>
      <c r="I8" s="3">
        <f t="shared" si="3"/>
        <v>2.1997705584185487</v>
      </c>
    </row>
    <row r="9" spans="1:9" x14ac:dyDescent="0.2">
      <c r="A9">
        <v>29</v>
      </c>
      <c r="B9">
        <v>88</v>
      </c>
      <c r="C9" s="5">
        <f t="shared" si="4"/>
        <v>18.026491913901243</v>
      </c>
      <c r="D9" s="5">
        <f t="shared" si="5"/>
        <v>2.1997705584185487</v>
      </c>
      <c r="E9" s="5">
        <f t="shared" si="6"/>
        <v>81.81983810803915</v>
      </c>
      <c r="F9" s="7">
        <f t="shared" si="0"/>
        <v>-12.3603237839217</v>
      </c>
      <c r="G9" s="7">
        <f t="shared" si="1"/>
        <v>-358.44938973372928</v>
      </c>
      <c r="H9" s="3">
        <f t="shared" si="2"/>
        <v>18.03148948133957</v>
      </c>
      <c r="I9" s="3">
        <f t="shared" si="3"/>
        <v>2.2031801650079963</v>
      </c>
    </row>
    <row r="10" spans="1:9" x14ac:dyDescent="0.2">
      <c r="A10">
        <v>72</v>
      </c>
      <c r="B10">
        <v>174</v>
      </c>
      <c r="C10" s="5">
        <f t="shared" si="4"/>
        <v>18.03148948133957</v>
      </c>
      <c r="D10" s="5">
        <f t="shared" si="5"/>
        <v>2.2031801650079963</v>
      </c>
      <c r="E10" s="5">
        <f t="shared" si="6"/>
        <v>176.66046136191531</v>
      </c>
      <c r="F10" s="7">
        <f t="shared" si="0"/>
        <v>5.3209227238306198</v>
      </c>
      <c r="G10" s="7">
        <f t="shared" si="1"/>
        <v>383.10643611580463</v>
      </c>
      <c r="H10" s="3">
        <f t="shared" si="2"/>
        <v>18.029338108073681</v>
      </c>
      <c r="I10" s="3">
        <f t="shared" si="3"/>
        <v>2.1995360181173833</v>
      </c>
    </row>
    <row r="11" spans="1:9" x14ac:dyDescent="0.2">
      <c r="A11">
        <v>62</v>
      </c>
      <c r="B11">
        <v>154</v>
      </c>
      <c r="C11" s="5">
        <f t="shared" si="4"/>
        <v>18.029338108073681</v>
      </c>
      <c r="D11" s="5">
        <f t="shared" si="5"/>
        <v>2.1995360181173833</v>
      </c>
      <c r="E11" s="5">
        <f t="shared" si="6"/>
        <v>154.40057123135145</v>
      </c>
      <c r="F11" s="7">
        <f t="shared" si="0"/>
        <v>0.80114246270289868</v>
      </c>
      <c r="G11" s="7">
        <f t="shared" si="1"/>
        <v>49.670832687579718</v>
      </c>
      <c r="H11" s="3">
        <f t="shared" si="2"/>
        <v>18.029014187474587</v>
      </c>
      <c r="I11" s="3">
        <f t="shared" si="3"/>
        <v>2.1990635441690785</v>
      </c>
    </row>
    <row r="12" spans="1:9" x14ac:dyDescent="0.2">
      <c r="A12">
        <v>84</v>
      </c>
      <c r="B12">
        <v>198</v>
      </c>
      <c r="C12" s="5">
        <f t="shared" si="4"/>
        <v>18.029014187474587</v>
      </c>
      <c r="D12" s="5">
        <f t="shared" si="5"/>
        <v>2.1990635441690785</v>
      </c>
      <c r="E12" s="5">
        <f t="shared" si="6"/>
        <v>202.75035189767718</v>
      </c>
      <c r="F12" s="7">
        <f t="shared" si="0"/>
        <v>9.5007037953543545</v>
      </c>
      <c r="G12" s="7">
        <f t="shared" si="1"/>
        <v>798.05911880976578</v>
      </c>
      <c r="H12" s="3">
        <f t="shared" si="2"/>
        <v>18.025172831151011</v>
      </c>
      <c r="I12" s="3">
        <f t="shared" si="3"/>
        <v>2.1914723256925068</v>
      </c>
    </row>
    <row r="13" spans="1:9" x14ac:dyDescent="0.2">
      <c r="A13">
        <v>15</v>
      </c>
      <c r="B13">
        <v>60</v>
      </c>
      <c r="C13" s="5">
        <f t="shared" si="4"/>
        <v>18.025172831151011</v>
      </c>
      <c r="D13" s="5">
        <f t="shared" si="5"/>
        <v>2.1914723256925068</v>
      </c>
      <c r="E13" s="5">
        <f t="shared" si="6"/>
        <v>50.897257716538611</v>
      </c>
      <c r="F13" s="7">
        <f t="shared" si="0"/>
        <v>-18.205484566922777</v>
      </c>
      <c r="G13" s="7">
        <f t="shared" si="1"/>
        <v>-273.08226850384165</v>
      </c>
      <c r="H13" s="3">
        <f t="shared" si="2"/>
        <v>18.032533733540067</v>
      </c>
      <c r="I13" s="3">
        <f t="shared" si="3"/>
        <v>2.1940699116525324</v>
      </c>
    </row>
    <row r="14" spans="1:9" x14ac:dyDescent="0.2">
      <c r="A14">
        <v>42</v>
      </c>
      <c r="B14">
        <v>114</v>
      </c>
      <c r="C14" s="5">
        <f t="shared" si="4"/>
        <v>18.032533733540067</v>
      </c>
      <c r="D14" s="5">
        <f t="shared" si="5"/>
        <v>2.1940699116525324</v>
      </c>
      <c r="E14" s="5">
        <f t="shared" si="6"/>
        <v>110.18347002294642</v>
      </c>
      <c r="F14" s="7">
        <f t="shared" si="0"/>
        <v>-7.6330599541071535</v>
      </c>
      <c r="G14" s="7">
        <f t="shared" si="1"/>
        <v>-320.58851807250045</v>
      </c>
      <c r="H14" s="3">
        <f t="shared" si="2"/>
        <v>18.035619957861396</v>
      </c>
      <c r="I14" s="3">
        <f t="shared" si="3"/>
        <v>2.197119381828875</v>
      </c>
    </row>
    <row r="15" spans="1:9" x14ac:dyDescent="0.2">
      <c r="A15">
        <v>62</v>
      </c>
      <c r="B15">
        <v>154</v>
      </c>
      <c r="C15" s="5">
        <f t="shared" si="4"/>
        <v>18.035619957861396</v>
      </c>
      <c r="D15" s="5">
        <f>I14</f>
        <v>2.197119381828875</v>
      </c>
      <c r="E15" s="5">
        <f t="shared" si="6"/>
        <v>154.25702163125166</v>
      </c>
      <c r="F15" s="7">
        <f t="shared" si="0"/>
        <v>0.51404326250332133</v>
      </c>
      <c r="G15" s="7">
        <f t="shared" si="1"/>
        <v>31.870682275205922</v>
      </c>
      <c r="H15" s="3">
        <f t="shared" si="2"/>
        <v>18.035412118170829</v>
      </c>
      <c r="I15" s="3">
        <f t="shared" si="3"/>
        <v>2.1968162246987251</v>
      </c>
    </row>
    <row r="16" spans="1:9" x14ac:dyDescent="0.2">
      <c r="A16">
        <v>47</v>
      </c>
      <c r="B16">
        <v>124</v>
      </c>
      <c r="C16" s="5">
        <f t="shared" si="4"/>
        <v>18.035412118170829</v>
      </c>
      <c r="D16" s="5">
        <f t="shared" si="5"/>
        <v>2.1968162246987251</v>
      </c>
      <c r="E16" s="5">
        <f t="shared" si="6"/>
        <v>121.2857746790109</v>
      </c>
      <c r="F16" s="7">
        <f t="shared" si="0"/>
        <v>-5.4284506419782019</v>
      </c>
      <c r="G16" s="7">
        <f t="shared" si="1"/>
        <v>-255.13718017297549</v>
      </c>
      <c r="H16" s="3">
        <f t="shared" si="2"/>
        <v>18.037606967484095</v>
      </c>
      <c r="I16" s="3">
        <f t="shared" si="3"/>
        <v>2.1992431151765608</v>
      </c>
    </row>
    <row r="17" spans="1:9" x14ac:dyDescent="0.2">
      <c r="A17">
        <v>35</v>
      </c>
      <c r="B17">
        <v>100</v>
      </c>
      <c r="C17" s="5">
        <f t="shared" si="4"/>
        <v>18.037606967484095</v>
      </c>
      <c r="D17" s="5">
        <f t="shared" si="5"/>
        <v>2.1992431151765608</v>
      </c>
      <c r="E17" s="5">
        <f t="shared" si="6"/>
        <v>95.011115998663726</v>
      </c>
      <c r="F17" s="7">
        <f t="shared" si="0"/>
        <v>-9.9777680026725477</v>
      </c>
      <c r="G17" s="7">
        <f t="shared" si="1"/>
        <v>-349.2218800935392</v>
      </c>
      <c r="H17" s="3">
        <f t="shared" si="2"/>
        <v>18.041641212003011</v>
      </c>
      <c r="I17" s="3">
        <f t="shared" si="3"/>
        <v>2.2025649487677148</v>
      </c>
    </row>
    <row r="18" spans="1:9" x14ac:dyDescent="0.2">
      <c r="A18">
        <v>9</v>
      </c>
      <c r="B18">
        <v>48</v>
      </c>
      <c r="C18" s="5">
        <f t="shared" si="4"/>
        <v>18.041641212003011</v>
      </c>
      <c r="D18" s="5">
        <f t="shared" si="5"/>
        <v>2.2025649487677148</v>
      </c>
      <c r="E18" s="5">
        <f t="shared" si="6"/>
        <v>37.864725750912442</v>
      </c>
      <c r="F18" s="7">
        <f t="shared" si="0"/>
        <v>-20.270548498175117</v>
      </c>
      <c r="G18" s="7">
        <f t="shared" si="1"/>
        <v>-182.43493648357605</v>
      </c>
      <c r="H18" s="3">
        <f t="shared" si="2"/>
        <v>18.04983706794517</v>
      </c>
      <c r="I18" s="3">
        <f t="shared" si="3"/>
        <v>2.2043002882030587</v>
      </c>
    </row>
    <row r="19" spans="1:9" x14ac:dyDescent="0.2">
      <c r="A19">
        <v>38</v>
      </c>
      <c r="B19">
        <v>106</v>
      </c>
      <c r="C19" s="5">
        <f t="shared" si="4"/>
        <v>18.04983706794517</v>
      </c>
      <c r="D19" s="5">
        <f t="shared" si="5"/>
        <v>2.2043002882030587</v>
      </c>
      <c r="E19" s="5">
        <f t="shared" si="6"/>
        <v>101.81324801966139</v>
      </c>
      <c r="F19" s="7">
        <f t="shared" si="0"/>
        <v>-8.3735039606772261</v>
      </c>
      <c r="G19" s="7">
        <f t="shared" si="1"/>
        <v>-318.19315050573459</v>
      </c>
      <c r="H19" s="3">
        <f t="shared" si="2"/>
        <v>18.053222671062866</v>
      </c>
      <c r="I19" s="3">
        <f t="shared" si="3"/>
        <v>2.2073269734025716</v>
      </c>
    </row>
    <row r="20" spans="1:9" x14ac:dyDescent="0.2">
      <c r="A20">
        <v>44</v>
      </c>
      <c r="B20">
        <v>118</v>
      </c>
      <c r="C20" s="5">
        <f t="shared" si="4"/>
        <v>18.053222671062866</v>
      </c>
      <c r="D20" s="5">
        <f t="shared" si="5"/>
        <v>2.2073269734025716</v>
      </c>
      <c r="E20" s="5">
        <f t="shared" si="6"/>
        <v>115.17560950077602</v>
      </c>
      <c r="F20" s="7">
        <f t="shared" si="0"/>
        <v>-5.6487809984479611</v>
      </c>
      <c r="G20" s="7">
        <f t="shared" si="1"/>
        <v>-248.54636393171029</v>
      </c>
      <c r="H20" s="3">
        <f t="shared" si="2"/>
        <v>18.055506605082524</v>
      </c>
      <c r="I20" s="3">
        <f t="shared" si="3"/>
        <v>2.2096911713744927</v>
      </c>
    </row>
    <row r="21" spans="1:9" x14ac:dyDescent="0.2">
      <c r="A21">
        <v>99</v>
      </c>
      <c r="B21">
        <v>228</v>
      </c>
      <c r="C21" s="5">
        <f t="shared" si="4"/>
        <v>18.055506605082524</v>
      </c>
      <c r="D21" s="5">
        <f t="shared" si="5"/>
        <v>2.2096911713744927</v>
      </c>
      <c r="E21" s="5">
        <f t="shared" si="6"/>
        <v>236.8149325711573</v>
      </c>
      <c r="F21" s="7">
        <f t="shared" si="0"/>
        <v>17.6298651423146</v>
      </c>
      <c r="G21" s="7">
        <f t="shared" si="1"/>
        <v>1745.3566490891453</v>
      </c>
      <c r="H21" s="3">
        <f t="shared" si="2"/>
        <v>18.048378439063775</v>
      </c>
      <c r="I21" s="3">
        <f t="shared" si="3"/>
        <v>2.1930891636654231</v>
      </c>
    </row>
    <row r="22" spans="1:9" x14ac:dyDescent="0.2">
      <c r="A22">
        <v>13</v>
      </c>
      <c r="B22">
        <v>56</v>
      </c>
      <c r="C22" s="5">
        <f t="shared" si="4"/>
        <v>18.048378439063775</v>
      </c>
      <c r="D22" s="5">
        <f t="shared" si="5"/>
        <v>2.1930891636654231</v>
      </c>
      <c r="E22" s="5">
        <f t="shared" si="6"/>
        <v>46.558537566714278</v>
      </c>
      <c r="F22" s="7">
        <f t="shared" si="0"/>
        <v>-18.882924866571443</v>
      </c>
      <c r="G22" s="7">
        <f t="shared" si="1"/>
        <v>-245.47802326542876</v>
      </c>
      <c r="H22" s="3">
        <f t="shared" si="2"/>
        <v>18.056013246379766</v>
      </c>
      <c r="I22" s="3">
        <f t="shared" si="3"/>
        <v>2.1954241752728136</v>
      </c>
    </row>
    <row r="23" spans="1:9" x14ac:dyDescent="0.2">
      <c r="A23">
        <v>21</v>
      </c>
      <c r="B23">
        <v>72</v>
      </c>
      <c r="C23" s="5">
        <f t="shared" si="4"/>
        <v>18.056013246379766</v>
      </c>
      <c r="D23" s="5">
        <f t="shared" si="5"/>
        <v>2.1954241752728136</v>
      </c>
      <c r="E23" s="5">
        <f t="shared" si="6"/>
        <v>64.159920927108857</v>
      </c>
      <c r="F23" s="7">
        <f t="shared" si="0"/>
        <v>-15.680158145782286</v>
      </c>
      <c r="G23" s="7">
        <f t="shared" si="1"/>
        <v>-329.28332106142801</v>
      </c>
      <c r="H23" s="3">
        <f t="shared" si="2"/>
        <v>18.06235310034695</v>
      </c>
      <c r="I23" s="3">
        <f t="shared" si="3"/>
        <v>2.1985563512882904</v>
      </c>
    </row>
    <row r="24" spans="1:9" x14ac:dyDescent="0.2">
      <c r="A24">
        <v>28</v>
      </c>
      <c r="B24">
        <v>86</v>
      </c>
      <c r="C24" s="5">
        <f t="shared" si="4"/>
        <v>18.06235310034695</v>
      </c>
      <c r="D24" s="5">
        <f t="shared" si="5"/>
        <v>2.1985563512882904</v>
      </c>
      <c r="E24" s="5">
        <f t="shared" si="6"/>
        <v>79.621930936419076</v>
      </c>
      <c r="F24" s="7">
        <f t="shared" si="0"/>
        <v>-12.756138127161847</v>
      </c>
      <c r="G24" s="7">
        <f t="shared" si="1"/>
        <v>-357.17186756053172</v>
      </c>
      <c r="H24" s="3">
        <f t="shared" si="2"/>
        <v>18.067510704763915</v>
      </c>
      <c r="I24" s="3">
        <f t="shared" si="3"/>
        <v>2.2019538059585422</v>
      </c>
    </row>
    <row r="25" spans="1:9" x14ac:dyDescent="0.2">
      <c r="A25">
        <v>20</v>
      </c>
      <c r="B25">
        <v>70</v>
      </c>
      <c r="C25" s="5">
        <f t="shared" si="4"/>
        <v>18.067510704763915</v>
      </c>
      <c r="D25" s="5">
        <f t="shared" si="5"/>
        <v>2.2019538059585422</v>
      </c>
      <c r="E25" s="5">
        <f t="shared" si="6"/>
        <v>62.106586823934762</v>
      </c>
      <c r="F25" s="7">
        <f t="shared" si="0"/>
        <v>-15.786826352130475</v>
      </c>
      <c r="G25" s="7">
        <f t="shared" si="1"/>
        <v>-315.73652704260951</v>
      </c>
      <c r="H25" s="3">
        <f t="shared" si="2"/>
        <v>18.073893687176927</v>
      </c>
      <c r="I25" s="3">
        <f t="shared" si="3"/>
        <v>2.2049571235089878</v>
      </c>
    </row>
    <row r="26" spans="1:9" x14ac:dyDescent="0.2">
      <c r="A26">
        <v>8</v>
      </c>
      <c r="B26">
        <v>46</v>
      </c>
      <c r="C26" s="5">
        <f t="shared" si="4"/>
        <v>18.073893687176927</v>
      </c>
      <c r="D26" s="5">
        <f t="shared" si="5"/>
        <v>2.2049571235089878</v>
      </c>
      <c r="E26" s="5">
        <f t="shared" si="6"/>
        <v>35.713550675248825</v>
      </c>
      <c r="F26" s="7">
        <f t="shared" si="0"/>
        <v>-20.572898649502349</v>
      </c>
      <c r="G26" s="7">
        <f t="shared" si="1"/>
        <v>-164.58318919601879</v>
      </c>
      <c r="H26" s="3">
        <f t="shared" si="2"/>
        <v>18.082211790343163</v>
      </c>
      <c r="I26" s="3">
        <f t="shared" si="3"/>
        <v>2.2065226553315189</v>
      </c>
    </row>
    <row r="27" spans="1:9" x14ac:dyDescent="0.2">
      <c r="A27">
        <v>64</v>
      </c>
      <c r="B27">
        <v>158</v>
      </c>
      <c r="C27" s="5">
        <f t="shared" si="4"/>
        <v>18.082211790343163</v>
      </c>
      <c r="D27" s="5">
        <f t="shared" si="5"/>
        <v>2.2065226553315189</v>
      </c>
      <c r="E27" s="5">
        <f t="shared" si="6"/>
        <v>159.29966173156038</v>
      </c>
      <c r="F27" s="7">
        <f t="shared" si="0"/>
        <v>2.5993234631207542</v>
      </c>
      <c r="G27" s="7">
        <f t="shared" si="1"/>
        <v>166.35670163972827</v>
      </c>
      <c r="H27" s="3">
        <f t="shared" si="2"/>
        <v>18.081160823189869</v>
      </c>
      <c r="I27" s="3">
        <f t="shared" si="3"/>
        <v>2.2049402536805327</v>
      </c>
    </row>
    <row r="28" spans="1:9" x14ac:dyDescent="0.2">
      <c r="A28">
        <v>99</v>
      </c>
      <c r="B28">
        <v>228</v>
      </c>
      <c r="C28" s="5">
        <f t="shared" si="4"/>
        <v>18.081160823189869</v>
      </c>
      <c r="D28" s="5">
        <f t="shared" si="5"/>
        <v>2.2049402536805327</v>
      </c>
      <c r="E28" s="5">
        <f t="shared" si="6"/>
        <v>236.3702459375626</v>
      </c>
      <c r="F28" s="7">
        <f t="shared" si="0"/>
        <v>16.740491875125201</v>
      </c>
      <c r="G28" s="7">
        <f t="shared" si="1"/>
        <v>1657.308695637395</v>
      </c>
      <c r="H28" s="3">
        <f t="shared" si="2"/>
        <v>18.074392251544076</v>
      </c>
      <c r="I28" s="3">
        <f t="shared" si="3"/>
        <v>2.18917576694618</v>
      </c>
    </row>
    <row r="29" spans="1:9" x14ac:dyDescent="0.2">
      <c r="A29">
        <v>70</v>
      </c>
      <c r="B29">
        <v>170</v>
      </c>
      <c r="C29" s="5">
        <f t="shared" si="4"/>
        <v>18.074392251544076</v>
      </c>
      <c r="D29" s="5">
        <f t="shared" si="5"/>
        <v>2.18917576694618</v>
      </c>
      <c r="E29" s="5">
        <f t="shared" si="6"/>
        <v>171.31669593777667</v>
      </c>
      <c r="F29" s="7">
        <f t="shared" si="0"/>
        <v>2.6333918755533432</v>
      </c>
      <c r="G29" s="7">
        <f t="shared" si="1"/>
        <v>184.33743128873402</v>
      </c>
      <c r="H29" s="3">
        <f t="shared" si="2"/>
        <v>18.073327509736362</v>
      </c>
      <c r="I29" s="3">
        <f t="shared" si="3"/>
        <v>2.1874223307892073</v>
      </c>
    </row>
    <row r="30" spans="1:9" x14ac:dyDescent="0.2">
      <c r="A30">
        <v>27</v>
      </c>
      <c r="B30">
        <v>84</v>
      </c>
      <c r="C30" s="5">
        <f t="shared" si="4"/>
        <v>18.073327509736362</v>
      </c>
      <c r="D30" s="5">
        <f t="shared" si="5"/>
        <v>2.1874223307892073</v>
      </c>
      <c r="E30" s="5">
        <f t="shared" si="6"/>
        <v>77.13373044104496</v>
      </c>
      <c r="F30" s="7">
        <f t="shared" si="0"/>
        <v>-13.732539117910079</v>
      </c>
      <c r="G30" s="7">
        <f t="shared" si="1"/>
        <v>-370.77855618357216</v>
      </c>
      <c r="H30" s="3">
        <f t="shared" si="2"/>
        <v>18.078879895866447</v>
      </c>
      <c r="I30" s="3">
        <f t="shared" si="3"/>
        <v>2.19094921364798</v>
      </c>
    </row>
    <row r="31" spans="1:9" x14ac:dyDescent="0.2">
      <c r="A31">
        <v>17</v>
      </c>
      <c r="B31">
        <v>64</v>
      </c>
      <c r="C31" s="5">
        <f t="shared" si="4"/>
        <v>18.078879895866447</v>
      </c>
      <c r="D31" s="5">
        <f t="shared" si="5"/>
        <v>2.19094921364798</v>
      </c>
      <c r="E31" s="5">
        <f t="shared" si="6"/>
        <v>55.325016527882113</v>
      </c>
      <c r="F31" s="7">
        <f t="shared" si="0"/>
        <v>-17.349966944235774</v>
      </c>
      <c r="G31" s="7">
        <f t="shared" si="1"/>
        <v>-294.94943805200819</v>
      </c>
      <c r="H31" s="3">
        <f t="shared" si="2"/>
        <v>18.085894892509927</v>
      </c>
      <c r="I31" s="3">
        <f t="shared" si="3"/>
        <v>2.1937548023205764</v>
      </c>
    </row>
    <row r="32" spans="1:9" x14ac:dyDescent="0.2">
      <c r="A32">
        <v>8</v>
      </c>
      <c r="B32">
        <v>46</v>
      </c>
      <c r="C32" s="5">
        <f t="shared" si="4"/>
        <v>18.085894892509927</v>
      </c>
      <c r="D32" s="5">
        <f t="shared" si="5"/>
        <v>2.1937548023205764</v>
      </c>
      <c r="E32" s="5">
        <f t="shared" si="6"/>
        <v>35.635933311074538</v>
      </c>
      <c r="F32" s="7">
        <f t="shared" si="0"/>
        <v>-20.728133377850924</v>
      </c>
      <c r="G32" s="7">
        <f t="shared" si="1"/>
        <v>-165.82506702280739</v>
      </c>
      <c r="H32" s="3">
        <f t="shared" si="2"/>
        <v>18.094275760700548</v>
      </c>
      <c r="I32" s="3">
        <f t="shared" si="3"/>
        <v>2.1953321470097014</v>
      </c>
    </row>
    <row r="33" spans="1:11" x14ac:dyDescent="0.2">
      <c r="A33" s="7"/>
      <c r="B33" s="7"/>
      <c r="F33" s="7">
        <f>SQRT(SUMSQ(F4:F32))/COUNT(F4:F32)</f>
        <v>2.456398037348726</v>
      </c>
      <c r="G33" s="7">
        <f>SQRT(SUMSQ(G4:G32))/COUNT(G4:G32)</f>
        <v>104.43189102250149</v>
      </c>
      <c r="H33" s="3"/>
      <c r="K33" s="10"/>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0]!adagrad.reset">
                <anchor moveWithCells="1">
                  <from>
                    <xdr:col>0</xdr:col>
                    <xdr:colOff>12700</xdr:colOff>
                    <xdr:row>0</xdr:row>
                    <xdr:rowOff>12700</xdr:rowOff>
                  </from>
                  <to>
                    <xdr:col>0</xdr:col>
                    <xdr:colOff>635000</xdr:colOff>
                    <xdr:row>0</xdr:row>
                    <xdr:rowOff>177800</xdr:rowOff>
                  </to>
                </anchor>
              </controlPr>
            </control>
          </mc:Choice>
        </mc:AlternateContent>
        <mc:AlternateContent xmlns:mc="http://schemas.openxmlformats.org/markup-compatibility/2006">
          <mc:Choice Requires="x14">
            <control shapeId="8194" r:id="rId5" name="Button 2">
              <controlPr defaultSize="0" print="0" autoFill="0" autoPict="0" macro="[0]!adagrad.somesteps">
                <anchor moveWithCells="1">
                  <from>
                    <xdr:col>0</xdr:col>
                    <xdr:colOff>12700</xdr:colOff>
                    <xdr:row>1</xdr:row>
                    <xdr:rowOff>12700</xdr:rowOff>
                  </from>
                  <to>
                    <xdr:col>0</xdr:col>
                    <xdr:colOff>635000</xdr:colOff>
                    <xdr:row>1</xdr:row>
                    <xdr:rowOff>177800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128</vt:i4>
      </vt:variant>
    </vt:vector>
  </HeadingPairs>
  <TitlesOfParts>
    <vt:vector size="142" baseType="lpstr">
      <vt:lpstr>Intro</vt:lpstr>
      <vt:lpstr>data</vt:lpstr>
      <vt:lpstr>basic SGD</vt:lpstr>
      <vt:lpstr>basic SGD est</vt:lpstr>
      <vt:lpstr>basic SGD 2 neuron collapse</vt:lpstr>
      <vt:lpstr>resolve collapse by 1 neuron</vt:lpstr>
      <vt:lpstr>basic SGD 2 neuron ReLU</vt:lpstr>
      <vt:lpstr>momentum</vt:lpstr>
      <vt:lpstr>adagrad</vt:lpstr>
      <vt:lpstr>rmsprop</vt:lpstr>
      <vt:lpstr>adam</vt:lpstr>
      <vt:lpstr>eve</vt:lpstr>
      <vt:lpstr>adagrad_ann</vt:lpstr>
      <vt:lpstr>adam_ann</vt:lpstr>
      <vt:lpstr>adam_ann!avg_grad2</vt:lpstr>
      <vt:lpstr>adagrad!const</vt:lpstr>
      <vt:lpstr>adagrad_ann!const</vt:lpstr>
      <vt:lpstr>adam!const</vt:lpstr>
      <vt:lpstr>adam_ann!const</vt:lpstr>
      <vt:lpstr>'basic SGD'!const</vt:lpstr>
      <vt:lpstr>'basic SGD 2 neuron collapse'!const</vt:lpstr>
      <vt:lpstr>'basic SGD 2 neuron ReLU'!const</vt:lpstr>
      <vt:lpstr>'basic SGD est'!const</vt:lpstr>
      <vt:lpstr>eve!const</vt:lpstr>
      <vt:lpstr>momentum!const</vt:lpstr>
      <vt:lpstr>'resolve collapse by 1 neuron'!const</vt:lpstr>
      <vt:lpstr>rmsprop!const</vt:lpstr>
      <vt:lpstr>'basic SGD 2 neuron ReLU'!const2</vt:lpstr>
      <vt:lpstr>const2</vt:lpstr>
      <vt:lpstr>eve!dt_1</vt:lpstr>
      <vt:lpstr>eve!dtee</vt:lpstr>
      <vt:lpstr>eve!ft_1</vt:lpstr>
      <vt:lpstr>eve!ft_2</vt:lpstr>
      <vt:lpstr>adam_ann!gradrat</vt:lpstr>
      <vt:lpstr>adagrad!gradtarget</vt:lpstr>
      <vt:lpstr>adagrad_ann!gradtarget</vt:lpstr>
      <vt:lpstr>adam!gradtarget</vt:lpstr>
      <vt:lpstr>adam_ann!gradtarget</vt:lpstr>
      <vt:lpstr>'basic SGD'!gradtarget</vt:lpstr>
      <vt:lpstr>'basic SGD 2 neuron collapse'!gradtarget</vt:lpstr>
      <vt:lpstr>'basic SGD 2 neuron ReLU'!gradtarget</vt:lpstr>
      <vt:lpstr>'basic SGD est'!gradtarget</vt:lpstr>
      <vt:lpstr>eve!gradtarget</vt:lpstr>
      <vt:lpstr>'resolve collapse by 1 neuron'!gradtarget</vt:lpstr>
      <vt:lpstr>rmsprop!gradtarget</vt:lpstr>
      <vt:lpstr>adagrad!histgrad</vt:lpstr>
      <vt:lpstr>adagrad_ann!histgrad</vt:lpstr>
      <vt:lpstr>adam!histgrad</vt:lpstr>
      <vt:lpstr>adam_ann!histgrad</vt:lpstr>
      <vt:lpstr>'basic SGD'!histgrad</vt:lpstr>
      <vt:lpstr>'basic SGD 2 neuron collapse'!histgrad</vt:lpstr>
      <vt:lpstr>'basic SGD 2 neuron ReLU'!histgrad</vt:lpstr>
      <vt:lpstr>'basic SGD est'!histgrad</vt:lpstr>
      <vt:lpstr>eve!histgrad</vt:lpstr>
      <vt:lpstr>momentum!histgrad</vt:lpstr>
      <vt:lpstr>'resolve collapse by 1 neuron'!histgrad</vt:lpstr>
      <vt:lpstr>rmsprop!histgrad</vt:lpstr>
      <vt:lpstr>adagrad!lastconst</vt:lpstr>
      <vt:lpstr>adagrad_ann!lastconst</vt:lpstr>
      <vt:lpstr>adam!lastconst</vt:lpstr>
      <vt:lpstr>adam_ann!lastconst</vt:lpstr>
      <vt:lpstr>'basic SGD'!lastconst</vt:lpstr>
      <vt:lpstr>'basic SGD 2 neuron collapse'!lastconst</vt:lpstr>
      <vt:lpstr>'basic SGD 2 neuron ReLU'!lastconst</vt:lpstr>
      <vt:lpstr>'basic SGD est'!lastconst</vt:lpstr>
      <vt:lpstr>eve!lastconst</vt:lpstr>
      <vt:lpstr>momentum!lastconst</vt:lpstr>
      <vt:lpstr>'resolve collapse by 1 neuron'!lastconst</vt:lpstr>
      <vt:lpstr>rmsprop!lastconst</vt:lpstr>
      <vt:lpstr>'basic SGD 2 neuron ReLU'!lastconst2</vt:lpstr>
      <vt:lpstr>lastconst2</vt:lpstr>
      <vt:lpstr>adagrad!lastslope</vt:lpstr>
      <vt:lpstr>adagrad_ann!lastslope</vt:lpstr>
      <vt:lpstr>adam!lastslope</vt:lpstr>
      <vt:lpstr>adam_ann!lastslope</vt:lpstr>
      <vt:lpstr>'basic SGD'!lastslope</vt:lpstr>
      <vt:lpstr>'basic SGD 2 neuron collapse'!lastslope</vt:lpstr>
      <vt:lpstr>'basic SGD 2 neuron ReLU'!lastslope</vt:lpstr>
      <vt:lpstr>'basic SGD est'!lastslope</vt:lpstr>
      <vt:lpstr>eve!lastslope</vt:lpstr>
      <vt:lpstr>momentum!lastslope</vt:lpstr>
      <vt:lpstr>'resolve collapse by 1 neuron'!lastslope</vt:lpstr>
      <vt:lpstr>rmsprop!lastslope</vt:lpstr>
      <vt:lpstr>'basic SGD 2 neuron ReLU'!lastslope2</vt:lpstr>
      <vt:lpstr>lastslope2</vt:lpstr>
      <vt:lpstr>eve!loss</vt:lpstr>
      <vt:lpstr>adam!lr</vt:lpstr>
      <vt:lpstr>adam_ann!lr</vt:lpstr>
      <vt:lpstr>eve!lr</vt:lpstr>
      <vt:lpstr>momentum!lr</vt:lpstr>
      <vt:lpstr>adam!max_clipped</vt:lpstr>
      <vt:lpstr>adam_ann!max_clipped</vt:lpstr>
      <vt:lpstr>eve!max_clipped</vt:lpstr>
      <vt:lpstr>momentum!max_clipped</vt:lpstr>
      <vt:lpstr>rmsprop!max_clipped</vt:lpstr>
      <vt:lpstr>adam!momlast</vt:lpstr>
      <vt:lpstr>adam_ann!momlast</vt:lpstr>
      <vt:lpstr>eve!momlast</vt:lpstr>
      <vt:lpstr>momentum!momlast</vt:lpstr>
      <vt:lpstr>adam!momtarget</vt:lpstr>
      <vt:lpstr>adam_ann!momtarget</vt:lpstr>
      <vt:lpstr>eve!momtarget</vt:lpstr>
      <vt:lpstr>momentum!momtarget</vt:lpstr>
      <vt:lpstr>adam!ms_last</vt:lpstr>
      <vt:lpstr>adam_ann!ms_last</vt:lpstr>
      <vt:lpstr>eve!ms_last</vt:lpstr>
      <vt:lpstr>rmsprop!ms_last</vt:lpstr>
      <vt:lpstr>adam!pct_clipped</vt:lpstr>
      <vt:lpstr>adam_ann!pct_clipped</vt:lpstr>
      <vt:lpstr>eve!pct_clipped</vt:lpstr>
      <vt:lpstr>momentum!pct_clipped</vt:lpstr>
      <vt:lpstr>adam_ann!prev_grad2</vt:lpstr>
      <vt:lpstr>'basic SGD'!rmse</vt:lpstr>
      <vt:lpstr>'basic SGD 2 neuron collapse'!rmse</vt:lpstr>
      <vt:lpstr>'basic SGD 2 neuron ReLU'!rmse</vt:lpstr>
      <vt:lpstr>'basic SGD est'!rmse</vt:lpstr>
      <vt:lpstr>'resolve collapse by 1 neuron'!rmse</vt:lpstr>
      <vt:lpstr>'basic SGD'!rmses</vt:lpstr>
      <vt:lpstr>'basic SGD 2 neuron collapse'!rmses</vt:lpstr>
      <vt:lpstr>'basic SGD 2 neuron ReLU'!rmses</vt:lpstr>
      <vt:lpstr>'basic SGD est'!rmses</vt:lpstr>
      <vt:lpstr>'resolve collapse by 1 neuron'!rmses</vt:lpstr>
      <vt:lpstr>'basic SGD'!rmsestart</vt:lpstr>
      <vt:lpstr>'basic SGD 2 neuron collapse'!rmsestart</vt:lpstr>
      <vt:lpstr>'basic SGD 2 neuron ReLU'!rmsestart</vt:lpstr>
      <vt:lpstr>'basic SGD est'!rmsestart</vt:lpstr>
      <vt:lpstr>'resolve collapse by 1 neuron'!rmsestart</vt:lpstr>
      <vt:lpstr>eve!rtee</vt:lpstr>
      <vt:lpstr>adagrad!slope</vt:lpstr>
      <vt:lpstr>adagrad_ann!slope</vt:lpstr>
      <vt:lpstr>adam!slope</vt:lpstr>
      <vt:lpstr>adam_ann!slope</vt:lpstr>
      <vt:lpstr>'basic SGD'!slope</vt:lpstr>
      <vt:lpstr>'basic SGD 2 neuron collapse'!slope</vt:lpstr>
      <vt:lpstr>'basic SGD 2 neuron ReLU'!slope</vt:lpstr>
      <vt:lpstr>'basic SGD est'!slope</vt:lpstr>
      <vt:lpstr>eve!slope</vt:lpstr>
      <vt:lpstr>momentum!slope</vt:lpstr>
      <vt:lpstr>'resolve collapse by 1 neuron'!slope</vt:lpstr>
      <vt:lpstr>rmsprop!slope</vt:lpstr>
      <vt:lpstr>'basic SGD 2 neuron ReLU'!slope2</vt:lpstr>
      <vt:lpstr>slope2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Howard</dc:creator>
  <cp:keywords/>
  <dc:description/>
  <cp:lastModifiedBy>Liao Daniel</cp:lastModifiedBy>
  <dcterms:created xsi:type="dcterms:W3CDTF">2014-03-27T15:29:57Z</dcterms:created>
  <dcterms:modified xsi:type="dcterms:W3CDTF">2022-07-12T14:28:28Z</dcterms:modified>
  <cp:category/>
</cp:coreProperties>
</file>