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emedina3_bryant_edu/Documents/Desktop/GSCM 330/Module10 - MOLP Problem/"/>
    </mc:Choice>
  </mc:AlternateContent>
  <xr:revisionPtr revIDLastSave="1" documentId="8_{D001D3CE-9383-4C4B-BA80-CC6A557F1602}" xr6:coauthVersionLast="47" xr6:coauthVersionMax="47" xr10:uidLastSave="{7E2F05AE-3A29-4B26-A9E2-FB575D97B6FF}"/>
  <bookViews>
    <workbookView xWindow="28680" yWindow="-120" windowWidth="29040" windowHeight="15720" activeTab="1" xr2:uid="{8F4B02BB-FF60-49D7-9407-E11703E99ED7}"/>
  </bookViews>
  <sheets>
    <sheet name="Model Stipulation" sheetId="4" r:id="rId1"/>
    <sheet name="Model" sheetId="3" r:id="rId2"/>
    <sheet name="Data" sheetId="2" r:id="rId3"/>
  </sheets>
  <definedNames>
    <definedName name="solver_adj" localSheetId="1" hidden="1">Model!$B$4:$B$27,Model!$Q$18</definedName>
    <definedName name="solver_adj" localSheetId="0" hidden="1">'Model Stipulation'!$B$4:$B$27,'Model Stipulation'!$Q$18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Model!$B$4:$B$27</definedName>
    <definedName name="solver_lhs1" localSheetId="0" hidden="1">'Model Stipulation'!$B$4:$B$27</definedName>
    <definedName name="solver_lhs2" localSheetId="1" hidden="1">Model!$B$4:$B$27</definedName>
    <definedName name="solver_lhs2" localSheetId="0" hidden="1">'Model Stipulation'!$B$4:$B$27</definedName>
    <definedName name="solver_lhs3" localSheetId="1" hidden="1">Model!$S$4:$S$10</definedName>
    <definedName name="solver_lhs3" localSheetId="0" hidden="1">'Model Stipulation'!$S$4:$S$10</definedName>
    <definedName name="solver_lhs4" localSheetId="1" hidden="1">Model!$W$13:$W$16</definedName>
    <definedName name="solver_lhs4" localSheetId="0" hidden="1">'Model Stipulation'!$W$13:$W$16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Model!$Q$18</definedName>
    <definedName name="solver_opt" localSheetId="0" hidden="1">'Model Stipulation'!$Q$18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4</definedName>
    <definedName name="solver_rel1" localSheetId="0" hidden="1">4</definedName>
    <definedName name="solver_rel2" localSheetId="1" hidden="1">3</definedName>
    <definedName name="solver_rel2" localSheetId="0" hidden="1">3</definedName>
    <definedName name="solver_rel3" localSheetId="1" hidden="1">3</definedName>
    <definedName name="solver_rel3" localSheetId="0" hidden="1">3</definedName>
    <definedName name="solver_rel4" localSheetId="1" hidden="1">1</definedName>
    <definedName name="solver_rel4" localSheetId="0" hidden="1">1</definedName>
    <definedName name="solver_rhs1" localSheetId="1" hidden="1">"integer"</definedName>
    <definedName name="solver_rhs1" localSheetId="0" hidden="1">"integer"</definedName>
    <definedName name="solver_rhs2" localSheetId="1" hidden="1">0</definedName>
    <definedName name="solver_rhs2" localSheetId="0" hidden="1">0</definedName>
    <definedName name="solver_rhs3" localSheetId="1" hidden="1">Model!$T$4:$T$10</definedName>
    <definedName name="solver_rhs3" localSheetId="0" hidden="1">'Model Stipulation'!$T$4:$T$10</definedName>
    <definedName name="solver_rhs4" localSheetId="1" hidden="1">Model!$Q$18</definedName>
    <definedName name="solver_rhs4" localSheetId="0" hidden="1">'Model Stipulation'!$Q$18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0</definedName>
    <definedName name="solver_ssz" localSheetId="0" hidden="1">0</definedName>
    <definedName name="solver_tim" localSheetId="1" hidden="1">2147483647</definedName>
    <definedName name="solver_tim" localSheetId="0" hidden="1">2147483647</definedName>
    <definedName name="solver_tol" localSheetId="1" hidden="1">0</definedName>
    <definedName name="solver_tol" localSheetId="0" hidden="1">0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4" l="1"/>
  <c r="H27" i="4"/>
  <c r="G27" i="4"/>
  <c r="J27" i="4" s="1"/>
  <c r="E27" i="4"/>
  <c r="D27" i="4"/>
  <c r="N26" i="4"/>
  <c r="H26" i="4"/>
  <c r="G26" i="4"/>
  <c r="J26" i="4" s="1"/>
  <c r="E26" i="4"/>
  <c r="D26" i="4"/>
  <c r="N25" i="4"/>
  <c r="H25" i="4"/>
  <c r="G25" i="4"/>
  <c r="J25" i="4" s="1"/>
  <c r="E25" i="4"/>
  <c r="D25" i="4"/>
  <c r="N24" i="4"/>
  <c r="J24" i="4"/>
  <c r="H24" i="4"/>
  <c r="G24" i="4"/>
  <c r="E24" i="4"/>
  <c r="D24" i="4"/>
  <c r="N23" i="4"/>
  <c r="H23" i="4"/>
  <c r="G23" i="4"/>
  <c r="J23" i="4" s="1"/>
  <c r="E23" i="4"/>
  <c r="D23" i="4"/>
  <c r="N22" i="4"/>
  <c r="H22" i="4"/>
  <c r="G22" i="4"/>
  <c r="J22" i="4" s="1"/>
  <c r="E22" i="4"/>
  <c r="D22" i="4"/>
  <c r="N21" i="4"/>
  <c r="H21" i="4"/>
  <c r="G21" i="4"/>
  <c r="J21" i="4" s="1"/>
  <c r="E21" i="4"/>
  <c r="D21" i="4"/>
  <c r="N20" i="4"/>
  <c r="J20" i="4"/>
  <c r="H20" i="4"/>
  <c r="G20" i="4"/>
  <c r="E20" i="4"/>
  <c r="D20" i="4"/>
  <c r="N19" i="4"/>
  <c r="H19" i="4"/>
  <c r="G19" i="4"/>
  <c r="J19" i="4" s="1"/>
  <c r="E19" i="4"/>
  <c r="D19" i="4"/>
  <c r="N18" i="4"/>
  <c r="H18" i="4"/>
  <c r="G18" i="4"/>
  <c r="J18" i="4" s="1"/>
  <c r="E18" i="4"/>
  <c r="D18" i="4"/>
  <c r="N17" i="4"/>
  <c r="H17" i="4"/>
  <c r="G17" i="4"/>
  <c r="J17" i="4" s="1"/>
  <c r="E17" i="4"/>
  <c r="D17" i="4"/>
  <c r="N16" i="4"/>
  <c r="H16" i="4"/>
  <c r="G16" i="4"/>
  <c r="J16" i="4" s="1"/>
  <c r="E16" i="4"/>
  <c r="D16" i="4"/>
  <c r="P15" i="4"/>
  <c r="T15" i="4" s="1"/>
  <c r="U15" i="4" s="1"/>
  <c r="W15" i="4" s="1"/>
  <c r="N15" i="4"/>
  <c r="H15" i="4"/>
  <c r="G15" i="4"/>
  <c r="J15" i="4" s="1"/>
  <c r="E15" i="4"/>
  <c r="D15" i="4"/>
  <c r="N14" i="4"/>
  <c r="J14" i="4"/>
  <c r="H14" i="4"/>
  <c r="G14" i="4"/>
  <c r="E14" i="4"/>
  <c r="D14" i="4"/>
  <c r="P13" i="4"/>
  <c r="T13" i="4" s="1"/>
  <c r="U13" i="4" s="1"/>
  <c r="W13" i="4" s="1"/>
  <c r="N13" i="4"/>
  <c r="H13" i="4"/>
  <c r="G13" i="4"/>
  <c r="J13" i="4" s="1"/>
  <c r="E13" i="4"/>
  <c r="D13" i="4"/>
  <c r="N12" i="4"/>
  <c r="J12" i="4"/>
  <c r="H12" i="4"/>
  <c r="G12" i="4"/>
  <c r="E12" i="4"/>
  <c r="D12" i="4"/>
  <c r="N11" i="4"/>
  <c r="H11" i="4"/>
  <c r="G11" i="4"/>
  <c r="J11" i="4" s="1"/>
  <c r="E11" i="4"/>
  <c r="D11" i="4"/>
  <c r="R10" i="4"/>
  <c r="Q10" i="4"/>
  <c r="N10" i="4"/>
  <c r="H10" i="4"/>
  <c r="J10" i="4" s="1"/>
  <c r="G10" i="4"/>
  <c r="E10" i="4"/>
  <c r="D10" i="4"/>
  <c r="R9" i="4"/>
  <c r="Q9" i="4"/>
  <c r="N9" i="4"/>
  <c r="J9" i="4"/>
  <c r="H9" i="4"/>
  <c r="G9" i="4"/>
  <c r="E9" i="4"/>
  <c r="D9" i="4"/>
  <c r="R8" i="4"/>
  <c r="Q8" i="4"/>
  <c r="N8" i="4"/>
  <c r="H8" i="4"/>
  <c r="G8" i="4"/>
  <c r="J8" i="4" s="1"/>
  <c r="E8" i="4"/>
  <c r="D8" i="4"/>
  <c r="R7" i="4"/>
  <c r="Q7" i="4"/>
  <c r="N7" i="4"/>
  <c r="H7" i="4"/>
  <c r="G7" i="4"/>
  <c r="J7" i="4" s="1"/>
  <c r="E7" i="4"/>
  <c r="D7" i="4"/>
  <c r="R6" i="4"/>
  <c r="Q6" i="4"/>
  <c r="N6" i="4"/>
  <c r="H6" i="4"/>
  <c r="G6" i="4"/>
  <c r="J6" i="4" s="1"/>
  <c r="E6" i="4"/>
  <c r="D6" i="4"/>
  <c r="R5" i="4"/>
  <c r="Q5" i="4"/>
  <c r="N5" i="4"/>
  <c r="H5" i="4"/>
  <c r="G5" i="4"/>
  <c r="J5" i="4" s="1"/>
  <c r="E5" i="4"/>
  <c r="D5" i="4"/>
  <c r="R4" i="4"/>
  <c r="Q4" i="4"/>
  <c r="N4" i="4"/>
  <c r="H4" i="4"/>
  <c r="G4" i="4"/>
  <c r="J4" i="4" s="1"/>
  <c r="E4" i="4"/>
  <c r="D4" i="4"/>
  <c r="P15" i="3"/>
  <c r="T15" i="3" s="1"/>
  <c r="U15" i="3" s="1"/>
  <c r="W15" i="3" s="1"/>
  <c r="P13" i="3"/>
  <c r="T13" i="3" s="1"/>
  <c r="U13" i="3" s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4" i="3"/>
  <c r="P16" i="3" s="1"/>
  <c r="T16" i="3" s="1"/>
  <c r="U16" i="3" s="1"/>
  <c r="W16" i="3" s="1"/>
  <c r="S10" i="4" l="1"/>
  <c r="S7" i="4"/>
  <c r="S8" i="4"/>
  <c r="S9" i="4"/>
  <c r="S5" i="4"/>
  <c r="S6" i="4"/>
  <c r="S4" i="4"/>
  <c r="P14" i="4"/>
  <c r="T14" i="4" s="1"/>
  <c r="U14" i="4" s="1"/>
  <c r="W14" i="4" s="1"/>
  <c r="P16" i="4"/>
  <c r="T16" i="4" s="1"/>
  <c r="U16" i="4" s="1"/>
  <c r="W16" i="4" s="1"/>
  <c r="W13" i="3"/>
  <c r="R5" i="3" l="1"/>
  <c r="R6" i="3"/>
  <c r="R7" i="3"/>
  <c r="R8" i="3"/>
  <c r="R9" i="3"/>
  <c r="R10" i="3"/>
  <c r="R4" i="3"/>
  <c r="Q5" i="3"/>
  <c r="Q6" i="3"/>
  <c r="Q7" i="3"/>
  <c r="Q8" i="3"/>
  <c r="Q9" i="3"/>
  <c r="Q10" i="3"/>
  <c r="Q4" i="3"/>
  <c r="G4" i="3"/>
  <c r="E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4" i="3"/>
  <c r="J4" i="3" l="1"/>
  <c r="S6" i="3"/>
  <c r="S7" i="3"/>
  <c r="S10" i="3"/>
  <c r="S4" i="3"/>
  <c r="S9" i="3"/>
  <c r="S8" i="3"/>
  <c r="S5" i="3"/>
  <c r="J12" i="3"/>
  <c r="J27" i="3"/>
  <c r="J20" i="3"/>
  <c r="J11" i="3"/>
  <c r="J18" i="3"/>
  <c r="J25" i="3"/>
  <c r="J17" i="3"/>
  <c r="J9" i="3"/>
  <c r="J24" i="3"/>
  <c r="J16" i="3"/>
  <c r="J8" i="3"/>
  <c r="J23" i="3"/>
  <c r="J15" i="3"/>
  <c r="J7" i="3"/>
  <c r="J10" i="3"/>
  <c r="J22" i="3"/>
  <c r="J14" i="3"/>
  <c r="J6" i="3"/>
  <c r="J19" i="3"/>
  <c r="J26" i="3"/>
  <c r="J21" i="3"/>
  <c r="J13" i="3"/>
  <c r="J5" i="3"/>
  <c r="P14" i="3" l="1"/>
  <c r="T14" i="3" s="1"/>
  <c r="U14" i="3" s="1"/>
  <c r="W14" i="3" s="1"/>
</calcChain>
</file>

<file path=xl/sharedStrings.xml><?xml version="1.0" encoding="utf-8"?>
<sst xmlns="http://schemas.openxmlformats.org/spreadsheetml/2006/main" count="168" uniqueCount="45">
  <si>
    <t>Totals</t>
  </si>
  <si>
    <t>Deviation</t>
  </si>
  <si>
    <t>% Deviation</t>
  </si>
  <si>
    <t>Weight</t>
  </si>
  <si>
    <t>Weighted Deviation %</t>
  </si>
  <si>
    <t>from</t>
  </si>
  <si>
    <t>to</t>
  </si>
  <si>
    <t>cost_per_unit_shipped</t>
  </si>
  <si>
    <t>transportation_method</t>
  </si>
  <si>
    <t>congestion_level</t>
  </si>
  <si>
    <t>Diesel Trucks</t>
  </si>
  <si>
    <t>Electric/Hybrid Trucks</t>
  </si>
  <si>
    <t>Cargo Ships (Heavy Fuel Oil)</t>
  </si>
  <si>
    <t>Slow Steaming Cargo Ships</t>
  </si>
  <si>
    <t>Wind-powered Ships</t>
  </si>
  <si>
    <t>Air Freight</t>
  </si>
  <si>
    <t>Diesel Rail</t>
  </si>
  <si>
    <t>Electrified Rail</t>
  </si>
  <si>
    <t>location_id</t>
  </si>
  <si>
    <t>location_name</t>
  </si>
  <si>
    <t>latitude</t>
  </si>
  <si>
    <t>longitude</t>
  </si>
  <si>
    <t>supply</t>
  </si>
  <si>
    <t>demand</t>
  </si>
  <si>
    <t>Butter Rum Reef</t>
  </si>
  <si>
    <t>Candyfloss Countryside</t>
  </si>
  <si>
    <t>Gummy Grotto</t>
  </si>
  <si>
    <t>Marzipan Metropolis</t>
  </si>
  <si>
    <t>Pudding Peaks</t>
  </si>
  <si>
    <t>Taffy Tundra</t>
  </si>
  <si>
    <t>Toblerone Tower</t>
  </si>
  <si>
    <t>Inflow</t>
  </si>
  <si>
    <t>Longitude</t>
  </si>
  <si>
    <t>Latitude</t>
  </si>
  <si>
    <t>Lat</t>
  </si>
  <si>
    <t>Lon</t>
  </si>
  <si>
    <t>Euclidian Distance</t>
  </si>
  <si>
    <t>Nodes</t>
  </si>
  <si>
    <t>Outflow</t>
  </si>
  <si>
    <t>Netflow</t>
  </si>
  <si>
    <t>Supply/Demand</t>
  </si>
  <si>
    <t>Units Shipped</t>
  </si>
  <si>
    <t>Binary</t>
  </si>
  <si>
    <t>Target Values</t>
  </si>
  <si>
    <t>Minimax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</si>
</sst>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0" fontId="3" fillId="2" borderId="1" xfId="3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0" fontId="2" fillId="0" borderId="0" xfId="3" applyNumberFormat="1" applyFont="1" applyAlignment="1">
      <alignment horizontal="center"/>
    </xf>
    <xf numFmtId="166" fontId="2" fillId="3" borderId="4" xfId="2" applyNumberFormat="1" applyFont="1" applyFill="1" applyBorder="1" applyAlignment="1">
      <alignment horizontal="center"/>
    </xf>
    <xf numFmtId="166" fontId="2" fillId="3" borderId="5" xfId="2" applyNumberFormat="1" applyFont="1" applyFill="1" applyBorder="1" applyAlignment="1">
      <alignment horizontal="center"/>
    </xf>
    <xf numFmtId="166" fontId="2" fillId="3" borderId="2" xfId="2" applyNumberFormat="1" applyFont="1" applyFill="1" applyBorder="1" applyAlignment="1">
      <alignment horizontal="center"/>
    </xf>
    <xf numFmtId="166" fontId="2" fillId="3" borderId="3" xfId="2" applyNumberFormat="1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2" fontId="2" fillId="3" borderId="5" xfId="1" applyNumberFormat="1" applyFont="1" applyFill="1" applyBorder="1" applyAlignment="1">
      <alignment horizontal="center"/>
    </xf>
    <xf numFmtId="2" fontId="2" fillId="3" borderId="2" xfId="1" applyNumberFormat="1" applyFont="1" applyFill="1" applyBorder="1" applyAlignment="1">
      <alignment horizontal="center"/>
    </xf>
    <xf numFmtId="2" fontId="2" fillId="3" borderId="3" xfId="1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left"/>
    </xf>
    <xf numFmtId="0" fontId="0" fillId="5" borderId="14" xfId="0" applyFill="1" applyBorder="1" applyAlignment="1">
      <alignment horizontal="center"/>
    </xf>
    <xf numFmtId="0" fontId="0" fillId="5" borderId="14" xfId="0" applyFill="1" applyBorder="1" applyAlignment="1">
      <alignment horizontal="left"/>
    </xf>
    <xf numFmtId="0" fontId="0" fillId="5" borderId="17" xfId="0" applyFill="1" applyBorder="1" applyAlignment="1">
      <alignment horizontal="center"/>
    </xf>
    <xf numFmtId="0" fontId="0" fillId="5" borderId="17" xfId="0" applyFill="1" applyBorder="1" applyAlignment="1">
      <alignment horizontal="left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2" fontId="2" fillId="5" borderId="17" xfId="0" applyNumberFormat="1" applyFont="1" applyFill="1" applyBorder="1" applyAlignment="1">
      <alignment horizontal="center"/>
    </xf>
    <xf numFmtId="2" fontId="2" fillId="5" borderId="7" xfId="0" applyNumberFormat="1" applyFont="1" applyFill="1" applyBorder="1" applyAlignment="1">
      <alignment horizontal="center"/>
    </xf>
    <xf numFmtId="2" fontId="2" fillId="5" borderId="14" xfId="0" applyNumberFormat="1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0" fontId="5" fillId="2" borderId="0" xfId="3" applyNumberFormat="1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8D31-CDB6-4B41-97A2-90E9EA15C618}">
  <dimension ref="A2:AE36"/>
  <sheetViews>
    <sheetView zoomScale="60" zoomScaleNormal="60" zoomScaleSheetLayoutView="40" workbookViewId="0">
      <selection activeCell="T24" sqref="T24"/>
    </sheetView>
  </sheetViews>
  <sheetFormatPr defaultRowHeight="14.5" x14ac:dyDescent="0.35"/>
  <cols>
    <col min="1" max="1" width="8.7265625" style="1"/>
    <col min="2" max="2" width="12.6328125" style="1" bestFit="1" customWidth="1"/>
    <col min="3" max="3" width="4.81640625" style="1" bestFit="1" customWidth="1"/>
    <col min="4" max="4" width="6.26953125" style="1" bestFit="1" customWidth="1"/>
    <col min="5" max="5" width="8" style="1" bestFit="1" customWidth="1"/>
    <col min="6" max="6" width="2.6328125" style="1" bestFit="1" customWidth="1"/>
    <col min="7" max="7" width="7.54296875" style="1" bestFit="1" customWidth="1"/>
    <col min="8" max="8" width="9" style="1" bestFit="1" customWidth="1"/>
    <col min="9" max="9" width="19.36328125" style="1" bestFit="1" customWidth="1"/>
    <col min="10" max="10" width="15.90625" style="1" bestFit="1" customWidth="1"/>
    <col min="11" max="11" width="23.6328125" style="1" bestFit="1" customWidth="1"/>
    <col min="12" max="12" width="5.81640625" style="1" bestFit="1" customWidth="1"/>
    <col min="13" max="13" width="14.36328125" style="1" bestFit="1" customWidth="1"/>
    <col min="14" max="14" width="5.81640625" style="1" bestFit="1" customWidth="1"/>
    <col min="15" max="15" width="14.36328125" style="1" customWidth="1"/>
    <col min="16" max="16" width="15.36328125" style="1" bestFit="1" customWidth="1"/>
    <col min="17" max="18" width="12.6328125" style="1" bestFit="1" customWidth="1"/>
    <col min="19" max="19" width="7.1796875" style="1" bestFit="1" customWidth="1"/>
    <col min="20" max="20" width="13.90625" style="1" bestFit="1" customWidth="1"/>
    <col min="21" max="21" width="11" style="1" customWidth="1"/>
    <col min="22" max="22" width="8" style="1" customWidth="1"/>
    <col min="23" max="23" width="12.1796875" style="1" customWidth="1"/>
    <col min="24" max="24" width="14.36328125" style="1" customWidth="1"/>
    <col min="25" max="25" width="8.7265625" style="1"/>
    <col min="26" max="27" width="20" style="1" bestFit="1" customWidth="1"/>
    <col min="28" max="28" width="7" style="1" bestFit="1" customWidth="1"/>
    <col min="29" max="29" width="8.26953125" style="1" bestFit="1" customWidth="1"/>
    <col min="30" max="30" width="8.26953125" style="1" customWidth="1"/>
    <col min="31" max="31" width="6" style="1" bestFit="1" customWidth="1"/>
    <col min="32" max="32" width="7.36328125" style="1" bestFit="1" customWidth="1"/>
    <col min="33" max="16384" width="8.7265625" style="1"/>
  </cols>
  <sheetData>
    <row r="2" spans="2:31" ht="15" thickBot="1" x14ac:dyDescent="0.4">
      <c r="Y2" s="11"/>
      <c r="Z2" s="11"/>
      <c r="AA2" s="11"/>
      <c r="AB2" s="11"/>
      <c r="AC2" s="11"/>
      <c r="AD2" s="11"/>
      <c r="AE2" s="11"/>
    </row>
    <row r="3" spans="2:31" ht="15" thickBot="1" x14ac:dyDescent="0.4">
      <c r="B3" s="29" t="s">
        <v>41</v>
      </c>
      <c r="C3" s="30" t="s">
        <v>5</v>
      </c>
      <c r="D3" s="30" t="s">
        <v>34</v>
      </c>
      <c r="E3" s="30" t="s">
        <v>35</v>
      </c>
      <c r="F3" s="30" t="s">
        <v>6</v>
      </c>
      <c r="G3" s="30" t="s">
        <v>33</v>
      </c>
      <c r="H3" s="30" t="s">
        <v>32</v>
      </c>
      <c r="I3" s="30" t="s">
        <v>7</v>
      </c>
      <c r="J3" s="30" t="s">
        <v>36</v>
      </c>
      <c r="K3" s="30" t="s">
        <v>8</v>
      </c>
      <c r="L3" s="30" t="s">
        <v>42</v>
      </c>
      <c r="M3" s="30" t="s">
        <v>9</v>
      </c>
      <c r="N3" s="31" t="s">
        <v>42</v>
      </c>
      <c r="P3" s="58" t="s">
        <v>37</v>
      </c>
      <c r="Q3" s="56" t="s">
        <v>31</v>
      </c>
      <c r="R3" s="56" t="s">
        <v>38</v>
      </c>
      <c r="S3" s="56" t="s">
        <v>39</v>
      </c>
      <c r="T3" s="57" t="s">
        <v>40</v>
      </c>
      <c r="Y3" s="11" t="s">
        <v>18</v>
      </c>
      <c r="Z3" s="11" t="s">
        <v>19</v>
      </c>
      <c r="AA3" s="11" t="s">
        <v>20</v>
      </c>
      <c r="AB3" s="11" t="s">
        <v>21</v>
      </c>
      <c r="AC3" s="11" t="s">
        <v>31</v>
      </c>
      <c r="AD3" s="11" t="s">
        <v>22</v>
      </c>
      <c r="AE3" s="11" t="s">
        <v>23</v>
      </c>
    </row>
    <row r="4" spans="2:31" x14ac:dyDescent="0.35">
      <c r="B4" s="41">
        <v>6926</v>
      </c>
      <c r="C4" s="27">
        <v>1</v>
      </c>
      <c r="D4" s="27">
        <f>_xlfn.XLOOKUP(C4,$Y$4:$Y$10,$AA$4:$AA$10)</f>
        <v>37.5</v>
      </c>
      <c r="E4" s="27">
        <f>_xlfn.XLOOKUP(C4,$Y$4:$Y$10,$AB$4:$AB$10)</f>
        <v>-102.5</v>
      </c>
      <c r="F4" s="27">
        <v>3</v>
      </c>
      <c r="G4" s="27">
        <f>_xlfn.XLOOKUP(F4,$Y$4:$Y$10,$AA$4:$AA$10)</f>
        <v>31.85</v>
      </c>
      <c r="H4" s="27">
        <f>_xlfn.XLOOKUP(F4,$Y$4:$Y$10,$AB$4:$AB$10)</f>
        <v>-93.48</v>
      </c>
      <c r="I4" s="32">
        <v>11</v>
      </c>
      <c r="J4" s="38">
        <f>SQRT(((G4-D4)^2)+((H4-E4)^2))</f>
        <v>10.64344399149072</v>
      </c>
      <c r="K4" s="28" t="s">
        <v>10</v>
      </c>
      <c r="L4" s="32">
        <v>1</v>
      </c>
      <c r="M4" s="27">
        <v>92</v>
      </c>
      <c r="N4" s="35">
        <f>IF(M4&gt;=70,1,0)</f>
        <v>1</v>
      </c>
      <c r="P4" s="54">
        <v>1</v>
      </c>
      <c r="Q4" s="51">
        <f>SUMIF($F$4:$F$27,P4,$B$4:$B$27)</f>
        <v>0</v>
      </c>
      <c r="R4" s="46">
        <f>SUMIF($C$4:$C$27,P4,$B$4:$B$27)</f>
        <v>9806</v>
      </c>
      <c r="S4" s="46">
        <f>Q4-R4</f>
        <v>-9806</v>
      </c>
      <c r="T4" s="47">
        <v>-9806</v>
      </c>
      <c r="Y4" s="11">
        <v>1</v>
      </c>
      <c r="Z4" s="11" t="s">
        <v>24</v>
      </c>
      <c r="AA4" s="11">
        <v>37.5</v>
      </c>
      <c r="AB4" s="11">
        <v>-102.5</v>
      </c>
      <c r="AC4" s="11"/>
      <c r="AD4" s="11">
        <v>9806</v>
      </c>
      <c r="AE4" s="11"/>
    </row>
    <row r="5" spans="2:31" x14ac:dyDescent="0.35">
      <c r="B5" s="42">
        <v>1350</v>
      </c>
      <c r="C5" s="21">
        <v>1</v>
      </c>
      <c r="D5" s="21">
        <f t="shared" ref="D5:D27" si="0">_xlfn.XLOOKUP(C5,$Y$4:$Y$10,$AA$4:$AA$10)</f>
        <v>37.5</v>
      </c>
      <c r="E5" s="21">
        <f t="shared" ref="E5:E27" si="1">_xlfn.XLOOKUP(C5,$Y$4:$Y$10,$AB$4:$AB$10)</f>
        <v>-102.5</v>
      </c>
      <c r="F5" s="21">
        <v>4</v>
      </c>
      <c r="G5" s="21">
        <f t="shared" ref="G5:G27" si="2">_xlfn.XLOOKUP(F5,$Y$4:$Y$10,$AA$4:$AA$10)</f>
        <v>36.549999999999997</v>
      </c>
      <c r="H5" s="21">
        <f t="shared" ref="H5:H27" si="3">_xlfn.XLOOKUP(F5,$Y$4:$Y$10,$AB$4:$AB$10)</f>
        <v>-113.64</v>
      </c>
      <c r="I5" s="33">
        <v>20</v>
      </c>
      <c r="J5" s="39">
        <f t="shared" ref="J5:J27" si="4">SQRT(((G5-D5)^2)+((H5-E5)^2))</f>
        <v>11.180433801959564</v>
      </c>
      <c r="K5" s="22" t="s">
        <v>10</v>
      </c>
      <c r="L5" s="33">
        <v>1</v>
      </c>
      <c r="M5" s="21">
        <v>86</v>
      </c>
      <c r="N5" s="36">
        <f t="shared" ref="N5:N27" si="5">IF(M5&gt;=70,1,0)</f>
        <v>1</v>
      </c>
      <c r="P5" s="54">
        <v>2</v>
      </c>
      <c r="Q5" s="52">
        <f t="shared" ref="Q5:Q10" si="6">SUMIF($F$4:$F$27,P5,$B$4:$B$27)</f>
        <v>3352</v>
      </c>
      <c r="R5" s="45">
        <f t="shared" ref="R5:R10" si="7">SUMIF($C$4:$C$27,P5,$B$4:$B$27)</f>
        <v>1973</v>
      </c>
      <c r="S5" s="45">
        <f t="shared" ref="S5:S10" si="8">Q5-R5</f>
        <v>1379</v>
      </c>
      <c r="T5" s="48">
        <v>1379</v>
      </c>
      <c r="Y5" s="11">
        <v>2</v>
      </c>
      <c r="Z5" s="11" t="s">
        <v>25</v>
      </c>
      <c r="AA5" s="11">
        <v>30.08</v>
      </c>
      <c r="AB5" s="11">
        <v>-99.31</v>
      </c>
      <c r="AC5" s="11"/>
      <c r="AD5" s="11"/>
      <c r="AE5" s="11">
        <v>1379</v>
      </c>
    </row>
    <row r="6" spans="2:31" x14ac:dyDescent="0.35">
      <c r="B6" s="42">
        <v>1530</v>
      </c>
      <c r="C6" s="21">
        <v>1</v>
      </c>
      <c r="D6" s="21">
        <f t="shared" si="0"/>
        <v>37.5</v>
      </c>
      <c r="E6" s="21">
        <f t="shared" si="1"/>
        <v>-102.5</v>
      </c>
      <c r="F6" s="21">
        <v>7</v>
      </c>
      <c r="G6" s="21">
        <f t="shared" si="2"/>
        <v>39.78</v>
      </c>
      <c r="H6" s="21">
        <f t="shared" si="3"/>
        <v>-94.98</v>
      </c>
      <c r="I6" s="33">
        <v>22</v>
      </c>
      <c r="J6" s="39">
        <f t="shared" si="4"/>
        <v>7.8580404682083396</v>
      </c>
      <c r="K6" s="22" t="s">
        <v>11</v>
      </c>
      <c r="L6" s="33">
        <v>0</v>
      </c>
      <c r="M6" s="21">
        <v>87</v>
      </c>
      <c r="N6" s="36">
        <f t="shared" si="5"/>
        <v>1</v>
      </c>
      <c r="P6" s="54">
        <v>3</v>
      </c>
      <c r="Q6" s="52">
        <f t="shared" si="6"/>
        <v>6926</v>
      </c>
      <c r="R6" s="45">
        <f t="shared" si="7"/>
        <v>5175</v>
      </c>
      <c r="S6" s="45">
        <f t="shared" si="8"/>
        <v>1751</v>
      </c>
      <c r="T6" s="48">
        <v>1751</v>
      </c>
      <c r="Y6" s="11">
        <v>3</v>
      </c>
      <c r="Z6" s="11" t="s">
        <v>26</v>
      </c>
      <c r="AA6" s="11">
        <v>31.85</v>
      </c>
      <c r="AB6" s="11">
        <v>-93.48</v>
      </c>
      <c r="AC6" s="11"/>
      <c r="AD6" s="11"/>
      <c r="AE6" s="11">
        <v>1751</v>
      </c>
    </row>
    <row r="7" spans="2:31" x14ac:dyDescent="0.35">
      <c r="B7" s="42">
        <v>0</v>
      </c>
      <c r="C7" s="21">
        <v>2</v>
      </c>
      <c r="D7" s="21">
        <f t="shared" si="0"/>
        <v>30.08</v>
      </c>
      <c r="E7" s="21">
        <f t="shared" si="1"/>
        <v>-99.31</v>
      </c>
      <c r="F7" s="21">
        <v>4</v>
      </c>
      <c r="G7" s="21">
        <f t="shared" si="2"/>
        <v>36.549999999999997</v>
      </c>
      <c r="H7" s="21">
        <f t="shared" si="3"/>
        <v>-113.64</v>
      </c>
      <c r="I7" s="33">
        <v>16</v>
      </c>
      <c r="J7" s="39">
        <f t="shared" si="4"/>
        <v>15.722906855922028</v>
      </c>
      <c r="K7" s="22" t="s">
        <v>11</v>
      </c>
      <c r="L7" s="33">
        <v>0</v>
      </c>
      <c r="M7" s="21">
        <v>70</v>
      </c>
      <c r="N7" s="36">
        <f t="shared" si="5"/>
        <v>1</v>
      </c>
      <c r="P7" s="54">
        <v>4</v>
      </c>
      <c r="Q7" s="52">
        <f t="shared" si="6"/>
        <v>1350</v>
      </c>
      <c r="R7" s="45">
        <f t="shared" si="7"/>
        <v>0</v>
      </c>
      <c r="S7" s="45">
        <f t="shared" si="8"/>
        <v>1350</v>
      </c>
      <c r="T7" s="48">
        <v>1350</v>
      </c>
      <c r="Y7" s="11">
        <v>4</v>
      </c>
      <c r="Z7" s="11" t="s">
        <v>27</v>
      </c>
      <c r="AA7" s="11">
        <v>36.549999999999997</v>
      </c>
      <c r="AB7" s="11">
        <v>-113.64</v>
      </c>
      <c r="AC7" s="11"/>
      <c r="AD7" s="11"/>
      <c r="AE7" s="11">
        <v>1350</v>
      </c>
    </row>
    <row r="8" spans="2:31" x14ac:dyDescent="0.35">
      <c r="B8" s="42">
        <v>1973</v>
      </c>
      <c r="C8" s="21">
        <v>2</v>
      </c>
      <c r="D8" s="21">
        <f t="shared" si="0"/>
        <v>30.08</v>
      </c>
      <c r="E8" s="21">
        <f t="shared" si="1"/>
        <v>-99.31</v>
      </c>
      <c r="F8" s="21">
        <v>6</v>
      </c>
      <c r="G8" s="21">
        <f t="shared" si="2"/>
        <v>43.87</v>
      </c>
      <c r="H8" s="21">
        <f t="shared" si="3"/>
        <v>-114.64</v>
      </c>
      <c r="I8" s="33">
        <v>24</v>
      </c>
      <c r="J8" s="39">
        <f t="shared" si="4"/>
        <v>20.619723567497211</v>
      </c>
      <c r="K8" s="22" t="s">
        <v>12</v>
      </c>
      <c r="L8" s="33">
        <v>1</v>
      </c>
      <c r="M8" s="21">
        <v>90</v>
      </c>
      <c r="N8" s="36">
        <f t="shared" si="5"/>
        <v>1</v>
      </c>
      <c r="P8" s="54">
        <v>5</v>
      </c>
      <c r="Q8" s="52">
        <f t="shared" si="6"/>
        <v>1823</v>
      </c>
      <c r="R8" s="45">
        <f t="shared" si="7"/>
        <v>0</v>
      </c>
      <c r="S8" s="45">
        <f t="shared" si="8"/>
        <v>1823</v>
      </c>
      <c r="T8" s="48">
        <v>1823</v>
      </c>
      <c r="Y8" s="11">
        <v>5</v>
      </c>
      <c r="Z8" s="11" t="s">
        <v>28</v>
      </c>
      <c r="AA8" s="11">
        <v>35.18</v>
      </c>
      <c r="AB8" s="11">
        <v>-109.14</v>
      </c>
      <c r="AC8" s="11"/>
      <c r="AD8" s="11"/>
      <c r="AE8" s="11">
        <v>1823</v>
      </c>
    </row>
    <row r="9" spans="2:31" x14ac:dyDescent="0.35">
      <c r="B9" s="42">
        <v>0</v>
      </c>
      <c r="C9" s="21">
        <v>3</v>
      </c>
      <c r="D9" s="21">
        <f t="shared" si="0"/>
        <v>31.85</v>
      </c>
      <c r="E9" s="21">
        <f t="shared" si="1"/>
        <v>-93.48</v>
      </c>
      <c r="F9" s="21">
        <v>1</v>
      </c>
      <c r="G9" s="21">
        <f t="shared" si="2"/>
        <v>37.5</v>
      </c>
      <c r="H9" s="21">
        <f t="shared" si="3"/>
        <v>-102.5</v>
      </c>
      <c r="I9" s="33">
        <v>22</v>
      </c>
      <c r="J9" s="39">
        <f t="shared" si="4"/>
        <v>10.64344399149072</v>
      </c>
      <c r="K9" s="22" t="s">
        <v>13</v>
      </c>
      <c r="L9" s="33">
        <v>0</v>
      </c>
      <c r="M9" s="21">
        <v>72</v>
      </c>
      <c r="N9" s="36">
        <f t="shared" si="5"/>
        <v>1</v>
      </c>
      <c r="P9" s="54">
        <v>6</v>
      </c>
      <c r="Q9" s="52">
        <f t="shared" si="6"/>
        <v>1973</v>
      </c>
      <c r="R9" s="45">
        <f t="shared" si="7"/>
        <v>0</v>
      </c>
      <c r="S9" s="45">
        <f t="shared" si="8"/>
        <v>1973</v>
      </c>
      <c r="T9" s="48">
        <v>1973</v>
      </c>
      <c r="Y9" s="11">
        <v>6</v>
      </c>
      <c r="Z9" s="11" t="s">
        <v>29</v>
      </c>
      <c r="AA9" s="11">
        <v>43.87</v>
      </c>
      <c r="AB9" s="11">
        <v>-114.64</v>
      </c>
      <c r="AC9" s="11"/>
      <c r="AD9" s="11"/>
      <c r="AE9" s="11">
        <v>1973</v>
      </c>
    </row>
    <row r="10" spans="2:31" ht="15" thickBot="1" x14ac:dyDescent="0.4">
      <c r="B10" s="42">
        <v>3352</v>
      </c>
      <c r="C10" s="21">
        <v>3</v>
      </c>
      <c r="D10" s="21">
        <f t="shared" si="0"/>
        <v>31.85</v>
      </c>
      <c r="E10" s="21">
        <f t="shared" si="1"/>
        <v>-93.48</v>
      </c>
      <c r="F10" s="21">
        <v>2</v>
      </c>
      <c r="G10" s="21">
        <f t="shared" si="2"/>
        <v>30.08</v>
      </c>
      <c r="H10" s="21">
        <f t="shared" si="3"/>
        <v>-99.31</v>
      </c>
      <c r="I10" s="33">
        <v>5</v>
      </c>
      <c r="J10" s="39">
        <f t="shared" si="4"/>
        <v>6.0927662026373532</v>
      </c>
      <c r="K10" s="22" t="s">
        <v>10</v>
      </c>
      <c r="L10" s="33">
        <v>1</v>
      </c>
      <c r="M10" s="21">
        <v>87</v>
      </c>
      <c r="N10" s="36">
        <f t="shared" si="5"/>
        <v>1</v>
      </c>
      <c r="P10" s="55">
        <v>7</v>
      </c>
      <c r="Q10" s="53">
        <f t="shared" si="6"/>
        <v>1530</v>
      </c>
      <c r="R10" s="49">
        <f t="shared" si="7"/>
        <v>0</v>
      </c>
      <c r="S10" s="49">
        <f t="shared" si="8"/>
        <v>1530</v>
      </c>
      <c r="T10" s="50">
        <v>1530</v>
      </c>
      <c r="Y10" s="11">
        <v>7</v>
      </c>
      <c r="Z10" s="11" t="s">
        <v>30</v>
      </c>
      <c r="AA10" s="11">
        <v>39.78</v>
      </c>
      <c r="AB10" s="11">
        <v>-94.98</v>
      </c>
      <c r="AC10" s="11"/>
      <c r="AD10" s="11"/>
      <c r="AE10" s="11">
        <v>1530</v>
      </c>
    </row>
    <row r="11" spans="2:31" ht="15" thickBot="1" x14ac:dyDescent="0.4">
      <c r="B11" s="42">
        <v>0</v>
      </c>
      <c r="C11" s="21">
        <v>3</v>
      </c>
      <c r="D11" s="21">
        <f t="shared" si="0"/>
        <v>31.85</v>
      </c>
      <c r="E11" s="21">
        <f t="shared" si="1"/>
        <v>-93.48</v>
      </c>
      <c r="F11" s="21">
        <v>4</v>
      </c>
      <c r="G11" s="21">
        <f t="shared" si="2"/>
        <v>36.549999999999997</v>
      </c>
      <c r="H11" s="21">
        <f t="shared" si="3"/>
        <v>-113.64</v>
      </c>
      <c r="I11" s="33">
        <v>11</v>
      </c>
      <c r="J11" s="39">
        <f t="shared" si="4"/>
        <v>20.700618348252302</v>
      </c>
      <c r="K11" s="22" t="s">
        <v>14</v>
      </c>
      <c r="L11" s="33">
        <v>0</v>
      </c>
      <c r="M11" s="21">
        <v>88</v>
      </c>
      <c r="N11" s="36">
        <f t="shared" si="5"/>
        <v>1</v>
      </c>
      <c r="P11" s="2"/>
      <c r="Q11" s="2"/>
      <c r="R11" s="2"/>
      <c r="S11" s="2"/>
      <c r="T11" s="2"/>
      <c r="U11" s="6" t="s">
        <v>2</v>
      </c>
      <c r="V11" s="2"/>
      <c r="W11" s="6" t="s">
        <v>4</v>
      </c>
      <c r="Y11" s="11"/>
      <c r="Z11" s="11"/>
      <c r="AA11" s="11"/>
      <c r="AB11" s="11"/>
      <c r="AC11" s="11"/>
      <c r="AD11" s="11"/>
      <c r="AE11" s="11"/>
    </row>
    <row r="12" spans="2:31" ht="15" customHeight="1" thickBot="1" x14ac:dyDescent="0.4">
      <c r="B12" s="42">
        <v>1823</v>
      </c>
      <c r="C12" s="21">
        <v>3</v>
      </c>
      <c r="D12" s="21">
        <f t="shared" si="0"/>
        <v>31.85</v>
      </c>
      <c r="E12" s="21">
        <f t="shared" si="1"/>
        <v>-93.48</v>
      </c>
      <c r="F12" s="21">
        <v>5</v>
      </c>
      <c r="G12" s="21">
        <f t="shared" si="2"/>
        <v>35.18</v>
      </c>
      <c r="H12" s="21">
        <f t="shared" si="3"/>
        <v>-109.14</v>
      </c>
      <c r="I12" s="33">
        <v>11</v>
      </c>
      <c r="J12" s="39">
        <f t="shared" si="4"/>
        <v>16.010137413526465</v>
      </c>
      <c r="K12" s="22" t="s">
        <v>15</v>
      </c>
      <c r="L12" s="33">
        <v>1</v>
      </c>
      <c r="M12" s="21">
        <v>80</v>
      </c>
      <c r="N12" s="36">
        <f t="shared" si="5"/>
        <v>1</v>
      </c>
      <c r="P12" s="4" t="s">
        <v>0</v>
      </c>
      <c r="Q12" s="8" t="s">
        <v>43</v>
      </c>
      <c r="R12" s="8"/>
      <c r="S12" s="9"/>
      <c r="T12" s="2" t="s">
        <v>1</v>
      </c>
      <c r="U12" s="6"/>
      <c r="V12" s="2" t="s">
        <v>3</v>
      </c>
      <c r="W12" s="6"/>
    </row>
    <row r="13" spans="2:31" ht="15" thickBot="1" x14ac:dyDescent="0.4">
      <c r="B13" s="42">
        <v>0</v>
      </c>
      <c r="C13" s="21">
        <v>3</v>
      </c>
      <c r="D13" s="21">
        <f t="shared" si="0"/>
        <v>31.85</v>
      </c>
      <c r="E13" s="21">
        <f t="shared" si="1"/>
        <v>-93.48</v>
      </c>
      <c r="F13" s="21">
        <v>7</v>
      </c>
      <c r="G13" s="21">
        <f t="shared" si="2"/>
        <v>39.78</v>
      </c>
      <c r="H13" s="21">
        <f t="shared" si="3"/>
        <v>-94.98</v>
      </c>
      <c r="I13" s="33">
        <v>18</v>
      </c>
      <c r="J13" s="39">
        <f t="shared" si="4"/>
        <v>8.0706195549040718</v>
      </c>
      <c r="K13" s="22" t="s">
        <v>12</v>
      </c>
      <c r="L13" s="33">
        <v>1</v>
      </c>
      <c r="M13" s="21">
        <v>88</v>
      </c>
      <c r="N13" s="36">
        <f t="shared" si="5"/>
        <v>1</v>
      </c>
      <c r="P13" s="13">
        <f>SUMPRODUCT($I$4:$I$27,$B$4:$B$27)</f>
        <v>221011</v>
      </c>
      <c r="Q13" s="14">
        <v>221011</v>
      </c>
      <c r="R13" s="15"/>
      <c r="S13" s="16"/>
      <c r="T13" s="59">
        <f>P13-Q13</f>
        <v>0</v>
      </c>
      <c r="U13" s="12">
        <f>T13/Q13</f>
        <v>0</v>
      </c>
      <c r="V13" s="3">
        <v>0.6</v>
      </c>
      <c r="W13" s="61">
        <f>U13*V13</f>
        <v>0</v>
      </c>
    </row>
    <row r="14" spans="2:31" ht="15" thickBot="1" x14ac:dyDescent="0.4">
      <c r="B14" s="42">
        <v>0</v>
      </c>
      <c r="C14" s="21">
        <v>4</v>
      </c>
      <c r="D14" s="21">
        <f t="shared" si="0"/>
        <v>36.549999999999997</v>
      </c>
      <c r="E14" s="21">
        <f t="shared" si="1"/>
        <v>-113.64</v>
      </c>
      <c r="F14" s="21">
        <v>2</v>
      </c>
      <c r="G14" s="21">
        <f t="shared" si="2"/>
        <v>30.08</v>
      </c>
      <c r="H14" s="21">
        <f t="shared" si="3"/>
        <v>-99.31</v>
      </c>
      <c r="I14" s="33">
        <v>21</v>
      </c>
      <c r="J14" s="39">
        <f t="shared" si="4"/>
        <v>15.722906855922028</v>
      </c>
      <c r="K14" s="22" t="s">
        <v>10</v>
      </c>
      <c r="L14" s="33">
        <v>1</v>
      </c>
      <c r="M14" s="21">
        <v>106</v>
      </c>
      <c r="N14" s="36">
        <f t="shared" si="5"/>
        <v>1</v>
      </c>
      <c r="P14" s="17">
        <f>SUMPRODUCT($B$4:$B$27,$J$4:$J$27)</f>
        <v>191125.02804884003</v>
      </c>
      <c r="Q14" s="18">
        <v>184002.38024725736</v>
      </c>
      <c r="R14" s="19"/>
      <c r="S14" s="20"/>
      <c r="T14" s="60">
        <f t="shared" ref="T14:T16" si="9">P14-Q14</f>
        <v>7122.6478015826724</v>
      </c>
      <c r="U14" s="12">
        <f t="shared" ref="U14:U16" si="10">T14/Q14</f>
        <v>3.870954164838223E-2</v>
      </c>
      <c r="V14" s="3">
        <v>0.35</v>
      </c>
      <c r="W14" s="61">
        <f t="shared" ref="W14:W16" si="11">U14*V14</f>
        <v>1.354833957693378E-2</v>
      </c>
    </row>
    <row r="15" spans="2:31" ht="15" thickBot="1" x14ac:dyDescent="0.4">
      <c r="B15" s="42">
        <v>0</v>
      </c>
      <c r="C15" s="21">
        <v>4</v>
      </c>
      <c r="D15" s="21">
        <f t="shared" si="0"/>
        <v>36.549999999999997</v>
      </c>
      <c r="E15" s="21">
        <f t="shared" si="1"/>
        <v>-113.64</v>
      </c>
      <c r="F15" s="21">
        <v>7</v>
      </c>
      <c r="G15" s="21">
        <f t="shared" si="2"/>
        <v>39.78</v>
      </c>
      <c r="H15" s="21">
        <f t="shared" si="3"/>
        <v>-94.98</v>
      </c>
      <c r="I15" s="33">
        <v>19</v>
      </c>
      <c r="J15" s="39">
        <f t="shared" si="4"/>
        <v>18.937489273924353</v>
      </c>
      <c r="K15" s="22" t="s">
        <v>14</v>
      </c>
      <c r="L15" s="33">
        <v>0</v>
      </c>
      <c r="M15" s="21">
        <v>78</v>
      </c>
      <c r="N15" s="36">
        <f t="shared" si="5"/>
        <v>1</v>
      </c>
      <c r="P15" s="5">
        <f>SUMPRODUCT($B$4:$B$27,$L$4:$L$27)</f>
        <v>15424</v>
      </c>
      <c r="Q15" s="7">
        <v>5547</v>
      </c>
      <c r="R15" s="8"/>
      <c r="S15" s="9"/>
      <c r="T15" s="60">
        <f t="shared" si="9"/>
        <v>9877</v>
      </c>
      <c r="U15" s="12">
        <f t="shared" si="10"/>
        <v>1.7806021272760051</v>
      </c>
      <c r="V15" s="3">
        <v>0.02</v>
      </c>
      <c r="W15" s="61">
        <f t="shared" si="11"/>
        <v>3.5612042545520105E-2</v>
      </c>
    </row>
    <row r="16" spans="2:31" ht="15" thickBot="1" x14ac:dyDescent="0.4">
      <c r="B16" s="42">
        <v>0</v>
      </c>
      <c r="C16" s="21">
        <v>5</v>
      </c>
      <c r="D16" s="21">
        <f t="shared" si="0"/>
        <v>35.18</v>
      </c>
      <c r="E16" s="21">
        <f t="shared" si="1"/>
        <v>-109.14</v>
      </c>
      <c r="F16" s="21">
        <v>1</v>
      </c>
      <c r="G16" s="21">
        <f t="shared" si="2"/>
        <v>37.5</v>
      </c>
      <c r="H16" s="21">
        <f t="shared" si="3"/>
        <v>-102.5</v>
      </c>
      <c r="I16" s="33">
        <v>23</v>
      </c>
      <c r="J16" s="39">
        <f t="shared" si="4"/>
        <v>7.0336334849066455</v>
      </c>
      <c r="K16" s="22" t="s">
        <v>16</v>
      </c>
      <c r="L16" s="33">
        <v>1</v>
      </c>
      <c r="M16" s="21">
        <v>89</v>
      </c>
      <c r="N16" s="36">
        <f t="shared" si="5"/>
        <v>1</v>
      </c>
      <c r="P16" s="4">
        <f>SUMPRODUCT($B$4:$B$27,$N$4:$N$27)</f>
        <v>16954</v>
      </c>
      <c r="Q16" s="7">
        <v>16954</v>
      </c>
      <c r="R16" s="8"/>
      <c r="S16" s="9"/>
      <c r="T16" s="60">
        <f t="shared" si="9"/>
        <v>0</v>
      </c>
      <c r="U16" s="12">
        <f t="shared" si="10"/>
        <v>0</v>
      </c>
      <c r="V16" s="3">
        <v>0.03</v>
      </c>
      <c r="W16" s="61">
        <f t="shared" si="11"/>
        <v>0</v>
      </c>
    </row>
    <row r="17" spans="1:23" ht="15" thickBot="1" x14ac:dyDescent="0.4">
      <c r="B17" s="42">
        <v>0</v>
      </c>
      <c r="C17" s="21">
        <v>5</v>
      </c>
      <c r="D17" s="21">
        <f t="shared" si="0"/>
        <v>35.18</v>
      </c>
      <c r="E17" s="21">
        <f t="shared" si="1"/>
        <v>-109.14</v>
      </c>
      <c r="F17" s="21">
        <v>2</v>
      </c>
      <c r="G17" s="21">
        <f t="shared" si="2"/>
        <v>30.08</v>
      </c>
      <c r="H17" s="21">
        <f t="shared" si="3"/>
        <v>-99.31</v>
      </c>
      <c r="I17" s="33">
        <v>14</v>
      </c>
      <c r="J17" s="39">
        <f t="shared" si="4"/>
        <v>11.074244895251324</v>
      </c>
      <c r="K17" s="22" t="s">
        <v>12</v>
      </c>
      <c r="L17" s="33">
        <v>1</v>
      </c>
      <c r="M17" s="21">
        <v>94</v>
      </c>
      <c r="N17" s="36">
        <f t="shared" si="5"/>
        <v>1</v>
      </c>
      <c r="P17" s="2"/>
      <c r="Q17" s="2"/>
      <c r="R17" s="2"/>
      <c r="S17" s="2"/>
      <c r="T17" s="2"/>
      <c r="U17" s="2"/>
      <c r="V17" s="2"/>
      <c r="W17" s="2"/>
    </row>
    <row r="18" spans="1:23" ht="15" thickBot="1" x14ac:dyDescent="0.4">
      <c r="B18" s="42">
        <v>0</v>
      </c>
      <c r="C18" s="21">
        <v>5</v>
      </c>
      <c r="D18" s="21">
        <f t="shared" si="0"/>
        <v>35.18</v>
      </c>
      <c r="E18" s="21">
        <f t="shared" si="1"/>
        <v>-109.14</v>
      </c>
      <c r="F18" s="21">
        <v>3</v>
      </c>
      <c r="G18" s="21">
        <f t="shared" si="2"/>
        <v>31.85</v>
      </c>
      <c r="H18" s="21">
        <f t="shared" si="3"/>
        <v>-93.48</v>
      </c>
      <c r="I18" s="33">
        <v>7</v>
      </c>
      <c r="J18" s="39">
        <f t="shared" si="4"/>
        <v>16.010137413526465</v>
      </c>
      <c r="K18" s="22" t="s">
        <v>10</v>
      </c>
      <c r="L18" s="33">
        <v>1</v>
      </c>
      <c r="M18" s="21">
        <v>35</v>
      </c>
      <c r="N18" s="36">
        <f t="shared" si="5"/>
        <v>0</v>
      </c>
      <c r="P18" s="44" t="s">
        <v>44</v>
      </c>
      <c r="Q18" s="10">
        <v>3.5612042545515692E-2</v>
      </c>
      <c r="R18" s="2"/>
      <c r="S18" s="2"/>
      <c r="T18" s="2"/>
      <c r="U18" s="2"/>
      <c r="V18" s="2"/>
      <c r="W18" s="2"/>
    </row>
    <row r="19" spans="1:23" x14ac:dyDescent="0.35">
      <c r="B19" s="42">
        <v>0</v>
      </c>
      <c r="C19" s="21">
        <v>5</v>
      </c>
      <c r="D19" s="21">
        <f t="shared" si="0"/>
        <v>35.18</v>
      </c>
      <c r="E19" s="21">
        <f t="shared" si="1"/>
        <v>-109.14</v>
      </c>
      <c r="F19" s="21">
        <v>4</v>
      </c>
      <c r="G19" s="21">
        <f t="shared" si="2"/>
        <v>36.549999999999997</v>
      </c>
      <c r="H19" s="21">
        <f t="shared" si="3"/>
        <v>-113.64</v>
      </c>
      <c r="I19" s="33">
        <v>12</v>
      </c>
      <c r="J19" s="39">
        <f t="shared" si="4"/>
        <v>4.7039238939421617</v>
      </c>
      <c r="K19" s="22" t="s">
        <v>17</v>
      </c>
      <c r="L19" s="33">
        <v>0</v>
      </c>
      <c r="M19" s="21">
        <v>97</v>
      </c>
      <c r="N19" s="36">
        <f t="shared" si="5"/>
        <v>1</v>
      </c>
      <c r="P19" s="2"/>
      <c r="Q19" s="2"/>
      <c r="R19" s="2"/>
      <c r="S19" s="2"/>
      <c r="T19" s="2"/>
      <c r="U19" s="2"/>
      <c r="V19" s="2"/>
      <c r="W19" s="2"/>
    </row>
    <row r="20" spans="1:23" x14ac:dyDescent="0.35">
      <c r="B20" s="42">
        <v>0</v>
      </c>
      <c r="C20" s="21">
        <v>5</v>
      </c>
      <c r="D20" s="21">
        <f t="shared" si="0"/>
        <v>35.18</v>
      </c>
      <c r="E20" s="21">
        <f t="shared" si="1"/>
        <v>-109.14</v>
      </c>
      <c r="F20" s="21">
        <v>7</v>
      </c>
      <c r="G20" s="21">
        <f t="shared" si="2"/>
        <v>39.78</v>
      </c>
      <c r="H20" s="21">
        <f t="shared" si="3"/>
        <v>-94.98</v>
      </c>
      <c r="I20" s="33">
        <v>16</v>
      </c>
      <c r="J20" s="39">
        <f t="shared" si="4"/>
        <v>14.888438467482073</v>
      </c>
      <c r="K20" s="22" t="s">
        <v>15</v>
      </c>
      <c r="L20" s="33">
        <v>1</v>
      </c>
      <c r="M20" s="21">
        <v>78</v>
      </c>
      <c r="N20" s="36">
        <f t="shared" si="5"/>
        <v>1</v>
      </c>
    </row>
    <row r="21" spans="1:23" x14ac:dyDescent="0.35">
      <c r="B21" s="42">
        <v>0</v>
      </c>
      <c r="C21" s="21">
        <v>6</v>
      </c>
      <c r="D21" s="21">
        <f t="shared" si="0"/>
        <v>43.87</v>
      </c>
      <c r="E21" s="21">
        <f t="shared" si="1"/>
        <v>-114.64</v>
      </c>
      <c r="F21" s="21">
        <v>3</v>
      </c>
      <c r="G21" s="21">
        <f t="shared" si="2"/>
        <v>31.85</v>
      </c>
      <c r="H21" s="21">
        <f t="shared" si="3"/>
        <v>-93.48</v>
      </c>
      <c r="I21" s="33">
        <v>14</v>
      </c>
      <c r="J21" s="39">
        <f t="shared" si="4"/>
        <v>24.335693949423341</v>
      </c>
      <c r="K21" s="22" t="s">
        <v>12</v>
      </c>
      <c r="L21" s="33">
        <v>1</v>
      </c>
      <c r="M21" s="21">
        <v>102</v>
      </c>
      <c r="N21" s="36">
        <f t="shared" si="5"/>
        <v>1</v>
      </c>
    </row>
    <row r="22" spans="1:23" x14ac:dyDescent="0.35">
      <c r="B22" s="42">
        <v>0</v>
      </c>
      <c r="C22" s="21">
        <v>6</v>
      </c>
      <c r="D22" s="21">
        <f t="shared" si="0"/>
        <v>43.87</v>
      </c>
      <c r="E22" s="21">
        <f t="shared" si="1"/>
        <v>-114.64</v>
      </c>
      <c r="F22" s="21">
        <v>4</v>
      </c>
      <c r="G22" s="21">
        <f t="shared" si="2"/>
        <v>36.549999999999997</v>
      </c>
      <c r="H22" s="21">
        <f t="shared" si="3"/>
        <v>-113.64</v>
      </c>
      <c r="I22" s="33">
        <v>19</v>
      </c>
      <c r="J22" s="39">
        <f t="shared" si="4"/>
        <v>7.3879902544602754</v>
      </c>
      <c r="K22" s="22" t="s">
        <v>15</v>
      </c>
      <c r="L22" s="33">
        <v>1</v>
      </c>
      <c r="M22" s="21">
        <v>92</v>
      </c>
      <c r="N22" s="36">
        <f t="shared" si="5"/>
        <v>1</v>
      </c>
    </row>
    <row r="23" spans="1:23" x14ac:dyDescent="0.35">
      <c r="B23" s="42">
        <v>0</v>
      </c>
      <c r="C23" s="21">
        <v>6</v>
      </c>
      <c r="D23" s="21">
        <f t="shared" si="0"/>
        <v>43.87</v>
      </c>
      <c r="E23" s="21">
        <f t="shared" si="1"/>
        <v>-114.64</v>
      </c>
      <c r="F23" s="21">
        <v>7</v>
      </c>
      <c r="G23" s="21">
        <f t="shared" si="2"/>
        <v>39.78</v>
      </c>
      <c r="H23" s="21">
        <f t="shared" si="3"/>
        <v>-94.98</v>
      </c>
      <c r="I23" s="33">
        <v>19</v>
      </c>
      <c r="J23" s="39">
        <f t="shared" si="4"/>
        <v>20.080928763381436</v>
      </c>
      <c r="K23" s="22" t="s">
        <v>16</v>
      </c>
      <c r="L23" s="33">
        <v>1</v>
      </c>
      <c r="M23" s="21">
        <v>89</v>
      </c>
      <c r="N23" s="36">
        <f t="shared" si="5"/>
        <v>1</v>
      </c>
    </row>
    <row r="24" spans="1:23" x14ac:dyDescent="0.35">
      <c r="B24" s="42">
        <v>0</v>
      </c>
      <c r="C24" s="21">
        <v>7</v>
      </c>
      <c r="D24" s="21">
        <f t="shared" si="0"/>
        <v>39.78</v>
      </c>
      <c r="E24" s="21">
        <f t="shared" si="1"/>
        <v>-94.98</v>
      </c>
      <c r="F24" s="21">
        <v>2</v>
      </c>
      <c r="G24" s="21">
        <f t="shared" si="2"/>
        <v>30.08</v>
      </c>
      <c r="H24" s="21">
        <f t="shared" si="3"/>
        <v>-99.31</v>
      </c>
      <c r="I24" s="33">
        <v>15</v>
      </c>
      <c r="J24" s="39">
        <f t="shared" si="4"/>
        <v>10.622565603468875</v>
      </c>
      <c r="K24" s="22" t="s">
        <v>17</v>
      </c>
      <c r="L24" s="33">
        <v>0</v>
      </c>
      <c r="M24" s="21">
        <v>88</v>
      </c>
      <c r="N24" s="36">
        <f t="shared" si="5"/>
        <v>1</v>
      </c>
    </row>
    <row r="25" spans="1:23" x14ac:dyDescent="0.35">
      <c r="B25" s="42">
        <v>0</v>
      </c>
      <c r="C25" s="21">
        <v>7</v>
      </c>
      <c r="D25" s="21">
        <f t="shared" si="0"/>
        <v>39.78</v>
      </c>
      <c r="E25" s="21">
        <f t="shared" si="1"/>
        <v>-94.98</v>
      </c>
      <c r="F25" s="21">
        <v>3</v>
      </c>
      <c r="G25" s="21">
        <f t="shared" si="2"/>
        <v>31.85</v>
      </c>
      <c r="H25" s="21">
        <f t="shared" si="3"/>
        <v>-93.48</v>
      </c>
      <c r="I25" s="33">
        <v>14</v>
      </c>
      <c r="J25" s="39">
        <f t="shared" si="4"/>
        <v>8.0706195549040718</v>
      </c>
      <c r="K25" s="22" t="s">
        <v>12</v>
      </c>
      <c r="L25" s="33">
        <v>1</v>
      </c>
      <c r="M25" s="21">
        <v>96</v>
      </c>
      <c r="N25" s="36">
        <f t="shared" si="5"/>
        <v>1</v>
      </c>
    </row>
    <row r="26" spans="1:23" x14ac:dyDescent="0.35">
      <c r="B26" s="42">
        <v>0</v>
      </c>
      <c r="C26" s="21">
        <v>7</v>
      </c>
      <c r="D26" s="21">
        <f t="shared" si="0"/>
        <v>39.78</v>
      </c>
      <c r="E26" s="21">
        <f t="shared" si="1"/>
        <v>-94.98</v>
      </c>
      <c r="F26" s="21">
        <v>4</v>
      </c>
      <c r="G26" s="21">
        <f t="shared" si="2"/>
        <v>36.549999999999997</v>
      </c>
      <c r="H26" s="21">
        <f t="shared" si="3"/>
        <v>-113.64</v>
      </c>
      <c r="I26" s="33">
        <v>24</v>
      </c>
      <c r="J26" s="39">
        <f t="shared" si="4"/>
        <v>18.937489273924353</v>
      </c>
      <c r="K26" s="22" t="s">
        <v>15</v>
      </c>
      <c r="L26" s="33">
        <v>1</v>
      </c>
      <c r="M26" s="21">
        <v>77</v>
      </c>
      <c r="N26" s="36">
        <f t="shared" si="5"/>
        <v>1</v>
      </c>
    </row>
    <row r="27" spans="1:23" ht="15" thickBot="1" x14ac:dyDescent="0.4">
      <c r="B27" s="43">
        <v>0</v>
      </c>
      <c r="C27" s="25">
        <v>7</v>
      </c>
      <c r="D27" s="25">
        <f t="shared" si="0"/>
        <v>39.78</v>
      </c>
      <c r="E27" s="25">
        <f t="shared" si="1"/>
        <v>-94.98</v>
      </c>
      <c r="F27" s="25">
        <v>5</v>
      </c>
      <c r="G27" s="25">
        <f t="shared" si="2"/>
        <v>35.18</v>
      </c>
      <c r="H27" s="25">
        <f t="shared" si="3"/>
        <v>-109.14</v>
      </c>
      <c r="I27" s="34">
        <v>10</v>
      </c>
      <c r="J27" s="40">
        <f t="shared" si="4"/>
        <v>14.888438467482073</v>
      </c>
      <c r="K27" s="26" t="s">
        <v>10</v>
      </c>
      <c r="L27" s="34">
        <v>1</v>
      </c>
      <c r="M27" s="25">
        <v>100</v>
      </c>
      <c r="N27" s="37">
        <f t="shared" si="5"/>
        <v>1</v>
      </c>
    </row>
    <row r="28" spans="1:23" x14ac:dyDescent="0.35">
      <c r="A28"/>
      <c r="B28"/>
      <c r="C28"/>
      <c r="D28"/>
      <c r="E28"/>
    </row>
    <row r="29" spans="1:23" x14ac:dyDescent="0.35">
      <c r="A29"/>
      <c r="B29"/>
      <c r="C29"/>
      <c r="D29"/>
      <c r="E29"/>
    </row>
    <row r="30" spans="1:23" x14ac:dyDescent="0.35">
      <c r="A30"/>
      <c r="B30"/>
      <c r="C30"/>
      <c r="D30"/>
      <c r="E30"/>
    </row>
    <row r="31" spans="1:23" x14ac:dyDescent="0.35">
      <c r="A31"/>
      <c r="B31"/>
      <c r="C31"/>
      <c r="D31"/>
      <c r="E31"/>
    </row>
    <row r="32" spans="1:23" x14ac:dyDescent="0.35">
      <c r="A32"/>
      <c r="B32"/>
      <c r="C32"/>
      <c r="D32"/>
      <c r="E32"/>
    </row>
    <row r="33" spans="1:5" x14ac:dyDescent="0.35">
      <c r="A33"/>
      <c r="B33"/>
      <c r="C33"/>
      <c r="D33"/>
      <c r="E33"/>
    </row>
    <row r="34" spans="1:5" x14ac:dyDescent="0.35">
      <c r="A34"/>
      <c r="B34"/>
      <c r="C34"/>
      <c r="D34"/>
      <c r="E34"/>
    </row>
    <row r="35" spans="1:5" x14ac:dyDescent="0.35">
      <c r="A35"/>
      <c r="B35"/>
      <c r="C35"/>
      <c r="D35"/>
      <c r="E35"/>
    </row>
    <row r="36" spans="1:5" x14ac:dyDescent="0.35">
      <c r="A36"/>
      <c r="B36"/>
      <c r="C36"/>
      <c r="D36"/>
      <c r="E36"/>
    </row>
  </sheetData>
  <mergeCells count="7">
    <mergeCell ref="Q16:S16"/>
    <mergeCell ref="U11:U12"/>
    <mergeCell ref="W11:W12"/>
    <mergeCell ref="Q12:S12"/>
    <mergeCell ref="Q13:S13"/>
    <mergeCell ref="Q14:S14"/>
    <mergeCell ref="Q15:S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B88C-9F0E-4B97-AEB4-56771E6F7004}">
  <dimension ref="A2:AE37"/>
  <sheetViews>
    <sheetView tabSelected="1" zoomScaleNormal="100" zoomScaleSheetLayoutView="40" workbookViewId="0">
      <selection activeCell="B28" sqref="B28"/>
    </sheetView>
  </sheetViews>
  <sheetFormatPr defaultRowHeight="14.5" x14ac:dyDescent="0.35"/>
  <cols>
    <col min="1" max="1" width="8.7265625" style="1"/>
    <col min="2" max="2" width="13.08984375" style="1" bestFit="1" customWidth="1"/>
    <col min="3" max="3" width="5" style="1" bestFit="1" customWidth="1"/>
    <col min="4" max="4" width="5.81640625" style="1" bestFit="1" customWidth="1"/>
    <col min="5" max="5" width="7.453125" style="1" bestFit="1" customWidth="1"/>
    <col min="6" max="6" width="2.7265625" style="1" bestFit="1" customWidth="1"/>
    <col min="7" max="7" width="8" style="1" bestFit="1" customWidth="1"/>
    <col min="8" max="8" width="9.54296875" style="1" bestFit="1" customWidth="1"/>
    <col min="9" max="9" width="20.7265625" style="1" bestFit="1" customWidth="1"/>
    <col min="10" max="10" width="17.1796875" style="1" bestFit="1" customWidth="1"/>
    <col min="11" max="11" width="24.90625" style="1" bestFit="1" customWidth="1"/>
    <col min="12" max="12" width="6.26953125" style="1" bestFit="1" customWidth="1"/>
    <col min="13" max="13" width="15.6328125" style="1" bestFit="1" customWidth="1"/>
    <col min="14" max="14" width="6.26953125" style="1" bestFit="1" customWidth="1"/>
    <col min="15" max="15" width="14.36328125" style="1" customWidth="1"/>
    <col min="16" max="16" width="15.36328125" style="1" bestFit="1" customWidth="1"/>
    <col min="17" max="18" width="12.6328125" style="1" bestFit="1" customWidth="1"/>
    <col min="19" max="19" width="7.1796875" style="1" bestFit="1" customWidth="1"/>
    <col min="20" max="20" width="13.90625" style="1" bestFit="1" customWidth="1"/>
    <col min="21" max="21" width="11" style="1" customWidth="1"/>
    <col min="22" max="22" width="8" style="1" customWidth="1"/>
    <col min="23" max="23" width="12.1796875" style="1" customWidth="1"/>
    <col min="24" max="24" width="14.36328125" style="1" customWidth="1"/>
    <col min="25" max="25" width="8.7265625" style="1"/>
    <col min="26" max="27" width="20" style="1" bestFit="1" customWidth="1"/>
    <col min="28" max="28" width="7" style="1" bestFit="1" customWidth="1"/>
    <col min="29" max="29" width="8.26953125" style="1" bestFit="1" customWidth="1"/>
    <col min="30" max="30" width="8.26953125" style="1" customWidth="1"/>
    <col min="31" max="31" width="6" style="1" bestFit="1" customWidth="1"/>
    <col min="32" max="32" width="7.36328125" style="1" bestFit="1" customWidth="1"/>
    <col min="33" max="16384" width="8.7265625" style="1"/>
  </cols>
  <sheetData>
    <row r="2" spans="2:31" ht="15" thickBot="1" x14ac:dyDescent="0.4">
      <c r="Y2" s="11"/>
      <c r="Z2" s="11"/>
      <c r="AA2" s="11"/>
      <c r="AB2" s="11"/>
      <c r="AC2" s="11"/>
      <c r="AD2" s="11"/>
      <c r="AE2" s="11"/>
    </row>
    <row r="3" spans="2:31" ht="15" thickBot="1" x14ac:dyDescent="0.4">
      <c r="B3" s="29" t="s">
        <v>41</v>
      </c>
      <c r="C3" s="30" t="s">
        <v>5</v>
      </c>
      <c r="D3" s="30" t="s">
        <v>34</v>
      </c>
      <c r="E3" s="30" t="s">
        <v>35</v>
      </c>
      <c r="F3" s="30" t="s">
        <v>6</v>
      </c>
      <c r="G3" s="30" t="s">
        <v>33</v>
      </c>
      <c r="H3" s="30" t="s">
        <v>32</v>
      </c>
      <c r="I3" s="30" t="s">
        <v>7</v>
      </c>
      <c r="J3" s="30" t="s">
        <v>36</v>
      </c>
      <c r="K3" s="30" t="s">
        <v>8</v>
      </c>
      <c r="L3" s="30" t="s">
        <v>42</v>
      </c>
      <c r="M3" s="30" t="s">
        <v>9</v>
      </c>
      <c r="N3" s="31" t="s">
        <v>42</v>
      </c>
      <c r="P3" s="58" t="s">
        <v>37</v>
      </c>
      <c r="Q3" s="56" t="s">
        <v>31</v>
      </c>
      <c r="R3" s="56" t="s">
        <v>38</v>
      </c>
      <c r="S3" s="56" t="s">
        <v>39</v>
      </c>
      <c r="T3" s="57" t="s">
        <v>40</v>
      </c>
      <c r="Y3" s="11" t="s">
        <v>18</v>
      </c>
      <c r="Z3" s="11" t="s">
        <v>19</v>
      </c>
      <c r="AA3" s="11" t="s">
        <v>20</v>
      </c>
      <c r="AB3" s="11" t="s">
        <v>21</v>
      </c>
      <c r="AC3" s="11" t="s">
        <v>31</v>
      </c>
      <c r="AD3" s="11" t="s">
        <v>22</v>
      </c>
      <c r="AE3" s="11" t="s">
        <v>23</v>
      </c>
    </row>
    <row r="4" spans="2:31" x14ac:dyDescent="0.35">
      <c r="B4" s="62">
        <v>2407</v>
      </c>
      <c r="C4" s="23">
        <v>1</v>
      </c>
      <c r="D4" s="23">
        <f>_xlfn.XLOOKUP(C4,$Y$4:$Y$10,$AA$4:$AA$10)</f>
        <v>37.5</v>
      </c>
      <c r="E4" s="23">
        <f>_xlfn.XLOOKUP(C4,$Y$4:$Y$10,$AB$4:$AB$10)</f>
        <v>-102.5</v>
      </c>
      <c r="F4" s="23">
        <v>3</v>
      </c>
      <c r="G4" s="23">
        <f>_xlfn.XLOOKUP(F4,$Y$4:$Y$10,$AA$4:$AA$10)</f>
        <v>31.85</v>
      </c>
      <c r="H4" s="23">
        <f>_xlfn.XLOOKUP(F4,$Y$4:$Y$10,$AB$4:$AB$10)</f>
        <v>-93.48</v>
      </c>
      <c r="I4" s="63">
        <v>11</v>
      </c>
      <c r="J4" s="64">
        <f>SQRT(((G4-D4)^2)+((H4-E4)^2))</f>
        <v>10.64344399149072</v>
      </c>
      <c r="K4" s="24" t="s">
        <v>10</v>
      </c>
      <c r="L4" s="63">
        <v>1</v>
      </c>
      <c r="M4" s="23">
        <v>92</v>
      </c>
      <c r="N4" s="65">
        <f>IF(M4&gt;=70,1,0)</f>
        <v>1</v>
      </c>
      <c r="P4" s="54">
        <v>1</v>
      </c>
      <c r="Q4" s="51">
        <f>SUMIF($F$4:$F$27,P4,$B$4:$B$27)</f>
        <v>0</v>
      </c>
      <c r="R4" s="46">
        <f>SUMIF($C$4:$C$27,P4,$B$4:$B$27)</f>
        <v>9806</v>
      </c>
      <c r="S4" s="46">
        <f>Q4-R4</f>
        <v>-9806</v>
      </c>
      <c r="T4" s="47">
        <v>-9806</v>
      </c>
      <c r="Y4" s="11">
        <v>1</v>
      </c>
      <c r="Z4" s="11" t="s">
        <v>24</v>
      </c>
      <c r="AA4" s="11">
        <v>37.5</v>
      </c>
      <c r="AB4" s="11">
        <v>-102.5</v>
      </c>
      <c r="AC4" s="11"/>
      <c r="AD4" s="11">
        <v>9806</v>
      </c>
      <c r="AE4" s="11"/>
    </row>
    <row r="5" spans="2:31" x14ac:dyDescent="0.35">
      <c r="B5" s="41">
        <v>1350</v>
      </c>
      <c r="C5" s="21">
        <v>1</v>
      </c>
      <c r="D5" s="21">
        <f t="shared" ref="D5:D27" si="0">_xlfn.XLOOKUP(C5,$Y$4:$Y$10,$AA$4:$AA$10)</f>
        <v>37.5</v>
      </c>
      <c r="E5" s="21">
        <f t="shared" ref="E5:E27" si="1">_xlfn.XLOOKUP(C5,$Y$4:$Y$10,$AB$4:$AB$10)</f>
        <v>-102.5</v>
      </c>
      <c r="F5" s="21">
        <v>4</v>
      </c>
      <c r="G5" s="21">
        <f t="shared" ref="G5:G27" si="2">_xlfn.XLOOKUP(F5,$Y$4:$Y$10,$AA$4:$AA$10)</f>
        <v>36.549999999999997</v>
      </c>
      <c r="H5" s="21">
        <f t="shared" ref="H5:H27" si="3">_xlfn.XLOOKUP(F5,$Y$4:$Y$10,$AB$4:$AB$10)</f>
        <v>-113.64</v>
      </c>
      <c r="I5" s="33">
        <v>20</v>
      </c>
      <c r="J5" s="39">
        <f t="shared" ref="J5:J27" si="4">SQRT(((G5-D5)^2)+((H5-E5)^2))</f>
        <v>11.180433801959564</v>
      </c>
      <c r="K5" s="22" t="s">
        <v>10</v>
      </c>
      <c r="L5" s="33">
        <v>1</v>
      </c>
      <c r="M5" s="21">
        <v>86</v>
      </c>
      <c r="N5" s="36">
        <f t="shared" ref="N5:N27" si="5">IF(M5&gt;=70,1,0)</f>
        <v>1</v>
      </c>
      <c r="P5" s="54">
        <v>2</v>
      </c>
      <c r="Q5" s="52">
        <f t="shared" ref="Q5:Q10" si="6">SUMIF($F$4:$F$27,P5,$B$4:$B$27)</f>
        <v>3352</v>
      </c>
      <c r="R5" s="45">
        <f t="shared" ref="R5:R10" si="7">SUMIF($C$4:$C$27,P5,$B$4:$B$27)</f>
        <v>1973</v>
      </c>
      <c r="S5" s="45">
        <f t="shared" ref="S5:S10" si="8">Q5-R5</f>
        <v>1379</v>
      </c>
      <c r="T5" s="48">
        <v>1379</v>
      </c>
      <c r="Y5" s="11">
        <v>2</v>
      </c>
      <c r="Z5" s="11" t="s">
        <v>25</v>
      </c>
      <c r="AA5" s="11">
        <v>30.08</v>
      </c>
      <c r="AB5" s="11">
        <v>-99.31</v>
      </c>
      <c r="AC5" s="11"/>
      <c r="AD5" s="11"/>
      <c r="AE5" s="11">
        <v>1379</v>
      </c>
    </row>
    <row r="6" spans="2:31" x14ac:dyDescent="0.35">
      <c r="B6" s="41">
        <v>6049</v>
      </c>
      <c r="C6" s="21">
        <v>1</v>
      </c>
      <c r="D6" s="21">
        <f t="shared" si="0"/>
        <v>37.5</v>
      </c>
      <c r="E6" s="21">
        <f t="shared" si="1"/>
        <v>-102.5</v>
      </c>
      <c r="F6" s="21">
        <v>7</v>
      </c>
      <c r="G6" s="21">
        <f t="shared" si="2"/>
        <v>39.78</v>
      </c>
      <c r="H6" s="21">
        <f t="shared" si="3"/>
        <v>-94.98</v>
      </c>
      <c r="I6" s="33">
        <v>22</v>
      </c>
      <c r="J6" s="39">
        <f t="shared" si="4"/>
        <v>7.8580404682083396</v>
      </c>
      <c r="K6" s="22" t="s">
        <v>11</v>
      </c>
      <c r="L6" s="33">
        <v>0</v>
      </c>
      <c r="M6" s="21">
        <v>87</v>
      </c>
      <c r="N6" s="36">
        <f t="shared" si="5"/>
        <v>1</v>
      </c>
      <c r="P6" s="54">
        <v>3</v>
      </c>
      <c r="Q6" s="52">
        <f t="shared" si="6"/>
        <v>2407</v>
      </c>
      <c r="R6" s="45">
        <f t="shared" si="7"/>
        <v>656</v>
      </c>
      <c r="S6" s="45">
        <f t="shared" si="8"/>
        <v>1751</v>
      </c>
      <c r="T6" s="48">
        <v>1751</v>
      </c>
      <c r="Y6" s="11">
        <v>3</v>
      </c>
      <c r="Z6" s="11" t="s">
        <v>26</v>
      </c>
      <c r="AA6" s="11">
        <v>31.85</v>
      </c>
      <c r="AB6" s="11">
        <v>-93.48</v>
      </c>
      <c r="AC6" s="11"/>
      <c r="AD6" s="11"/>
      <c r="AE6" s="11">
        <v>1751</v>
      </c>
    </row>
    <row r="7" spans="2:31" x14ac:dyDescent="0.35">
      <c r="B7" s="41">
        <v>0</v>
      </c>
      <c r="C7" s="21">
        <v>2</v>
      </c>
      <c r="D7" s="21">
        <f t="shared" si="0"/>
        <v>30.08</v>
      </c>
      <c r="E7" s="21">
        <f t="shared" si="1"/>
        <v>-99.31</v>
      </c>
      <c r="F7" s="21">
        <v>4</v>
      </c>
      <c r="G7" s="21">
        <f t="shared" si="2"/>
        <v>36.549999999999997</v>
      </c>
      <c r="H7" s="21">
        <f t="shared" si="3"/>
        <v>-113.64</v>
      </c>
      <c r="I7" s="33">
        <v>16</v>
      </c>
      <c r="J7" s="39">
        <f t="shared" si="4"/>
        <v>15.722906855922028</v>
      </c>
      <c r="K7" s="22" t="s">
        <v>11</v>
      </c>
      <c r="L7" s="33">
        <v>0</v>
      </c>
      <c r="M7" s="21">
        <v>70</v>
      </c>
      <c r="N7" s="36">
        <f t="shared" si="5"/>
        <v>1</v>
      </c>
      <c r="P7" s="54">
        <v>4</v>
      </c>
      <c r="Q7" s="52">
        <f t="shared" si="6"/>
        <v>1350</v>
      </c>
      <c r="R7" s="45">
        <f t="shared" si="7"/>
        <v>0</v>
      </c>
      <c r="S7" s="45">
        <f t="shared" si="8"/>
        <v>1350</v>
      </c>
      <c r="T7" s="48">
        <v>1350</v>
      </c>
      <c r="Y7" s="11">
        <v>4</v>
      </c>
      <c r="Z7" s="11" t="s">
        <v>27</v>
      </c>
      <c r="AA7" s="11">
        <v>36.549999999999997</v>
      </c>
      <c r="AB7" s="11">
        <v>-113.64</v>
      </c>
      <c r="AC7" s="11"/>
      <c r="AD7" s="11"/>
      <c r="AE7" s="11">
        <v>1350</v>
      </c>
    </row>
    <row r="8" spans="2:31" x14ac:dyDescent="0.35">
      <c r="B8" s="41">
        <v>1973</v>
      </c>
      <c r="C8" s="21">
        <v>2</v>
      </c>
      <c r="D8" s="21">
        <f t="shared" si="0"/>
        <v>30.08</v>
      </c>
      <c r="E8" s="21">
        <f t="shared" si="1"/>
        <v>-99.31</v>
      </c>
      <c r="F8" s="21">
        <v>6</v>
      </c>
      <c r="G8" s="21">
        <f t="shared" si="2"/>
        <v>43.87</v>
      </c>
      <c r="H8" s="21">
        <f t="shared" si="3"/>
        <v>-114.64</v>
      </c>
      <c r="I8" s="33">
        <v>24</v>
      </c>
      <c r="J8" s="39">
        <f t="shared" si="4"/>
        <v>20.619723567497211</v>
      </c>
      <c r="K8" s="22" t="s">
        <v>12</v>
      </c>
      <c r="L8" s="33">
        <v>1</v>
      </c>
      <c r="M8" s="21">
        <v>90</v>
      </c>
      <c r="N8" s="36">
        <f t="shared" si="5"/>
        <v>1</v>
      </c>
      <c r="P8" s="54">
        <v>5</v>
      </c>
      <c r="Q8" s="52">
        <f t="shared" si="6"/>
        <v>1823</v>
      </c>
      <c r="R8" s="45">
        <f t="shared" si="7"/>
        <v>0</v>
      </c>
      <c r="S8" s="45">
        <f t="shared" si="8"/>
        <v>1823</v>
      </c>
      <c r="T8" s="48">
        <v>1823</v>
      </c>
      <c r="Y8" s="11">
        <v>5</v>
      </c>
      <c r="Z8" s="11" t="s">
        <v>28</v>
      </c>
      <c r="AA8" s="11">
        <v>35.18</v>
      </c>
      <c r="AB8" s="11">
        <v>-109.14</v>
      </c>
      <c r="AC8" s="11"/>
      <c r="AD8" s="11"/>
      <c r="AE8" s="11">
        <v>1823</v>
      </c>
    </row>
    <row r="9" spans="2:31" x14ac:dyDescent="0.35">
      <c r="B9" s="41">
        <v>0</v>
      </c>
      <c r="C9" s="21">
        <v>3</v>
      </c>
      <c r="D9" s="21">
        <f t="shared" si="0"/>
        <v>31.85</v>
      </c>
      <c r="E9" s="21">
        <f t="shared" si="1"/>
        <v>-93.48</v>
      </c>
      <c r="F9" s="21">
        <v>1</v>
      </c>
      <c r="G9" s="21">
        <f t="shared" si="2"/>
        <v>37.5</v>
      </c>
      <c r="H9" s="21">
        <f t="shared" si="3"/>
        <v>-102.5</v>
      </c>
      <c r="I9" s="33">
        <v>22</v>
      </c>
      <c r="J9" s="39">
        <f t="shared" si="4"/>
        <v>10.64344399149072</v>
      </c>
      <c r="K9" s="22" t="s">
        <v>13</v>
      </c>
      <c r="L9" s="33">
        <v>0</v>
      </c>
      <c r="M9" s="21">
        <v>72</v>
      </c>
      <c r="N9" s="36">
        <f t="shared" si="5"/>
        <v>1</v>
      </c>
      <c r="P9" s="54">
        <v>6</v>
      </c>
      <c r="Q9" s="52">
        <f t="shared" si="6"/>
        <v>1973</v>
      </c>
      <c r="R9" s="45">
        <f t="shared" si="7"/>
        <v>0</v>
      </c>
      <c r="S9" s="45">
        <f t="shared" si="8"/>
        <v>1973</v>
      </c>
      <c r="T9" s="48">
        <v>1973</v>
      </c>
      <c r="Y9" s="11">
        <v>6</v>
      </c>
      <c r="Z9" s="11" t="s">
        <v>29</v>
      </c>
      <c r="AA9" s="11">
        <v>43.87</v>
      </c>
      <c r="AB9" s="11">
        <v>-114.64</v>
      </c>
      <c r="AC9" s="11"/>
      <c r="AD9" s="11"/>
      <c r="AE9" s="11">
        <v>1973</v>
      </c>
    </row>
    <row r="10" spans="2:31" ht="15" thickBot="1" x14ac:dyDescent="0.4">
      <c r="B10" s="41">
        <v>42</v>
      </c>
      <c r="C10" s="21">
        <v>3</v>
      </c>
      <c r="D10" s="21">
        <f t="shared" si="0"/>
        <v>31.85</v>
      </c>
      <c r="E10" s="21">
        <f t="shared" si="1"/>
        <v>-93.48</v>
      </c>
      <c r="F10" s="21">
        <v>2</v>
      </c>
      <c r="G10" s="21">
        <f t="shared" si="2"/>
        <v>30.08</v>
      </c>
      <c r="H10" s="21">
        <f t="shared" si="3"/>
        <v>-99.31</v>
      </c>
      <c r="I10" s="33">
        <v>5</v>
      </c>
      <c r="J10" s="39">
        <f t="shared" si="4"/>
        <v>6.0927662026373532</v>
      </c>
      <c r="K10" s="22" t="s">
        <v>10</v>
      </c>
      <c r="L10" s="33">
        <v>1</v>
      </c>
      <c r="M10" s="21">
        <v>87</v>
      </c>
      <c r="N10" s="36">
        <f t="shared" si="5"/>
        <v>1</v>
      </c>
      <c r="P10" s="55">
        <v>7</v>
      </c>
      <c r="Q10" s="53">
        <f t="shared" si="6"/>
        <v>6049</v>
      </c>
      <c r="R10" s="49">
        <f t="shared" si="7"/>
        <v>4519</v>
      </c>
      <c r="S10" s="49">
        <f t="shared" si="8"/>
        <v>1530</v>
      </c>
      <c r="T10" s="50">
        <v>1530</v>
      </c>
      <c r="Y10" s="11">
        <v>7</v>
      </c>
      <c r="Z10" s="11" t="s">
        <v>30</v>
      </c>
      <c r="AA10" s="11">
        <v>39.78</v>
      </c>
      <c r="AB10" s="11">
        <v>-94.98</v>
      </c>
      <c r="AC10" s="11"/>
      <c r="AD10" s="11"/>
      <c r="AE10" s="11">
        <v>1530</v>
      </c>
    </row>
    <row r="11" spans="2:31" ht="15" thickBot="1" x14ac:dyDescent="0.4">
      <c r="B11" s="41">
        <v>0</v>
      </c>
      <c r="C11" s="21">
        <v>3</v>
      </c>
      <c r="D11" s="21">
        <f t="shared" si="0"/>
        <v>31.85</v>
      </c>
      <c r="E11" s="21">
        <f t="shared" si="1"/>
        <v>-93.48</v>
      </c>
      <c r="F11" s="21">
        <v>4</v>
      </c>
      <c r="G11" s="21">
        <f t="shared" si="2"/>
        <v>36.549999999999997</v>
      </c>
      <c r="H11" s="21">
        <f t="shared" si="3"/>
        <v>-113.64</v>
      </c>
      <c r="I11" s="33">
        <v>11</v>
      </c>
      <c r="J11" s="39">
        <f t="shared" si="4"/>
        <v>20.700618348252302</v>
      </c>
      <c r="K11" s="22" t="s">
        <v>14</v>
      </c>
      <c r="L11" s="33">
        <v>0</v>
      </c>
      <c r="M11" s="21">
        <v>88</v>
      </c>
      <c r="N11" s="36">
        <f t="shared" si="5"/>
        <v>1</v>
      </c>
      <c r="P11" s="2"/>
      <c r="Q11" s="2"/>
      <c r="R11" s="2"/>
      <c r="S11" s="2"/>
      <c r="T11" s="2"/>
      <c r="U11" s="6" t="s">
        <v>2</v>
      </c>
      <c r="V11" s="2"/>
      <c r="W11" s="6" t="s">
        <v>4</v>
      </c>
      <c r="Y11" s="11"/>
      <c r="Z11" s="11"/>
      <c r="AA11" s="11"/>
      <c r="AB11" s="11"/>
      <c r="AC11" s="11"/>
      <c r="AD11" s="11"/>
      <c r="AE11" s="11"/>
    </row>
    <row r="12" spans="2:31" ht="15" customHeight="1" thickBot="1" x14ac:dyDescent="0.4">
      <c r="B12" s="41">
        <v>614</v>
      </c>
      <c r="C12" s="21">
        <v>3</v>
      </c>
      <c r="D12" s="21">
        <f t="shared" si="0"/>
        <v>31.85</v>
      </c>
      <c r="E12" s="21">
        <f t="shared" si="1"/>
        <v>-93.48</v>
      </c>
      <c r="F12" s="21">
        <v>5</v>
      </c>
      <c r="G12" s="21">
        <f t="shared" si="2"/>
        <v>35.18</v>
      </c>
      <c r="H12" s="21">
        <f t="shared" si="3"/>
        <v>-109.14</v>
      </c>
      <c r="I12" s="33">
        <v>11</v>
      </c>
      <c r="J12" s="39">
        <f t="shared" si="4"/>
        <v>16.010137413526465</v>
      </c>
      <c r="K12" s="22" t="s">
        <v>15</v>
      </c>
      <c r="L12" s="33">
        <v>1</v>
      </c>
      <c r="M12" s="21">
        <v>80</v>
      </c>
      <c r="N12" s="36">
        <f t="shared" si="5"/>
        <v>1</v>
      </c>
      <c r="P12" s="4" t="s">
        <v>0</v>
      </c>
      <c r="Q12" s="8" t="s">
        <v>43</v>
      </c>
      <c r="R12" s="8"/>
      <c r="S12" s="9"/>
      <c r="T12" s="2" t="s">
        <v>1</v>
      </c>
      <c r="U12" s="6"/>
      <c r="V12" s="2" t="s">
        <v>3</v>
      </c>
      <c r="W12" s="6"/>
    </row>
    <row r="13" spans="2:31" ht="15" thickBot="1" x14ac:dyDescent="0.4">
      <c r="B13" s="41">
        <v>0</v>
      </c>
      <c r="C13" s="21">
        <v>3</v>
      </c>
      <c r="D13" s="21">
        <f t="shared" si="0"/>
        <v>31.85</v>
      </c>
      <c r="E13" s="21">
        <f t="shared" si="1"/>
        <v>-93.48</v>
      </c>
      <c r="F13" s="21">
        <v>7</v>
      </c>
      <c r="G13" s="21">
        <f t="shared" si="2"/>
        <v>39.78</v>
      </c>
      <c r="H13" s="21">
        <f t="shared" si="3"/>
        <v>-94.98</v>
      </c>
      <c r="I13" s="33">
        <v>18</v>
      </c>
      <c r="J13" s="39">
        <f t="shared" si="4"/>
        <v>8.0706195549040718</v>
      </c>
      <c r="K13" s="22" t="s">
        <v>12</v>
      </c>
      <c r="L13" s="33">
        <v>1</v>
      </c>
      <c r="M13" s="21">
        <v>88</v>
      </c>
      <c r="N13" s="36">
        <f t="shared" si="5"/>
        <v>1</v>
      </c>
      <c r="P13" s="13">
        <f>SUMPRODUCT($I$4:$I$27,$B$4:$B$27)</f>
        <v>302611</v>
      </c>
      <c r="Q13" s="14">
        <v>221011</v>
      </c>
      <c r="R13" s="15"/>
      <c r="S13" s="16"/>
      <c r="T13" s="59">
        <f>P13-Q13</f>
        <v>81600</v>
      </c>
      <c r="U13" s="12">
        <f>T13/Q13</f>
        <v>0.36921239214337748</v>
      </c>
      <c r="V13" s="3">
        <v>1</v>
      </c>
      <c r="W13" s="61">
        <f>U13*V13</f>
        <v>0.36921239214337748</v>
      </c>
    </row>
    <row r="14" spans="2:31" ht="15" thickBot="1" x14ac:dyDescent="0.4">
      <c r="B14" s="41">
        <v>0</v>
      </c>
      <c r="C14" s="21">
        <v>4</v>
      </c>
      <c r="D14" s="21">
        <f t="shared" si="0"/>
        <v>36.549999999999997</v>
      </c>
      <c r="E14" s="21">
        <f t="shared" si="1"/>
        <v>-113.64</v>
      </c>
      <c r="F14" s="21">
        <v>2</v>
      </c>
      <c r="G14" s="21">
        <f t="shared" si="2"/>
        <v>30.08</v>
      </c>
      <c r="H14" s="21">
        <f t="shared" si="3"/>
        <v>-99.31</v>
      </c>
      <c r="I14" s="33">
        <v>21</v>
      </c>
      <c r="J14" s="39">
        <f t="shared" si="4"/>
        <v>15.722906855922028</v>
      </c>
      <c r="K14" s="22" t="s">
        <v>10</v>
      </c>
      <c r="L14" s="33">
        <v>1</v>
      </c>
      <c r="M14" s="21">
        <v>106</v>
      </c>
      <c r="N14" s="36">
        <f t="shared" si="5"/>
        <v>1</v>
      </c>
      <c r="P14" s="17">
        <f>SUMPRODUCT($B$4:$B$27,$J$4:$J$27)</f>
        <v>192175.29151811166</v>
      </c>
      <c r="Q14" s="18">
        <v>184002.38024725736</v>
      </c>
      <c r="R14" s="19"/>
      <c r="S14" s="20"/>
      <c r="T14" s="60">
        <f t="shared" ref="T14:T16" si="9">P14-Q14</f>
        <v>8172.9112708542962</v>
      </c>
      <c r="U14" s="12">
        <f t="shared" ref="U14:U16" si="10">T14/Q14</f>
        <v>4.4417421447873459E-2</v>
      </c>
      <c r="V14" s="3">
        <v>1</v>
      </c>
      <c r="W14" s="61">
        <f t="shared" ref="W14:W16" si="11">U14*V14</f>
        <v>4.4417421447873459E-2</v>
      </c>
    </row>
    <row r="15" spans="2:31" ht="15" thickBot="1" x14ac:dyDescent="0.4">
      <c r="B15" s="41">
        <v>0</v>
      </c>
      <c r="C15" s="21">
        <v>4</v>
      </c>
      <c r="D15" s="21">
        <f t="shared" si="0"/>
        <v>36.549999999999997</v>
      </c>
      <c r="E15" s="21">
        <f t="shared" si="1"/>
        <v>-113.64</v>
      </c>
      <c r="F15" s="21">
        <v>7</v>
      </c>
      <c r="G15" s="21">
        <f t="shared" si="2"/>
        <v>39.78</v>
      </c>
      <c r="H15" s="21">
        <f t="shared" si="3"/>
        <v>-94.98</v>
      </c>
      <c r="I15" s="33">
        <v>19</v>
      </c>
      <c r="J15" s="39">
        <f t="shared" si="4"/>
        <v>18.937489273924353</v>
      </c>
      <c r="K15" s="22" t="s">
        <v>14</v>
      </c>
      <c r="L15" s="33">
        <v>0</v>
      </c>
      <c r="M15" s="21">
        <v>78</v>
      </c>
      <c r="N15" s="36">
        <f t="shared" si="5"/>
        <v>1</v>
      </c>
      <c r="P15" s="5">
        <f>SUMPRODUCT($B$4:$B$27,$L$4:$L$27)</f>
        <v>7595</v>
      </c>
      <c r="Q15" s="7">
        <v>5547</v>
      </c>
      <c r="R15" s="8"/>
      <c r="S15" s="9"/>
      <c r="T15" s="60">
        <f t="shared" si="9"/>
        <v>2048</v>
      </c>
      <c r="U15" s="12">
        <f t="shared" si="10"/>
        <v>0.36920858121507122</v>
      </c>
      <c r="V15" s="3">
        <v>1</v>
      </c>
      <c r="W15" s="61">
        <f t="shared" si="11"/>
        <v>0.36920858121507122</v>
      </c>
    </row>
    <row r="16" spans="2:31" ht="15" thickBot="1" x14ac:dyDescent="0.4">
      <c r="B16" s="41">
        <v>0</v>
      </c>
      <c r="C16" s="21">
        <v>5</v>
      </c>
      <c r="D16" s="21">
        <f t="shared" si="0"/>
        <v>35.18</v>
      </c>
      <c r="E16" s="21">
        <f t="shared" si="1"/>
        <v>-109.14</v>
      </c>
      <c r="F16" s="21">
        <v>1</v>
      </c>
      <c r="G16" s="21">
        <f t="shared" si="2"/>
        <v>37.5</v>
      </c>
      <c r="H16" s="21">
        <f t="shared" si="3"/>
        <v>-102.5</v>
      </c>
      <c r="I16" s="33">
        <v>23</v>
      </c>
      <c r="J16" s="39">
        <f t="shared" si="4"/>
        <v>7.0336334849066455</v>
      </c>
      <c r="K16" s="22" t="s">
        <v>16</v>
      </c>
      <c r="L16" s="33">
        <v>1</v>
      </c>
      <c r="M16" s="21">
        <v>89</v>
      </c>
      <c r="N16" s="36">
        <f t="shared" si="5"/>
        <v>1</v>
      </c>
      <c r="P16" s="4">
        <f>SUMPRODUCT($B$4:$B$27,$N$4:$N$27)</f>
        <v>16954</v>
      </c>
      <c r="Q16" s="7">
        <v>16954</v>
      </c>
      <c r="R16" s="8"/>
      <c r="S16" s="9"/>
      <c r="T16" s="60">
        <f t="shared" si="9"/>
        <v>0</v>
      </c>
      <c r="U16" s="12">
        <f t="shared" si="10"/>
        <v>0</v>
      </c>
      <c r="V16" s="3">
        <v>1</v>
      </c>
      <c r="W16" s="61">
        <f t="shared" si="11"/>
        <v>0</v>
      </c>
    </row>
    <row r="17" spans="1:23" ht="15" thickBot="1" x14ac:dyDescent="0.4">
      <c r="B17" s="41">
        <v>0</v>
      </c>
      <c r="C17" s="21">
        <v>5</v>
      </c>
      <c r="D17" s="21">
        <f t="shared" si="0"/>
        <v>35.18</v>
      </c>
      <c r="E17" s="21">
        <f t="shared" si="1"/>
        <v>-109.14</v>
      </c>
      <c r="F17" s="21">
        <v>2</v>
      </c>
      <c r="G17" s="21">
        <f t="shared" si="2"/>
        <v>30.08</v>
      </c>
      <c r="H17" s="21">
        <f t="shared" si="3"/>
        <v>-99.31</v>
      </c>
      <c r="I17" s="33">
        <v>14</v>
      </c>
      <c r="J17" s="39">
        <f t="shared" si="4"/>
        <v>11.074244895251324</v>
      </c>
      <c r="K17" s="22" t="s">
        <v>12</v>
      </c>
      <c r="L17" s="33">
        <v>1</v>
      </c>
      <c r="M17" s="21">
        <v>94</v>
      </c>
      <c r="N17" s="36">
        <f t="shared" si="5"/>
        <v>1</v>
      </c>
      <c r="P17" s="2"/>
      <c r="Q17" s="2"/>
      <c r="R17" s="2"/>
      <c r="S17" s="2"/>
      <c r="T17" s="2"/>
      <c r="U17" s="2"/>
      <c r="V17" s="2"/>
      <c r="W17" s="2"/>
    </row>
    <row r="18" spans="1:23" ht="15" thickBot="1" x14ac:dyDescent="0.4">
      <c r="B18" s="41">
        <v>0</v>
      </c>
      <c r="C18" s="21">
        <v>5</v>
      </c>
      <c r="D18" s="21">
        <f t="shared" si="0"/>
        <v>35.18</v>
      </c>
      <c r="E18" s="21">
        <f t="shared" si="1"/>
        <v>-109.14</v>
      </c>
      <c r="F18" s="21">
        <v>3</v>
      </c>
      <c r="G18" s="21">
        <f t="shared" si="2"/>
        <v>31.85</v>
      </c>
      <c r="H18" s="21">
        <f t="shared" si="3"/>
        <v>-93.48</v>
      </c>
      <c r="I18" s="33">
        <v>7</v>
      </c>
      <c r="J18" s="39">
        <f t="shared" si="4"/>
        <v>16.010137413526465</v>
      </c>
      <c r="K18" s="22" t="s">
        <v>10</v>
      </c>
      <c r="L18" s="33">
        <v>1</v>
      </c>
      <c r="M18" s="21">
        <v>35</v>
      </c>
      <c r="N18" s="36">
        <f t="shared" si="5"/>
        <v>0</v>
      </c>
      <c r="P18" s="44" t="s">
        <v>44</v>
      </c>
      <c r="Q18" s="10">
        <v>0.36921239214333607</v>
      </c>
      <c r="R18" s="2"/>
      <c r="S18" s="2"/>
      <c r="T18" s="2"/>
      <c r="U18" s="2"/>
      <c r="V18" s="2"/>
      <c r="W18" s="2"/>
    </row>
    <row r="19" spans="1:23" x14ac:dyDescent="0.35">
      <c r="B19" s="41">
        <v>0</v>
      </c>
      <c r="C19" s="21">
        <v>5</v>
      </c>
      <c r="D19" s="21">
        <f t="shared" si="0"/>
        <v>35.18</v>
      </c>
      <c r="E19" s="21">
        <f t="shared" si="1"/>
        <v>-109.14</v>
      </c>
      <c r="F19" s="21">
        <v>4</v>
      </c>
      <c r="G19" s="21">
        <f t="shared" si="2"/>
        <v>36.549999999999997</v>
      </c>
      <c r="H19" s="21">
        <f t="shared" si="3"/>
        <v>-113.64</v>
      </c>
      <c r="I19" s="33">
        <v>12</v>
      </c>
      <c r="J19" s="39">
        <f t="shared" si="4"/>
        <v>4.7039238939421617</v>
      </c>
      <c r="K19" s="22" t="s">
        <v>17</v>
      </c>
      <c r="L19" s="33">
        <v>0</v>
      </c>
      <c r="M19" s="21">
        <v>97</v>
      </c>
      <c r="N19" s="36">
        <f t="shared" si="5"/>
        <v>1</v>
      </c>
      <c r="P19" s="2"/>
      <c r="Q19" s="2"/>
      <c r="R19" s="2"/>
      <c r="S19" s="2"/>
      <c r="T19" s="2"/>
      <c r="U19" s="2"/>
      <c r="V19" s="2"/>
      <c r="W19" s="2"/>
    </row>
    <row r="20" spans="1:23" x14ac:dyDescent="0.35">
      <c r="B20" s="41">
        <v>0</v>
      </c>
      <c r="C20" s="21">
        <v>5</v>
      </c>
      <c r="D20" s="21">
        <f t="shared" si="0"/>
        <v>35.18</v>
      </c>
      <c r="E20" s="21">
        <f t="shared" si="1"/>
        <v>-109.14</v>
      </c>
      <c r="F20" s="21">
        <v>7</v>
      </c>
      <c r="G20" s="21">
        <f t="shared" si="2"/>
        <v>39.78</v>
      </c>
      <c r="H20" s="21">
        <f t="shared" si="3"/>
        <v>-94.98</v>
      </c>
      <c r="I20" s="33">
        <v>16</v>
      </c>
      <c r="J20" s="39">
        <f t="shared" si="4"/>
        <v>14.888438467482073</v>
      </c>
      <c r="K20" s="22" t="s">
        <v>15</v>
      </c>
      <c r="L20" s="33">
        <v>1</v>
      </c>
      <c r="M20" s="21">
        <v>78</v>
      </c>
      <c r="N20" s="36">
        <f t="shared" si="5"/>
        <v>1</v>
      </c>
    </row>
    <row r="21" spans="1:23" x14ac:dyDescent="0.35">
      <c r="B21" s="41">
        <v>0</v>
      </c>
      <c r="C21" s="21">
        <v>6</v>
      </c>
      <c r="D21" s="21">
        <f t="shared" si="0"/>
        <v>43.87</v>
      </c>
      <c r="E21" s="21">
        <f t="shared" si="1"/>
        <v>-114.64</v>
      </c>
      <c r="F21" s="21">
        <v>3</v>
      </c>
      <c r="G21" s="21">
        <f t="shared" si="2"/>
        <v>31.85</v>
      </c>
      <c r="H21" s="21">
        <f t="shared" si="3"/>
        <v>-93.48</v>
      </c>
      <c r="I21" s="33">
        <v>14</v>
      </c>
      <c r="J21" s="39">
        <f t="shared" si="4"/>
        <v>24.335693949423341</v>
      </c>
      <c r="K21" s="22" t="s">
        <v>12</v>
      </c>
      <c r="L21" s="33">
        <v>1</v>
      </c>
      <c r="M21" s="21">
        <v>102</v>
      </c>
      <c r="N21" s="36">
        <f t="shared" si="5"/>
        <v>1</v>
      </c>
    </row>
    <row r="22" spans="1:23" x14ac:dyDescent="0.35">
      <c r="B22" s="41">
        <v>0</v>
      </c>
      <c r="C22" s="21">
        <v>6</v>
      </c>
      <c r="D22" s="21">
        <f t="shared" si="0"/>
        <v>43.87</v>
      </c>
      <c r="E22" s="21">
        <f t="shared" si="1"/>
        <v>-114.64</v>
      </c>
      <c r="F22" s="21">
        <v>4</v>
      </c>
      <c r="G22" s="21">
        <f t="shared" si="2"/>
        <v>36.549999999999997</v>
      </c>
      <c r="H22" s="21">
        <f t="shared" si="3"/>
        <v>-113.64</v>
      </c>
      <c r="I22" s="33">
        <v>19</v>
      </c>
      <c r="J22" s="39">
        <f t="shared" si="4"/>
        <v>7.3879902544602754</v>
      </c>
      <c r="K22" s="22" t="s">
        <v>15</v>
      </c>
      <c r="L22" s="33">
        <v>1</v>
      </c>
      <c r="M22" s="21">
        <v>92</v>
      </c>
      <c r="N22" s="36">
        <f t="shared" si="5"/>
        <v>1</v>
      </c>
    </row>
    <row r="23" spans="1:23" x14ac:dyDescent="0.35">
      <c r="B23" s="41">
        <v>0</v>
      </c>
      <c r="C23" s="21">
        <v>6</v>
      </c>
      <c r="D23" s="21">
        <f t="shared" si="0"/>
        <v>43.87</v>
      </c>
      <c r="E23" s="21">
        <f t="shared" si="1"/>
        <v>-114.64</v>
      </c>
      <c r="F23" s="21">
        <v>7</v>
      </c>
      <c r="G23" s="21">
        <f t="shared" si="2"/>
        <v>39.78</v>
      </c>
      <c r="H23" s="21">
        <f t="shared" si="3"/>
        <v>-94.98</v>
      </c>
      <c r="I23" s="33">
        <v>19</v>
      </c>
      <c r="J23" s="39">
        <f t="shared" si="4"/>
        <v>20.080928763381436</v>
      </c>
      <c r="K23" s="22" t="s">
        <v>16</v>
      </c>
      <c r="L23" s="33">
        <v>1</v>
      </c>
      <c r="M23" s="21">
        <v>89</v>
      </c>
      <c r="N23" s="36">
        <f t="shared" si="5"/>
        <v>1</v>
      </c>
    </row>
    <row r="24" spans="1:23" x14ac:dyDescent="0.35">
      <c r="B24" s="41">
        <v>3310</v>
      </c>
      <c r="C24" s="21">
        <v>7</v>
      </c>
      <c r="D24" s="21">
        <f t="shared" si="0"/>
        <v>39.78</v>
      </c>
      <c r="E24" s="21">
        <f t="shared" si="1"/>
        <v>-94.98</v>
      </c>
      <c r="F24" s="21">
        <v>2</v>
      </c>
      <c r="G24" s="21">
        <f t="shared" si="2"/>
        <v>30.08</v>
      </c>
      <c r="H24" s="21">
        <f t="shared" si="3"/>
        <v>-99.31</v>
      </c>
      <c r="I24" s="33">
        <v>15</v>
      </c>
      <c r="J24" s="39">
        <f t="shared" si="4"/>
        <v>10.622565603468875</v>
      </c>
      <c r="K24" s="22" t="s">
        <v>17</v>
      </c>
      <c r="L24" s="33">
        <v>0</v>
      </c>
      <c r="M24" s="21">
        <v>88</v>
      </c>
      <c r="N24" s="36">
        <f t="shared" si="5"/>
        <v>1</v>
      </c>
    </row>
    <row r="25" spans="1:23" x14ac:dyDescent="0.35">
      <c r="B25" s="41">
        <v>0</v>
      </c>
      <c r="C25" s="21">
        <v>7</v>
      </c>
      <c r="D25" s="21">
        <f t="shared" si="0"/>
        <v>39.78</v>
      </c>
      <c r="E25" s="21">
        <f t="shared" si="1"/>
        <v>-94.98</v>
      </c>
      <c r="F25" s="21">
        <v>3</v>
      </c>
      <c r="G25" s="21">
        <f t="shared" si="2"/>
        <v>31.85</v>
      </c>
      <c r="H25" s="21">
        <f t="shared" si="3"/>
        <v>-93.48</v>
      </c>
      <c r="I25" s="33">
        <v>14</v>
      </c>
      <c r="J25" s="39">
        <f t="shared" si="4"/>
        <v>8.0706195549040718</v>
      </c>
      <c r="K25" s="22" t="s">
        <v>12</v>
      </c>
      <c r="L25" s="33">
        <v>1</v>
      </c>
      <c r="M25" s="21">
        <v>96</v>
      </c>
      <c r="N25" s="36">
        <f t="shared" si="5"/>
        <v>1</v>
      </c>
    </row>
    <row r="26" spans="1:23" x14ac:dyDescent="0.35">
      <c r="B26" s="41">
        <v>0</v>
      </c>
      <c r="C26" s="21">
        <v>7</v>
      </c>
      <c r="D26" s="21">
        <f t="shared" si="0"/>
        <v>39.78</v>
      </c>
      <c r="E26" s="21">
        <f t="shared" si="1"/>
        <v>-94.98</v>
      </c>
      <c r="F26" s="21">
        <v>4</v>
      </c>
      <c r="G26" s="21">
        <f t="shared" si="2"/>
        <v>36.549999999999997</v>
      </c>
      <c r="H26" s="21">
        <f t="shared" si="3"/>
        <v>-113.64</v>
      </c>
      <c r="I26" s="33">
        <v>24</v>
      </c>
      <c r="J26" s="39">
        <f t="shared" si="4"/>
        <v>18.937489273924353</v>
      </c>
      <c r="K26" s="22" t="s">
        <v>15</v>
      </c>
      <c r="L26" s="33">
        <v>1</v>
      </c>
      <c r="M26" s="21">
        <v>77</v>
      </c>
      <c r="N26" s="36">
        <f t="shared" si="5"/>
        <v>1</v>
      </c>
    </row>
    <row r="27" spans="1:23" ht="15" thickBot="1" x14ac:dyDescent="0.4">
      <c r="B27" s="66">
        <v>1209</v>
      </c>
      <c r="C27" s="25">
        <v>7</v>
      </c>
      <c r="D27" s="25">
        <f t="shared" si="0"/>
        <v>39.78</v>
      </c>
      <c r="E27" s="25">
        <f t="shared" si="1"/>
        <v>-94.98</v>
      </c>
      <c r="F27" s="25">
        <v>5</v>
      </c>
      <c r="G27" s="25">
        <f t="shared" si="2"/>
        <v>35.18</v>
      </c>
      <c r="H27" s="25">
        <f t="shared" si="3"/>
        <v>-109.14</v>
      </c>
      <c r="I27" s="34">
        <v>10</v>
      </c>
      <c r="J27" s="40">
        <f t="shared" si="4"/>
        <v>14.888438467482073</v>
      </c>
      <c r="K27" s="26" t="s">
        <v>10</v>
      </c>
      <c r="L27" s="34">
        <v>1</v>
      </c>
      <c r="M27" s="25">
        <v>100</v>
      </c>
      <c r="N27" s="37">
        <f t="shared" si="5"/>
        <v>1</v>
      </c>
    </row>
    <row r="28" spans="1:23" x14ac:dyDescent="0.35">
      <c r="A28"/>
      <c r="B28"/>
      <c r="C28"/>
      <c r="D28"/>
      <c r="E28"/>
    </row>
    <row r="29" spans="1:23" x14ac:dyDescent="0.35">
      <c r="A29"/>
      <c r="B29"/>
      <c r="C29"/>
      <c r="D29"/>
      <c r="E29"/>
    </row>
    <row r="30" spans="1:23" x14ac:dyDescent="0.35">
      <c r="A30"/>
      <c r="B30"/>
      <c r="C30"/>
      <c r="D30"/>
      <c r="E30"/>
    </row>
    <row r="31" spans="1:23" x14ac:dyDescent="0.35">
      <c r="A31"/>
      <c r="B31"/>
      <c r="C31"/>
      <c r="D31"/>
      <c r="E31"/>
    </row>
    <row r="32" spans="1:23" x14ac:dyDescent="0.35">
      <c r="A32"/>
      <c r="B32"/>
      <c r="C32"/>
      <c r="D32"/>
      <c r="E32"/>
    </row>
    <row r="33" spans="1:5" x14ac:dyDescent="0.35">
      <c r="A33"/>
      <c r="B33"/>
      <c r="C33"/>
      <c r="D33"/>
      <c r="E33"/>
    </row>
    <row r="34" spans="1:5" x14ac:dyDescent="0.35">
      <c r="A34"/>
      <c r="B34"/>
      <c r="C34"/>
      <c r="D34"/>
      <c r="E34"/>
    </row>
    <row r="35" spans="1:5" x14ac:dyDescent="0.35">
      <c r="A35"/>
      <c r="B35"/>
      <c r="C35"/>
      <c r="D35"/>
      <c r="E35"/>
    </row>
    <row r="36" spans="1:5" x14ac:dyDescent="0.35">
      <c r="A36"/>
      <c r="B36"/>
      <c r="C36"/>
      <c r="D36"/>
      <c r="E36"/>
    </row>
    <row r="37" spans="1:5" x14ac:dyDescent="0.35">
      <c r="A37"/>
      <c r="B37"/>
      <c r="C37"/>
      <c r="D37"/>
      <c r="E37"/>
    </row>
  </sheetData>
  <mergeCells count="7">
    <mergeCell ref="U11:U12"/>
    <mergeCell ref="W11:W12"/>
    <mergeCell ref="Q16:S16"/>
    <mergeCell ref="Q12:S12"/>
    <mergeCell ref="Q13:S13"/>
    <mergeCell ref="Q14:S14"/>
    <mergeCell ref="Q15:S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D6FF-B3EF-4462-AAE5-8A72794FB6FB}">
  <dimension ref="B1:O25"/>
  <sheetViews>
    <sheetView workbookViewId="0">
      <selection activeCell="J1" sqref="J1"/>
    </sheetView>
  </sheetViews>
  <sheetFormatPr defaultRowHeight="14.5" x14ac:dyDescent="0.35"/>
  <cols>
    <col min="2" max="2" width="4.54296875" bestFit="1" customWidth="1"/>
    <col min="3" max="3" width="2.453125" bestFit="1" customWidth="1"/>
    <col min="4" max="5" width="2.453125" customWidth="1"/>
    <col min="6" max="6" width="19.08984375" bestFit="1" customWidth="1"/>
    <col min="7" max="7" width="23.6328125" bestFit="1" customWidth="1"/>
    <col min="8" max="8" width="14.36328125" bestFit="1" customWidth="1"/>
    <col min="10" max="10" width="9.6328125" bestFit="1" customWidth="1"/>
    <col min="11" max="11" width="20" bestFit="1" customWidth="1"/>
    <col min="12" max="12" width="7" bestFit="1" customWidth="1"/>
    <col min="13" max="13" width="8.26953125" bestFit="1" customWidth="1"/>
    <col min="14" max="14" width="6" bestFit="1" customWidth="1"/>
    <col min="15" max="15" width="7.36328125" bestFit="1" customWidth="1"/>
  </cols>
  <sheetData>
    <row r="1" spans="2:15" x14ac:dyDescent="0.35">
      <c r="B1" t="s">
        <v>5</v>
      </c>
      <c r="C1" t="s">
        <v>6</v>
      </c>
      <c r="F1" t="s">
        <v>7</v>
      </c>
      <c r="G1" t="s">
        <v>8</v>
      </c>
      <c r="H1" t="s">
        <v>9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2:15" x14ac:dyDescent="0.35">
      <c r="B2">
        <v>1</v>
      </c>
      <c r="C2">
        <v>3</v>
      </c>
      <c r="F2">
        <v>11</v>
      </c>
      <c r="G2" t="s">
        <v>10</v>
      </c>
      <c r="H2">
        <v>92</v>
      </c>
      <c r="J2">
        <v>1</v>
      </c>
      <c r="K2" t="s">
        <v>24</v>
      </c>
      <c r="L2">
        <v>37.5</v>
      </c>
      <c r="M2">
        <v>-102.5</v>
      </c>
      <c r="N2">
        <v>9806</v>
      </c>
    </row>
    <row r="3" spans="2:15" x14ac:dyDescent="0.35">
      <c r="B3">
        <v>1</v>
      </c>
      <c r="C3">
        <v>4</v>
      </c>
      <c r="F3">
        <v>20</v>
      </c>
      <c r="G3" t="s">
        <v>10</v>
      </c>
      <c r="H3">
        <v>86</v>
      </c>
      <c r="J3">
        <v>2</v>
      </c>
      <c r="K3" t="s">
        <v>25</v>
      </c>
      <c r="L3">
        <v>30.08</v>
      </c>
      <c r="M3">
        <v>-99.31</v>
      </c>
      <c r="O3">
        <v>1379</v>
      </c>
    </row>
    <row r="4" spans="2:15" x14ac:dyDescent="0.35">
      <c r="B4">
        <v>1</v>
      </c>
      <c r="C4">
        <v>7</v>
      </c>
      <c r="F4">
        <v>22</v>
      </c>
      <c r="G4" t="s">
        <v>11</v>
      </c>
      <c r="H4">
        <v>87</v>
      </c>
      <c r="J4">
        <v>3</v>
      </c>
      <c r="K4" t="s">
        <v>26</v>
      </c>
      <c r="L4">
        <v>31.85</v>
      </c>
      <c r="M4">
        <v>-93.48</v>
      </c>
      <c r="O4">
        <v>1751</v>
      </c>
    </row>
    <row r="5" spans="2:15" x14ac:dyDescent="0.35">
      <c r="B5">
        <v>2</v>
      </c>
      <c r="C5">
        <v>4</v>
      </c>
      <c r="F5">
        <v>16</v>
      </c>
      <c r="G5" t="s">
        <v>11</v>
      </c>
      <c r="H5">
        <v>70</v>
      </c>
      <c r="J5">
        <v>4</v>
      </c>
      <c r="K5" t="s">
        <v>27</v>
      </c>
      <c r="L5">
        <v>36.549999999999997</v>
      </c>
      <c r="M5">
        <v>-113.64</v>
      </c>
      <c r="O5">
        <v>1350</v>
      </c>
    </row>
    <row r="6" spans="2:15" x14ac:dyDescent="0.35">
      <c r="B6">
        <v>2</v>
      </c>
      <c r="C6">
        <v>6</v>
      </c>
      <c r="F6">
        <v>24</v>
      </c>
      <c r="G6" t="s">
        <v>12</v>
      </c>
      <c r="H6">
        <v>90</v>
      </c>
      <c r="J6">
        <v>5</v>
      </c>
      <c r="K6" t="s">
        <v>28</v>
      </c>
      <c r="L6">
        <v>35.18</v>
      </c>
      <c r="M6">
        <v>-109.14</v>
      </c>
      <c r="O6">
        <v>1823</v>
      </c>
    </row>
    <row r="7" spans="2:15" x14ac:dyDescent="0.35">
      <c r="B7">
        <v>3</v>
      </c>
      <c r="C7">
        <v>1</v>
      </c>
      <c r="F7">
        <v>22</v>
      </c>
      <c r="G7" t="s">
        <v>13</v>
      </c>
      <c r="H7">
        <v>72</v>
      </c>
      <c r="J7">
        <v>6</v>
      </c>
      <c r="K7" t="s">
        <v>29</v>
      </c>
      <c r="L7">
        <v>43.87</v>
      </c>
      <c r="M7">
        <v>-114.64</v>
      </c>
      <c r="O7">
        <v>1973</v>
      </c>
    </row>
    <row r="8" spans="2:15" x14ac:dyDescent="0.35">
      <c r="B8">
        <v>3</v>
      </c>
      <c r="C8">
        <v>2</v>
      </c>
      <c r="F8">
        <v>5</v>
      </c>
      <c r="G8" t="s">
        <v>10</v>
      </c>
      <c r="H8">
        <v>87</v>
      </c>
      <c r="J8">
        <v>7</v>
      </c>
      <c r="K8" t="s">
        <v>30</v>
      </c>
      <c r="L8">
        <v>39.78</v>
      </c>
      <c r="M8">
        <v>-94.98</v>
      </c>
      <c r="O8">
        <v>1530</v>
      </c>
    </row>
    <row r="9" spans="2:15" x14ac:dyDescent="0.35">
      <c r="B9">
        <v>3</v>
      </c>
      <c r="C9">
        <v>4</v>
      </c>
      <c r="F9">
        <v>11</v>
      </c>
      <c r="G9" t="s">
        <v>14</v>
      </c>
      <c r="H9">
        <v>88</v>
      </c>
    </row>
    <row r="10" spans="2:15" x14ac:dyDescent="0.35">
      <c r="B10">
        <v>3</v>
      </c>
      <c r="C10">
        <v>5</v>
      </c>
      <c r="F10">
        <v>11</v>
      </c>
      <c r="G10" t="s">
        <v>15</v>
      </c>
      <c r="H10">
        <v>80</v>
      </c>
    </row>
    <row r="11" spans="2:15" x14ac:dyDescent="0.35">
      <c r="B11">
        <v>3</v>
      </c>
      <c r="C11">
        <v>7</v>
      </c>
      <c r="F11">
        <v>18</v>
      </c>
      <c r="G11" t="s">
        <v>12</v>
      </c>
      <c r="H11">
        <v>88</v>
      </c>
    </row>
    <row r="12" spans="2:15" x14ac:dyDescent="0.35">
      <c r="B12">
        <v>4</v>
      </c>
      <c r="C12">
        <v>2</v>
      </c>
      <c r="F12">
        <v>21</v>
      </c>
      <c r="G12" t="s">
        <v>10</v>
      </c>
      <c r="H12">
        <v>106</v>
      </c>
    </row>
    <row r="13" spans="2:15" x14ac:dyDescent="0.35">
      <c r="B13">
        <v>4</v>
      </c>
      <c r="C13">
        <v>7</v>
      </c>
      <c r="F13">
        <v>19</v>
      </c>
      <c r="G13" t="s">
        <v>14</v>
      </c>
      <c r="H13">
        <v>78</v>
      </c>
    </row>
    <row r="14" spans="2:15" x14ac:dyDescent="0.35">
      <c r="B14">
        <v>5</v>
      </c>
      <c r="C14">
        <v>1</v>
      </c>
      <c r="F14">
        <v>23</v>
      </c>
      <c r="G14" t="s">
        <v>16</v>
      </c>
      <c r="H14">
        <v>89</v>
      </c>
    </row>
    <row r="15" spans="2:15" x14ac:dyDescent="0.35">
      <c r="B15">
        <v>5</v>
      </c>
      <c r="C15">
        <v>2</v>
      </c>
      <c r="F15">
        <v>14</v>
      </c>
      <c r="G15" t="s">
        <v>12</v>
      </c>
      <c r="H15">
        <v>94</v>
      </c>
    </row>
    <row r="16" spans="2:15" x14ac:dyDescent="0.35">
      <c r="B16">
        <v>5</v>
      </c>
      <c r="C16">
        <v>3</v>
      </c>
      <c r="F16">
        <v>7</v>
      </c>
      <c r="G16" t="s">
        <v>10</v>
      </c>
      <c r="H16">
        <v>35</v>
      </c>
    </row>
    <row r="17" spans="2:8" x14ac:dyDescent="0.35">
      <c r="B17">
        <v>5</v>
      </c>
      <c r="C17">
        <v>4</v>
      </c>
      <c r="F17">
        <v>12</v>
      </c>
      <c r="G17" t="s">
        <v>17</v>
      </c>
      <c r="H17">
        <v>97</v>
      </c>
    </row>
    <row r="18" spans="2:8" x14ac:dyDescent="0.35">
      <c r="B18">
        <v>5</v>
      </c>
      <c r="C18">
        <v>7</v>
      </c>
      <c r="F18">
        <v>16</v>
      </c>
      <c r="G18" t="s">
        <v>15</v>
      </c>
      <c r="H18">
        <v>78</v>
      </c>
    </row>
    <row r="19" spans="2:8" x14ac:dyDescent="0.35">
      <c r="B19">
        <v>6</v>
      </c>
      <c r="C19">
        <v>3</v>
      </c>
      <c r="F19">
        <v>14</v>
      </c>
      <c r="G19" t="s">
        <v>12</v>
      </c>
      <c r="H19">
        <v>102</v>
      </c>
    </row>
    <row r="20" spans="2:8" x14ac:dyDescent="0.35">
      <c r="B20">
        <v>6</v>
      </c>
      <c r="C20">
        <v>4</v>
      </c>
      <c r="F20">
        <v>19</v>
      </c>
      <c r="G20" t="s">
        <v>15</v>
      </c>
      <c r="H20">
        <v>92</v>
      </c>
    </row>
    <row r="21" spans="2:8" x14ac:dyDescent="0.35">
      <c r="B21">
        <v>6</v>
      </c>
      <c r="C21">
        <v>7</v>
      </c>
      <c r="F21">
        <v>19</v>
      </c>
      <c r="G21" t="s">
        <v>16</v>
      </c>
      <c r="H21">
        <v>89</v>
      </c>
    </row>
    <row r="22" spans="2:8" x14ac:dyDescent="0.35">
      <c r="B22">
        <v>7</v>
      </c>
      <c r="C22">
        <v>2</v>
      </c>
      <c r="F22">
        <v>15</v>
      </c>
      <c r="G22" t="s">
        <v>17</v>
      </c>
      <c r="H22">
        <v>88</v>
      </c>
    </row>
    <row r="23" spans="2:8" x14ac:dyDescent="0.35">
      <c r="B23">
        <v>7</v>
      </c>
      <c r="C23">
        <v>3</v>
      </c>
      <c r="F23">
        <v>14</v>
      </c>
      <c r="G23" t="s">
        <v>12</v>
      </c>
      <c r="H23">
        <v>96</v>
      </c>
    </row>
    <row r="24" spans="2:8" x14ac:dyDescent="0.35">
      <c r="B24">
        <v>7</v>
      </c>
      <c r="C24">
        <v>4</v>
      </c>
      <c r="F24">
        <v>24</v>
      </c>
      <c r="G24" t="s">
        <v>15</v>
      </c>
      <c r="H24">
        <v>77</v>
      </c>
    </row>
    <row r="25" spans="2:8" x14ac:dyDescent="0.35">
      <c r="B25">
        <v>7</v>
      </c>
      <c r="C25">
        <v>5</v>
      </c>
      <c r="F25">
        <v>10</v>
      </c>
      <c r="G25" t="s">
        <v>10</v>
      </c>
      <c r="H25">
        <v>100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Stipulation</vt:lpstr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Medina</dc:creator>
  <cp:lastModifiedBy>Emil Medina</cp:lastModifiedBy>
  <dcterms:created xsi:type="dcterms:W3CDTF">2025-04-16T22:31:27Z</dcterms:created>
  <dcterms:modified xsi:type="dcterms:W3CDTF">2025-04-23T21:50:18Z</dcterms:modified>
</cp:coreProperties>
</file>