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emedina3_bryant_edu/Documents/Desktop/GSCM 330/Module 12 - Location/"/>
    </mc:Choice>
  </mc:AlternateContent>
  <xr:revisionPtr revIDLastSave="1118" documentId="8_{A99CB2B3-4EE6-4173-A80E-ECDF641DCB32}" xr6:coauthVersionLast="47" xr6:coauthVersionMax="47" xr10:uidLastSave="{A1441978-EA92-457A-89EC-B906AB3D09A6}"/>
  <bookViews>
    <workbookView xWindow="-110" yWindow="-110" windowWidth="19420" windowHeight="10300" activeTab="2" xr2:uid="{58E1A4FD-113C-42E6-BFA2-9DA4EA799F90}"/>
  </bookViews>
  <sheets>
    <sheet name="Model Stipulation" sheetId="3" r:id="rId1"/>
    <sheet name="Model" sheetId="2" r:id="rId2"/>
    <sheet name="Location" sheetId="4" r:id="rId3"/>
    <sheet name="Data" sheetId="1" r:id="rId4"/>
  </sheets>
  <definedNames>
    <definedName name="solver_adj" localSheetId="1" hidden="1">Model!$H$4:$I$4</definedName>
    <definedName name="solver_adj" localSheetId="0" hidden="1">'Model Stipulation'!$J$4:$K$4</definedName>
    <definedName name="solver_cvg" localSheetId="1" hidden="1">0.00001</definedName>
    <definedName name="solver_cvg" localSheetId="0" hidden="1">0.00001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Model!$M$15</definedName>
    <definedName name="solver_opt" localSheetId="0" hidden="1">'Model Stipulation'!$Q$15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13" i="3"/>
  <c r="G14" i="3"/>
  <c r="L14" i="3"/>
  <c r="N14" i="3" s="1"/>
  <c r="P14" i="3" s="1"/>
  <c r="Q14" i="3" s="1"/>
  <c r="E14" i="3"/>
  <c r="L13" i="3"/>
  <c r="N13" i="3" s="1"/>
  <c r="P13" i="3" s="1"/>
  <c r="Q13" i="3" s="1"/>
  <c r="E13" i="3"/>
  <c r="L12" i="3"/>
  <c r="N12" i="3" s="1"/>
  <c r="P12" i="3" s="1"/>
  <c r="Q12" i="3" s="1"/>
  <c r="E12" i="3"/>
  <c r="G12" i="3" s="1"/>
  <c r="L11" i="3"/>
  <c r="N11" i="3" s="1"/>
  <c r="P11" i="3" s="1"/>
  <c r="Q11" i="3" s="1"/>
  <c r="E11" i="3"/>
  <c r="G11" i="3" s="1"/>
  <c r="L10" i="3"/>
  <c r="N10" i="3" s="1"/>
  <c r="P10" i="3" s="1"/>
  <c r="Q10" i="3" s="1"/>
  <c r="E10" i="3"/>
  <c r="G10" i="3" s="1"/>
  <c r="L9" i="3"/>
  <c r="N9" i="3" s="1"/>
  <c r="P9" i="3" s="1"/>
  <c r="Q9" i="3" s="1"/>
  <c r="E9" i="3"/>
  <c r="G9" i="3" s="1"/>
  <c r="L8" i="3"/>
  <c r="N8" i="3" s="1"/>
  <c r="P8" i="3" s="1"/>
  <c r="Q8" i="3" s="1"/>
  <c r="E8" i="3"/>
  <c r="G8" i="3" s="1"/>
  <c r="L7" i="3"/>
  <c r="N7" i="3" s="1"/>
  <c r="P7" i="3" s="1"/>
  <c r="Q7" i="3" s="1"/>
  <c r="E7" i="3"/>
  <c r="G7" i="3" s="1"/>
  <c r="F8" i="1"/>
  <c r="F9" i="1"/>
  <c r="F10" i="1"/>
  <c r="F11" i="1"/>
  <c r="F12" i="1"/>
  <c r="F13" i="1"/>
  <c r="F14" i="1"/>
  <c r="L7" i="2"/>
  <c r="E7" i="2"/>
  <c r="J8" i="2"/>
  <c r="J7" i="2"/>
  <c r="M7" i="2" s="1"/>
  <c r="E8" i="2"/>
  <c r="E9" i="2"/>
  <c r="E10" i="2"/>
  <c r="E11" i="2"/>
  <c r="E12" i="2"/>
  <c r="E13" i="2"/>
  <c r="E14" i="2"/>
  <c r="J12" i="2"/>
  <c r="J11" i="2"/>
  <c r="J10" i="2"/>
  <c r="J9" i="2"/>
  <c r="J13" i="2"/>
  <c r="J14" i="2"/>
  <c r="L10" i="2" l="1"/>
  <c r="Q15" i="3" l="1"/>
  <c r="L8" i="2"/>
  <c r="M8" i="2" s="1"/>
  <c r="L9" i="2"/>
  <c r="M9" i="2" s="1"/>
  <c r="M10" i="2" l="1"/>
  <c r="L14" i="2"/>
  <c r="M14" i="2" s="1"/>
  <c r="L13" i="2"/>
  <c r="M13" i="2" s="1"/>
  <c r="L12" i="2"/>
  <c r="M12" i="2" s="1"/>
  <c r="L11" i="2"/>
  <c r="M11" i="2" s="1"/>
  <c r="M15" i="2" l="1"/>
</calcChain>
</file>

<file path=xl/sharedStrings.xml><?xml version="1.0" encoding="utf-8"?>
<sst xmlns="http://schemas.openxmlformats.org/spreadsheetml/2006/main" count="101" uniqueCount="28">
  <si>
    <t>dc_name</t>
  </si>
  <si>
    <t>lat</t>
  </si>
  <si>
    <t>long</t>
  </si>
  <si>
    <t>Tangerine Taffy Tropics</t>
  </si>
  <si>
    <t>store_name</t>
  </si>
  <si>
    <t>last_year_demand</t>
  </si>
  <si>
    <t>expected_yoy_change</t>
  </si>
  <si>
    <t>Butter Rum Reef</t>
  </si>
  <si>
    <t>Candyfloss Countryside</t>
  </si>
  <si>
    <t>Gumdrops Grove</t>
  </si>
  <si>
    <t>Maple Fudge Forest</t>
  </si>
  <si>
    <t>Marshmallow Meadows</t>
  </si>
  <si>
    <t>Peanut Butter Parlor</t>
  </si>
  <si>
    <t>Popping Candy Plains</t>
  </si>
  <si>
    <t>Swedish Fish Shores</t>
  </si>
  <si>
    <t xml:space="preserve">Expansion </t>
  </si>
  <si>
    <t xml:space="preserve">Existing </t>
  </si>
  <si>
    <t>New DC</t>
  </si>
  <si>
    <t>Dist</t>
  </si>
  <si>
    <t>Lat</t>
  </si>
  <si>
    <t>Long</t>
  </si>
  <si>
    <t>Stores</t>
  </si>
  <si>
    <t>Which DC</t>
  </si>
  <si>
    <t>Distance</t>
  </si>
  <si>
    <t xml:space="preserve">Total Distance </t>
  </si>
  <si>
    <t>Next Year Demand</t>
  </si>
  <si>
    <t>Demand</t>
  </si>
  <si>
    <t>Dist*Demand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</si>
</sst>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2" fillId="3" borderId="16" xfId="0" applyFont="1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left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3" borderId="32" xfId="0" applyFont="1" applyFill="1" applyBorder="1" applyAlignment="1">
      <alignment horizontal="left"/>
    </xf>
    <xf numFmtId="0" fontId="2" fillId="3" borderId="33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7A43-0326-403D-83F0-1732E0BC744B}">
  <dimension ref="B2:Q15"/>
  <sheetViews>
    <sheetView zoomScale="80" zoomScaleNormal="80" workbookViewId="0">
      <selection activeCell="K23" sqref="K23"/>
    </sheetView>
  </sheetViews>
  <sheetFormatPr defaultRowHeight="14.5" x14ac:dyDescent="0.35"/>
  <cols>
    <col min="1" max="1" width="12.08984375" style="2" customWidth="1"/>
    <col min="2" max="2" width="21.08984375" style="2" bestFit="1" customWidth="1"/>
    <col min="3" max="3" width="6.08984375" style="2" bestFit="1" customWidth="1"/>
    <col min="4" max="4" width="7.81640625" style="2" bestFit="1" customWidth="1"/>
    <col min="5" max="5" width="12.26953125" style="2" bestFit="1" customWidth="1"/>
    <col min="6" max="6" width="10.1796875" style="2" bestFit="1" customWidth="1"/>
    <col min="7" max="7" width="12.6328125" style="2" bestFit="1" customWidth="1"/>
    <col min="8" max="8" width="12.08984375" style="2" customWidth="1"/>
    <col min="9" max="9" width="21.08984375" style="2" bestFit="1" customWidth="1"/>
    <col min="10" max="10" width="12.26953125" style="2" bestFit="1" customWidth="1"/>
    <col min="11" max="11" width="12.90625" style="2" bestFit="1" customWidth="1"/>
    <col min="12" max="12" width="12.26953125" style="2" bestFit="1" customWidth="1"/>
    <col min="13" max="13" width="10.1796875" style="2" bestFit="1" customWidth="1"/>
    <col min="14" max="14" width="12.6328125" style="2" bestFit="1" customWidth="1"/>
    <col min="15" max="15" width="12.08984375" style="2" customWidth="1"/>
    <col min="16" max="16" width="13.54296875" style="2" bestFit="1" customWidth="1"/>
    <col min="17" max="17" width="12.26953125" style="2" bestFit="1" customWidth="1"/>
    <col min="18" max="18" width="21.36328125" style="2" bestFit="1" customWidth="1"/>
    <col min="19" max="19" width="28" style="2" bestFit="1" customWidth="1"/>
    <col min="20" max="16384" width="8.7265625" style="2"/>
  </cols>
  <sheetData>
    <row r="2" spans="2:17" ht="15" thickBot="1" x14ac:dyDescent="0.4"/>
    <row r="3" spans="2:17" ht="15" thickBot="1" x14ac:dyDescent="0.4">
      <c r="B3" s="21">
        <v>1</v>
      </c>
      <c r="C3" s="15" t="s">
        <v>19</v>
      </c>
      <c r="D3" s="17" t="s">
        <v>20</v>
      </c>
      <c r="I3" s="21">
        <v>2</v>
      </c>
      <c r="J3" s="15" t="s">
        <v>19</v>
      </c>
      <c r="K3" s="17" t="s">
        <v>20</v>
      </c>
    </row>
    <row r="4" spans="2:17" ht="15" thickBot="1" x14ac:dyDescent="0.4">
      <c r="B4" s="22" t="s">
        <v>3</v>
      </c>
      <c r="C4" s="19">
        <v>35.770000000000003</v>
      </c>
      <c r="D4" s="20">
        <v>-86.47</v>
      </c>
      <c r="I4" s="23" t="s">
        <v>17</v>
      </c>
      <c r="J4" s="19">
        <v>41.472476536619823</v>
      </c>
      <c r="K4" s="20">
        <v>-110.10428094352984</v>
      </c>
    </row>
    <row r="5" spans="2:17" ht="15" thickBot="1" x14ac:dyDescent="0.4">
      <c r="B5" s="3"/>
      <c r="I5" s="3"/>
    </row>
    <row r="6" spans="2:17" ht="15" thickBot="1" x14ac:dyDescent="0.4">
      <c r="B6" s="23" t="s">
        <v>21</v>
      </c>
      <c r="C6" s="32" t="s">
        <v>1</v>
      </c>
      <c r="D6" s="33" t="s">
        <v>2</v>
      </c>
      <c r="E6" s="33" t="s">
        <v>18</v>
      </c>
      <c r="F6" s="33" t="s">
        <v>26</v>
      </c>
      <c r="G6" s="31" t="s">
        <v>27</v>
      </c>
      <c r="I6" s="23" t="s">
        <v>21</v>
      </c>
      <c r="J6" s="32" t="s">
        <v>1</v>
      </c>
      <c r="K6" s="33" t="s">
        <v>2</v>
      </c>
      <c r="L6" s="33" t="s">
        <v>18</v>
      </c>
      <c r="M6" s="33" t="s">
        <v>26</v>
      </c>
      <c r="N6" s="31" t="s">
        <v>27</v>
      </c>
      <c r="O6" s="3"/>
      <c r="P6" s="23" t="s">
        <v>22</v>
      </c>
      <c r="Q6" s="25" t="s">
        <v>23</v>
      </c>
    </row>
    <row r="7" spans="2:17" ht="15" thickBot="1" x14ac:dyDescent="0.4">
      <c r="B7" s="38" t="s">
        <v>7</v>
      </c>
      <c r="C7" s="34">
        <v>39.159999999999997</v>
      </c>
      <c r="D7" s="35">
        <v>-116.43</v>
      </c>
      <c r="E7" s="35">
        <f>SQRT((($C$4-C7)^2)+(($D$4-D7)^2))</f>
        <v>30.15118073973224</v>
      </c>
      <c r="F7" s="35">
        <v>1530.9989999999998</v>
      </c>
      <c r="G7" s="36">
        <f>E7*F7</f>
        <v>46161.427561349316</v>
      </c>
      <c r="I7" s="38" t="s">
        <v>7</v>
      </c>
      <c r="J7" s="34">
        <v>39.159999999999997</v>
      </c>
      <c r="K7" s="35">
        <v>-116.43</v>
      </c>
      <c r="L7" s="35">
        <f t="shared" ref="L7:L12" si="0">SQRT(((J7-$J$4)^2)+((K7-$K$4)^2))</f>
        <v>6.7351517662044555</v>
      </c>
      <c r="M7" s="35">
        <v>1530.9989999999998</v>
      </c>
      <c r="N7" s="36">
        <f t="shared" ref="N7:N14" si="1">L7*M7</f>
        <v>10311.510618907254</v>
      </c>
      <c r="P7" s="34">
        <f>IF(N7&gt;G7,1,2)</f>
        <v>2</v>
      </c>
      <c r="Q7" s="36">
        <f>IF(P7=2,N7,G7)</f>
        <v>10311.510618907254</v>
      </c>
    </row>
    <row r="8" spans="2:17" ht="15" thickBot="1" x14ac:dyDescent="0.4">
      <c r="B8" s="39" t="s">
        <v>8</v>
      </c>
      <c r="C8" s="18">
        <v>38.729999999999997</v>
      </c>
      <c r="D8" s="4">
        <v>-98.77</v>
      </c>
      <c r="E8" s="4">
        <f t="shared" ref="E8:E14" si="2">SQRT((($C$4-C8)^2)+(($D$4-D8)^2))</f>
        <v>12.651150145342513</v>
      </c>
      <c r="F8" s="4">
        <v>1934.9982</v>
      </c>
      <c r="G8" s="5">
        <f t="shared" ref="G8:G14" si="3">E8*F8</f>
        <v>24479.9527591675</v>
      </c>
      <c r="I8" s="39" t="s">
        <v>8</v>
      </c>
      <c r="J8" s="18">
        <v>38.729999999999997</v>
      </c>
      <c r="K8" s="4">
        <v>-98.77</v>
      </c>
      <c r="L8" s="4">
        <f t="shared" si="0"/>
        <v>11.66135078199666</v>
      </c>
      <c r="M8" s="4">
        <v>1934.9982</v>
      </c>
      <c r="N8" s="5">
        <f t="shared" si="1"/>
        <v>22564.692772732131</v>
      </c>
      <c r="P8" s="34">
        <f t="shared" ref="P8:P14" si="4">IF(N8&gt;G8,1,2)</f>
        <v>2</v>
      </c>
      <c r="Q8" s="36">
        <f t="shared" ref="Q8:Q14" si="5">IF(P8=2,N8,G8)</f>
        <v>22564.692772732131</v>
      </c>
    </row>
    <row r="9" spans="2:17" ht="15" thickBot="1" x14ac:dyDescent="0.4">
      <c r="B9" s="39" t="s">
        <v>9</v>
      </c>
      <c r="C9" s="18">
        <v>41.21</v>
      </c>
      <c r="D9" s="4">
        <v>-110.26</v>
      </c>
      <c r="E9" s="4">
        <f t="shared" si="2"/>
        <v>24.404050893243117</v>
      </c>
      <c r="F9" s="4">
        <v>1673.9975999999999</v>
      </c>
      <c r="G9" s="5">
        <f t="shared" si="3"/>
        <v>40852.322625566834</v>
      </c>
      <c r="I9" s="39" t="s">
        <v>9</v>
      </c>
      <c r="J9" s="18">
        <v>41.21</v>
      </c>
      <c r="K9" s="4">
        <v>-110.26</v>
      </c>
      <c r="L9" s="4">
        <f t="shared" si="0"/>
        <v>0.30519232759670417</v>
      </c>
      <c r="M9" s="4">
        <v>1673.9975999999999</v>
      </c>
      <c r="N9" s="5">
        <f t="shared" si="1"/>
        <v>510.89122393529652</v>
      </c>
      <c r="P9" s="34">
        <f t="shared" si="4"/>
        <v>2</v>
      </c>
      <c r="Q9" s="36">
        <f t="shared" si="5"/>
        <v>510.89122393529652</v>
      </c>
    </row>
    <row r="10" spans="2:17" ht="15" thickBot="1" x14ac:dyDescent="0.4">
      <c r="B10" s="39" t="s">
        <v>10</v>
      </c>
      <c r="C10" s="18">
        <v>42.72</v>
      </c>
      <c r="D10" s="4">
        <v>-109.84</v>
      </c>
      <c r="E10" s="4">
        <f t="shared" si="2"/>
        <v>24.381538097503203</v>
      </c>
      <c r="F10" s="4">
        <v>1578.0037</v>
      </c>
      <c r="G10" s="5">
        <f t="shared" si="3"/>
        <v>38474.157329551017</v>
      </c>
      <c r="I10" s="39" t="s">
        <v>10</v>
      </c>
      <c r="J10" s="18">
        <v>42.72</v>
      </c>
      <c r="K10" s="4">
        <v>-109.84</v>
      </c>
      <c r="L10" s="4">
        <f t="shared" si="0"/>
        <v>1.2752094764379271</v>
      </c>
      <c r="M10" s="4">
        <v>1578.0037</v>
      </c>
      <c r="N10" s="5">
        <f t="shared" si="1"/>
        <v>2012.2852720941119</v>
      </c>
      <c r="P10" s="34">
        <f t="shared" si="4"/>
        <v>2</v>
      </c>
      <c r="Q10" s="36">
        <f t="shared" si="5"/>
        <v>2012.2852720941119</v>
      </c>
    </row>
    <row r="11" spans="2:17" ht="15" thickBot="1" x14ac:dyDescent="0.4">
      <c r="B11" s="39" t="s">
        <v>11</v>
      </c>
      <c r="C11" s="18">
        <v>41.93</v>
      </c>
      <c r="D11" s="4">
        <v>-92.69</v>
      </c>
      <c r="E11" s="4">
        <f t="shared" si="2"/>
        <v>8.7540847608416463</v>
      </c>
      <c r="F11" s="4">
        <v>1235.9969999999998</v>
      </c>
      <c r="G11" s="5">
        <f t="shared" si="3"/>
        <v>10820.02250214599</v>
      </c>
      <c r="I11" s="39" t="s">
        <v>11</v>
      </c>
      <c r="J11" s="18">
        <v>41.93</v>
      </c>
      <c r="K11" s="4">
        <v>-92.69</v>
      </c>
      <c r="L11" s="4">
        <f t="shared" si="0"/>
        <v>17.420290138218999</v>
      </c>
      <c r="M11" s="4">
        <v>1235.9969999999998</v>
      </c>
      <c r="N11" s="5">
        <f t="shared" si="1"/>
        <v>21531.426349968264</v>
      </c>
      <c r="P11" s="34">
        <f t="shared" si="4"/>
        <v>1</v>
      </c>
      <c r="Q11" s="36">
        <f t="shared" si="5"/>
        <v>10820.02250214599</v>
      </c>
    </row>
    <row r="12" spans="2:17" ht="15" thickBot="1" x14ac:dyDescent="0.4">
      <c r="B12" s="39" t="s">
        <v>12</v>
      </c>
      <c r="C12" s="18">
        <v>44.93</v>
      </c>
      <c r="D12" s="4">
        <v>-118.45</v>
      </c>
      <c r="E12" s="4">
        <f t="shared" si="2"/>
        <v>33.265988637044899</v>
      </c>
      <c r="F12" s="4">
        <v>1271.0055</v>
      </c>
      <c r="G12" s="5">
        <f t="shared" si="3"/>
        <v>42281.254520621573</v>
      </c>
      <c r="I12" s="39" t="s">
        <v>12</v>
      </c>
      <c r="J12" s="18">
        <v>44.93</v>
      </c>
      <c r="K12" s="4">
        <v>-118.45</v>
      </c>
      <c r="L12" s="4">
        <f t="shared" si="0"/>
        <v>9.0335759845895804</v>
      </c>
      <c r="M12" s="4">
        <v>1271.0055</v>
      </c>
      <c r="N12" s="5">
        <f t="shared" si="1"/>
        <v>11481.724761081272</v>
      </c>
      <c r="P12" s="34">
        <f t="shared" si="4"/>
        <v>2</v>
      </c>
      <c r="Q12" s="36">
        <f t="shared" si="5"/>
        <v>11481.724761081272</v>
      </c>
    </row>
    <row r="13" spans="2:17" ht="15" thickBot="1" x14ac:dyDescent="0.4">
      <c r="B13" s="39" t="s">
        <v>13</v>
      </c>
      <c r="C13" s="18">
        <v>43.46</v>
      </c>
      <c r="D13" s="4">
        <v>-103.69</v>
      </c>
      <c r="E13" s="4">
        <f t="shared" si="2"/>
        <v>18.85906943621556</v>
      </c>
      <c r="F13" s="4">
        <v>1318.0046</v>
      </c>
      <c r="G13" s="5">
        <f t="shared" si="3"/>
        <v>24856.340268651515</v>
      </c>
      <c r="I13" s="39" t="s">
        <v>13</v>
      </c>
      <c r="J13" s="18">
        <v>43.46</v>
      </c>
      <c r="K13" s="4">
        <v>-103.69</v>
      </c>
      <c r="L13" s="4">
        <f t="shared" ref="L13:L14" si="6">SQRT(((J13-$J$4)^2)+((K13-$K$4)^2))</f>
        <v>6.7151507458892441</v>
      </c>
      <c r="M13" s="4">
        <v>1318.0046</v>
      </c>
      <c r="N13" s="5">
        <f t="shared" si="1"/>
        <v>8850.5995727754544</v>
      </c>
      <c r="P13" s="34">
        <f t="shared" si="4"/>
        <v>2</v>
      </c>
      <c r="Q13" s="36">
        <f t="shared" si="5"/>
        <v>8850.5995727754544</v>
      </c>
    </row>
    <row r="14" spans="2:17" ht="15" thickBot="1" x14ac:dyDescent="0.4">
      <c r="B14" s="40" t="s">
        <v>14</v>
      </c>
      <c r="C14" s="37">
        <v>36.659999999999997</v>
      </c>
      <c r="D14" s="6">
        <v>-97.55</v>
      </c>
      <c r="E14" s="6">
        <f t="shared" si="2"/>
        <v>11.115687113264746</v>
      </c>
      <c r="F14" s="6">
        <v>1225.9992999999999</v>
      </c>
      <c r="G14" s="7">
        <f t="shared" si="3"/>
        <v>13627.8246198816</v>
      </c>
      <c r="I14" s="40" t="s">
        <v>14</v>
      </c>
      <c r="J14" s="37">
        <v>36.659999999999997</v>
      </c>
      <c r="K14" s="6">
        <v>-97.55</v>
      </c>
      <c r="L14" s="6">
        <f t="shared" si="6"/>
        <v>13.445069744132716</v>
      </c>
      <c r="M14" s="6">
        <v>1225.9992999999999</v>
      </c>
      <c r="N14" s="7">
        <f t="shared" si="1"/>
        <v>16483.646094757889</v>
      </c>
      <c r="P14" s="34">
        <f t="shared" si="4"/>
        <v>1</v>
      </c>
      <c r="Q14" s="36">
        <f t="shared" si="5"/>
        <v>13627.8246198816</v>
      </c>
    </row>
    <row r="15" spans="2:17" ht="15" thickBot="1" x14ac:dyDescent="0.4">
      <c r="P15" s="30" t="s">
        <v>24</v>
      </c>
      <c r="Q15" s="29">
        <f>SUM(Q7:Q14)</f>
        <v>80179.551343553117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6F78-B6BF-4CC1-880A-05EB30EE96C7}">
  <dimension ref="B2:M15"/>
  <sheetViews>
    <sheetView workbookViewId="0">
      <selection activeCell="G6" sqref="G6:I14"/>
    </sheetView>
  </sheetViews>
  <sheetFormatPr defaultRowHeight="14.5" x14ac:dyDescent="0.35"/>
  <cols>
    <col min="1" max="1" width="8.7265625" style="2"/>
    <col min="2" max="2" width="20.90625" style="2" bestFit="1" customWidth="1"/>
    <col min="3" max="3" width="5.81640625" style="2" bestFit="1" customWidth="1"/>
    <col min="4" max="4" width="7.453125" style="2" bestFit="1" customWidth="1"/>
    <col min="5" max="5" width="11.81640625" style="2" bestFit="1" customWidth="1"/>
    <col min="6" max="6" width="7.453125" style="2" customWidth="1"/>
    <col min="7" max="7" width="20.90625" style="2" bestFit="1" customWidth="1"/>
    <col min="8" max="8" width="5.81640625" style="2" bestFit="1" customWidth="1"/>
    <col min="9" max="9" width="7.453125" style="2" bestFit="1" customWidth="1"/>
    <col min="10" max="10" width="11.81640625" style="2" bestFit="1" customWidth="1"/>
    <col min="11" max="11" width="11.81640625" style="2" customWidth="1"/>
    <col min="12" max="12" width="12.90625" style="2" bestFit="1" customWidth="1"/>
    <col min="13" max="13" width="11.81640625" style="2" bestFit="1" customWidth="1"/>
    <col min="14" max="14" width="21.36328125" style="2" bestFit="1" customWidth="1"/>
    <col min="15" max="15" width="28" style="2" bestFit="1" customWidth="1"/>
    <col min="16" max="16384" width="8.7265625" style="2"/>
  </cols>
  <sheetData>
    <row r="2" spans="2:13" ht="15" thickBot="1" x14ac:dyDescent="0.4"/>
    <row r="3" spans="2:13" ht="15" thickBot="1" x14ac:dyDescent="0.4">
      <c r="B3" s="21">
        <v>1</v>
      </c>
      <c r="C3" s="15" t="s">
        <v>19</v>
      </c>
      <c r="D3" s="17" t="s">
        <v>20</v>
      </c>
      <c r="G3" s="21">
        <v>2</v>
      </c>
      <c r="H3" s="15" t="s">
        <v>19</v>
      </c>
      <c r="I3" s="17" t="s">
        <v>20</v>
      </c>
    </row>
    <row r="4" spans="2:13" ht="15" thickBot="1" x14ac:dyDescent="0.4">
      <c r="B4" s="22" t="s">
        <v>3</v>
      </c>
      <c r="C4" s="19">
        <v>35.770000000000003</v>
      </c>
      <c r="D4" s="20">
        <v>-86.47</v>
      </c>
      <c r="G4" s="23" t="s">
        <v>17</v>
      </c>
      <c r="H4" s="19">
        <v>41.746574734842667</v>
      </c>
      <c r="I4" s="20">
        <v>-110.08287668303996</v>
      </c>
    </row>
    <row r="5" spans="2:13" ht="15" thickBot="1" x14ac:dyDescent="0.4">
      <c r="B5" s="3"/>
      <c r="G5" s="3"/>
    </row>
    <row r="6" spans="2:13" ht="15" thickBot="1" x14ac:dyDescent="0.4">
      <c r="B6" s="23" t="s">
        <v>21</v>
      </c>
      <c r="C6" s="15" t="s">
        <v>1</v>
      </c>
      <c r="D6" s="16" t="s">
        <v>2</v>
      </c>
      <c r="E6" s="17" t="s">
        <v>18</v>
      </c>
      <c r="G6" s="23" t="s">
        <v>21</v>
      </c>
      <c r="H6" s="15" t="s">
        <v>1</v>
      </c>
      <c r="I6" s="16" t="s">
        <v>2</v>
      </c>
      <c r="J6" s="17" t="s">
        <v>18</v>
      </c>
      <c r="K6" s="3"/>
      <c r="L6" s="23" t="s">
        <v>22</v>
      </c>
      <c r="M6" s="25" t="s">
        <v>23</v>
      </c>
    </row>
    <row r="7" spans="2:13" x14ac:dyDescent="0.35">
      <c r="B7" s="26" t="s">
        <v>7</v>
      </c>
      <c r="C7" s="12">
        <v>39.159999999999997</v>
      </c>
      <c r="D7" s="13">
        <v>-116.43</v>
      </c>
      <c r="E7" s="14">
        <f>SQRT((($C$4-C7)^2)+(($D$4-D7)^2))</f>
        <v>30.15118073973224</v>
      </c>
      <c r="G7" s="26" t="s">
        <v>7</v>
      </c>
      <c r="H7" s="12">
        <v>39.159999999999997</v>
      </c>
      <c r="I7" s="13">
        <v>-116.43</v>
      </c>
      <c r="J7" s="14">
        <f t="shared" ref="J7:J12" si="0">SQRT(((H7-$H$4)^2)+((I7-$I$4)^2))</f>
        <v>6.8539290381229065</v>
      </c>
      <c r="L7" s="24">
        <f t="shared" ref="L7:L14" si="1">IF(J7&gt;E7,1,2)</f>
        <v>2</v>
      </c>
      <c r="M7" s="14">
        <f>IF(L7=2,J7,E7)</f>
        <v>6.8539290381229065</v>
      </c>
    </row>
    <row r="8" spans="2:13" x14ac:dyDescent="0.35">
      <c r="B8" s="10" t="s">
        <v>8</v>
      </c>
      <c r="C8" s="8">
        <v>38.729999999999997</v>
      </c>
      <c r="D8" s="4">
        <v>-98.77</v>
      </c>
      <c r="E8" s="5">
        <f t="shared" ref="E8:E14" si="2">SQRT((($C$4-C8)^2)+(($D$4-D8)^2))</f>
        <v>12.651150145342513</v>
      </c>
      <c r="G8" s="10" t="s">
        <v>8</v>
      </c>
      <c r="H8" s="8">
        <v>38.729999999999997</v>
      </c>
      <c r="I8" s="4">
        <v>-98.77</v>
      </c>
      <c r="J8" s="5">
        <f t="shared" si="0"/>
        <v>11.70815536182196</v>
      </c>
      <c r="L8" s="18">
        <f t="shared" si="1"/>
        <v>2</v>
      </c>
      <c r="M8" s="5">
        <f t="shared" ref="M8:M14" si="3">IF(L8=2,J8,E8)</f>
        <v>11.70815536182196</v>
      </c>
    </row>
    <row r="9" spans="2:13" x14ac:dyDescent="0.35">
      <c r="B9" s="10" t="s">
        <v>9</v>
      </c>
      <c r="C9" s="8">
        <v>41.21</v>
      </c>
      <c r="D9" s="4">
        <v>-110.26</v>
      </c>
      <c r="E9" s="5">
        <f t="shared" si="2"/>
        <v>24.404050893243117</v>
      </c>
      <c r="G9" s="10" t="s">
        <v>9</v>
      </c>
      <c r="H9" s="8">
        <v>41.21</v>
      </c>
      <c r="I9" s="4">
        <v>-110.26</v>
      </c>
      <c r="J9" s="5">
        <f t="shared" si="0"/>
        <v>0.56505319703759582</v>
      </c>
      <c r="L9" s="18">
        <f t="shared" si="1"/>
        <v>2</v>
      </c>
      <c r="M9" s="5">
        <f t="shared" si="3"/>
        <v>0.56505319703759582</v>
      </c>
    </row>
    <row r="10" spans="2:13" x14ac:dyDescent="0.35">
      <c r="B10" s="10" t="s">
        <v>10</v>
      </c>
      <c r="C10" s="8">
        <v>42.72</v>
      </c>
      <c r="D10" s="4">
        <v>-109.84</v>
      </c>
      <c r="E10" s="5">
        <f t="shared" si="2"/>
        <v>24.381538097503203</v>
      </c>
      <c r="G10" s="10" t="s">
        <v>10</v>
      </c>
      <c r="H10" s="8">
        <v>42.72</v>
      </c>
      <c r="I10" s="4">
        <v>-109.84</v>
      </c>
      <c r="J10" s="5">
        <f t="shared" si="0"/>
        <v>1.0032675764775369</v>
      </c>
      <c r="L10" s="18">
        <f t="shared" si="1"/>
        <v>2</v>
      </c>
      <c r="M10" s="5">
        <f t="shared" si="3"/>
        <v>1.0032675764775369</v>
      </c>
    </row>
    <row r="11" spans="2:13" x14ac:dyDescent="0.35">
      <c r="B11" s="10" t="s">
        <v>11</v>
      </c>
      <c r="C11" s="8">
        <v>41.93</v>
      </c>
      <c r="D11" s="4">
        <v>-92.69</v>
      </c>
      <c r="E11" s="5">
        <f t="shared" si="2"/>
        <v>8.7540847608416463</v>
      </c>
      <c r="G11" s="10" t="s">
        <v>11</v>
      </c>
      <c r="H11" s="8">
        <v>41.93</v>
      </c>
      <c r="I11" s="4">
        <v>-92.69</v>
      </c>
      <c r="J11" s="5">
        <f t="shared" si="0"/>
        <v>17.393843857506976</v>
      </c>
      <c r="L11" s="18">
        <f t="shared" si="1"/>
        <v>1</v>
      </c>
      <c r="M11" s="5">
        <f t="shared" si="3"/>
        <v>8.7540847608416463</v>
      </c>
    </row>
    <row r="12" spans="2:13" x14ac:dyDescent="0.35">
      <c r="B12" s="10" t="s">
        <v>12</v>
      </c>
      <c r="C12" s="8">
        <v>44.93</v>
      </c>
      <c r="D12" s="4">
        <v>-118.45</v>
      </c>
      <c r="E12" s="5">
        <f t="shared" si="2"/>
        <v>33.265988637044899</v>
      </c>
      <c r="G12" s="10" t="s">
        <v>12</v>
      </c>
      <c r="H12" s="8">
        <v>44.93</v>
      </c>
      <c r="I12" s="4">
        <v>-118.45</v>
      </c>
      <c r="J12" s="5">
        <f t="shared" si="0"/>
        <v>8.9522594365924473</v>
      </c>
      <c r="L12" s="18">
        <f t="shared" si="1"/>
        <v>2</v>
      </c>
      <c r="M12" s="5">
        <f t="shared" si="3"/>
        <v>8.9522594365924473</v>
      </c>
    </row>
    <row r="13" spans="2:13" x14ac:dyDescent="0.35">
      <c r="B13" s="10" t="s">
        <v>13</v>
      </c>
      <c r="C13" s="8">
        <v>43.46</v>
      </c>
      <c r="D13" s="4">
        <v>-103.69</v>
      </c>
      <c r="E13" s="5">
        <f t="shared" si="2"/>
        <v>18.85906943621556</v>
      </c>
      <c r="G13" s="10" t="s">
        <v>13</v>
      </c>
      <c r="H13" s="8">
        <v>43.46</v>
      </c>
      <c r="I13" s="4">
        <v>-103.69</v>
      </c>
      <c r="J13" s="5">
        <f t="shared" ref="J13:J14" si="4">SQRT(((H13-$H$4)^2)+((I13-$I$4)^2))</f>
        <v>6.6185117982697177</v>
      </c>
      <c r="L13" s="18">
        <f t="shared" si="1"/>
        <v>2</v>
      </c>
      <c r="M13" s="5">
        <f t="shared" si="3"/>
        <v>6.6185117982697177</v>
      </c>
    </row>
    <row r="14" spans="2:13" ht="15" thickBot="1" x14ac:dyDescent="0.4">
      <c r="B14" s="11" t="s">
        <v>14</v>
      </c>
      <c r="C14" s="9">
        <v>36.659999999999997</v>
      </c>
      <c r="D14" s="6">
        <v>-97.55</v>
      </c>
      <c r="E14" s="7">
        <f t="shared" si="2"/>
        <v>11.115687113264746</v>
      </c>
      <c r="G14" s="11" t="s">
        <v>14</v>
      </c>
      <c r="H14" s="9">
        <v>36.659999999999997</v>
      </c>
      <c r="I14" s="6">
        <v>-97.55</v>
      </c>
      <c r="J14" s="7">
        <f t="shared" si="4"/>
        <v>13.525762103682974</v>
      </c>
      <c r="L14" s="27">
        <f t="shared" si="1"/>
        <v>1</v>
      </c>
      <c r="M14" s="28">
        <f t="shared" si="3"/>
        <v>11.115687113264746</v>
      </c>
    </row>
    <row r="15" spans="2:13" ht="15" thickBot="1" x14ac:dyDescent="0.4">
      <c r="L15" s="30" t="s">
        <v>24</v>
      </c>
      <c r="M15" s="29">
        <f>SUM(M7:M14)</f>
        <v>55.570948282428553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5D6D-74FD-47D2-B974-5C174A04A155}">
  <dimension ref="A1:C9"/>
  <sheetViews>
    <sheetView tabSelected="1" workbookViewId="0"/>
  </sheetViews>
  <sheetFormatPr defaultRowHeight="14.5" x14ac:dyDescent="0.35"/>
  <cols>
    <col min="1" max="1" width="20.90625" bestFit="1" customWidth="1"/>
    <col min="2" max="2" width="5.81640625" bestFit="1" customWidth="1"/>
    <col min="3" max="3" width="7.453125" bestFit="1" customWidth="1"/>
  </cols>
  <sheetData>
    <row r="1" spans="1:3" ht="15" thickBot="1" x14ac:dyDescent="0.4">
      <c r="A1" s="23" t="s">
        <v>21</v>
      </c>
      <c r="B1" s="15" t="s">
        <v>1</v>
      </c>
      <c r="C1" s="16" t="s">
        <v>2</v>
      </c>
    </row>
    <row r="2" spans="1:3" x14ac:dyDescent="0.35">
      <c r="A2" s="26" t="s">
        <v>7</v>
      </c>
      <c r="B2" s="12">
        <v>39.159999999999997</v>
      </c>
      <c r="C2" s="13">
        <v>-116.43</v>
      </c>
    </row>
    <row r="3" spans="1:3" x14ac:dyDescent="0.35">
      <c r="A3" s="10" t="s">
        <v>8</v>
      </c>
      <c r="B3" s="8">
        <v>38.729999999999997</v>
      </c>
      <c r="C3" s="4">
        <v>-98.77</v>
      </c>
    </row>
    <row r="4" spans="1:3" x14ac:dyDescent="0.35">
      <c r="A4" s="10" t="s">
        <v>9</v>
      </c>
      <c r="B4" s="8">
        <v>41.21</v>
      </c>
      <c r="C4" s="4">
        <v>-110.26</v>
      </c>
    </row>
    <row r="5" spans="1:3" x14ac:dyDescent="0.35">
      <c r="A5" s="10" t="s">
        <v>10</v>
      </c>
      <c r="B5" s="8">
        <v>42.72</v>
      </c>
      <c r="C5" s="4">
        <v>-109.84</v>
      </c>
    </row>
    <row r="6" spans="1:3" x14ac:dyDescent="0.35">
      <c r="A6" s="10" t="s">
        <v>11</v>
      </c>
      <c r="B6" s="8">
        <v>41.93</v>
      </c>
      <c r="C6" s="4">
        <v>-92.69</v>
      </c>
    </row>
    <row r="7" spans="1:3" x14ac:dyDescent="0.35">
      <c r="A7" s="10" t="s">
        <v>12</v>
      </c>
      <c r="B7" s="8">
        <v>44.93</v>
      </c>
      <c r="C7" s="4">
        <v>-118.45</v>
      </c>
    </row>
    <row r="8" spans="1:3" x14ac:dyDescent="0.35">
      <c r="A8" s="10" t="s">
        <v>13</v>
      </c>
      <c r="B8" s="8">
        <v>43.46</v>
      </c>
      <c r="C8" s="4">
        <v>-103.69</v>
      </c>
    </row>
    <row r="9" spans="1:3" ht="15" thickBot="1" x14ac:dyDescent="0.4">
      <c r="A9" s="11" t="s">
        <v>14</v>
      </c>
      <c r="B9" s="9">
        <v>36.659999999999997</v>
      </c>
      <c r="C9" s="6">
        <v>-97.55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012C-86F4-4B3B-8FDF-F04FB487BFCA}">
  <dimension ref="A1:F14"/>
  <sheetViews>
    <sheetView workbookViewId="0">
      <selection activeCell="K6" sqref="K6"/>
    </sheetView>
  </sheetViews>
  <sheetFormatPr defaultRowHeight="14.5" x14ac:dyDescent="0.35"/>
  <cols>
    <col min="1" max="1" width="20" bestFit="1" customWidth="1"/>
    <col min="2" max="2" width="5.81640625" bestFit="1" customWidth="1"/>
    <col min="3" max="3" width="7.453125" bestFit="1" customWidth="1"/>
    <col min="4" max="4" width="15.54296875" bestFit="1" customWidth="1"/>
    <col min="5" max="5" width="18.6328125" bestFit="1" customWidth="1"/>
    <col min="6" max="6" width="15.81640625" bestFit="1" customWidth="1"/>
  </cols>
  <sheetData>
    <row r="1" spans="1:6" x14ac:dyDescent="0.35">
      <c r="A1" t="s">
        <v>16</v>
      </c>
    </row>
    <row r="2" spans="1:6" x14ac:dyDescent="0.35">
      <c r="A2" t="s">
        <v>0</v>
      </c>
      <c r="B2" t="s">
        <v>1</v>
      </c>
      <c r="C2" t="s">
        <v>2</v>
      </c>
    </row>
    <row r="3" spans="1:6" x14ac:dyDescent="0.35">
      <c r="A3" t="s">
        <v>3</v>
      </c>
      <c r="B3">
        <v>35.770000000000003</v>
      </c>
      <c r="C3">
        <v>-86.47</v>
      </c>
    </row>
    <row r="5" spans="1:6" x14ac:dyDescent="0.35">
      <c r="A5" t="s">
        <v>15</v>
      </c>
    </row>
    <row r="6" spans="1:6" x14ac:dyDescent="0.35">
      <c r="A6" t="s">
        <v>4</v>
      </c>
      <c r="B6" t="s">
        <v>1</v>
      </c>
      <c r="C6" t="s">
        <v>2</v>
      </c>
      <c r="D6" t="s">
        <v>5</v>
      </c>
      <c r="E6" t="s">
        <v>6</v>
      </c>
      <c r="F6" t="s">
        <v>25</v>
      </c>
    </row>
    <row r="7" spans="1:6" x14ac:dyDescent="0.35">
      <c r="A7" t="s">
        <v>7</v>
      </c>
      <c r="B7">
        <v>39.159999999999997</v>
      </c>
      <c r="C7">
        <v>-116.43</v>
      </c>
      <c r="D7">
        <v>1701.11</v>
      </c>
      <c r="E7" s="1">
        <v>-0.1</v>
      </c>
      <c r="F7">
        <f>(D7*E7)+D7</f>
        <v>1530.9989999999998</v>
      </c>
    </row>
    <row r="8" spans="1:6" x14ac:dyDescent="0.35">
      <c r="A8" t="s">
        <v>8</v>
      </c>
      <c r="B8">
        <v>38.729999999999997</v>
      </c>
      <c r="C8">
        <v>-98.77</v>
      </c>
      <c r="D8">
        <v>1825.47</v>
      </c>
      <c r="E8" s="1">
        <v>0.06</v>
      </c>
      <c r="F8">
        <f t="shared" ref="F8:F14" si="0">(D8*E8)+D8</f>
        <v>1934.9982</v>
      </c>
    </row>
    <row r="9" spans="1:6" x14ac:dyDescent="0.35">
      <c r="A9" t="s">
        <v>9</v>
      </c>
      <c r="B9">
        <v>41.21</v>
      </c>
      <c r="C9">
        <v>-110.26</v>
      </c>
      <c r="D9">
        <v>1902.27</v>
      </c>
      <c r="E9" s="1">
        <v>-0.12</v>
      </c>
      <c r="F9">
        <f t="shared" si="0"/>
        <v>1673.9975999999999</v>
      </c>
    </row>
    <row r="10" spans="1:6" x14ac:dyDescent="0.35">
      <c r="A10" t="s">
        <v>10</v>
      </c>
      <c r="B10">
        <v>42.72</v>
      </c>
      <c r="C10">
        <v>-109.84</v>
      </c>
      <c r="D10">
        <v>1734.07</v>
      </c>
      <c r="E10" s="1">
        <v>-0.09</v>
      </c>
      <c r="F10">
        <f t="shared" si="0"/>
        <v>1578.0037</v>
      </c>
    </row>
    <row r="11" spans="1:6" x14ac:dyDescent="0.35">
      <c r="A11" t="s">
        <v>11</v>
      </c>
      <c r="B11">
        <v>41.93</v>
      </c>
      <c r="C11">
        <v>-92.69</v>
      </c>
      <c r="D11">
        <v>1373.33</v>
      </c>
      <c r="E11" s="1">
        <v>-0.1</v>
      </c>
      <c r="F11">
        <f t="shared" si="0"/>
        <v>1235.9969999999998</v>
      </c>
    </row>
    <row r="12" spans="1:6" x14ac:dyDescent="0.35">
      <c r="A12" t="s">
        <v>12</v>
      </c>
      <c r="B12">
        <v>44.93</v>
      </c>
      <c r="C12">
        <v>-118.45</v>
      </c>
      <c r="D12">
        <v>1145.05</v>
      </c>
      <c r="E12" s="1">
        <v>0.11</v>
      </c>
      <c r="F12">
        <f t="shared" si="0"/>
        <v>1271.0055</v>
      </c>
    </row>
    <row r="13" spans="1:6" x14ac:dyDescent="0.35">
      <c r="A13" t="s">
        <v>13</v>
      </c>
      <c r="B13">
        <v>43.46</v>
      </c>
      <c r="C13">
        <v>-103.69</v>
      </c>
      <c r="D13">
        <v>1231.78</v>
      </c>
      <c r="E13" s="1">
        <v>7.0000000000000007E-2</v>
      </c>
      <c r="F13">
        <f t="shared" si="0"/>
        <v>1318.0046</v>
      </c>
    </row>
    <row r="14" spans="1:6" x14ac:dyDescent="0.35">
      <c r="A14" t="s">
        <v>14</v>
      </c>
      <c r="B14">
        <v>36.659999999999997</v>
      </c>
      <c r="C14">
        <v>-97.55</v>
      </c>
      <c r="D14">
        <v>1124.77</v>
      </c>
      <c r="E14" s="1">
        <v>0.09</v>
      </c>
      <c r="F14">
        <f t="shared" si="0"/>
        <v>1225.9992999999999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Stipulation</vt:lpstr>
      <vt:lpstr>Model</vt:lpstr>
      <vt:lpstr>Location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Medina</dc:creator>
  <cp:lastModifiedBy>Emil Medina</cp:lastModifiedBy>
  <dcterms:created xsi:type="dcterms:W3CDTF">2025-04-30T22:24:46Z</dcterms:created>
  <dcterms:modified xsi:type="dcterms:W3CDTF">2025-05-06T23:25:47Z</dcterms:modified>
</cp:coreProperties>
</file>