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9F2D50A-F84C-4F11-8D17-ECB51443E69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OVER PAGE" sheetId="3" r:id="rId1"/>
    <sheet name="GUIDE" sheetId="4" r:id="rId2"/>
    <sheet name="HISTORICAL DATA" sheetId="1" r:id="rId3"/>
    <sheet name="ANALYSIS" sheetId="2" r:id="rId4"/>
    <sheet name="VISUALIZ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5" l="1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61" i="5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5" i="2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61" i="5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6" i="2"/>
  <c r="F5" i="2"/>
  <c r="E5" i="2"/>
  <c r="C45" i="5"/>
  <c r="C44" i="5"/>
  <c r="C43" i="5"/>
  <c r="C42" i="5"/>
  <c r="C41" i="5"/>
  <c r="C24" i="5"/>
  <c r="C23" i="5"/>
  <c r="C9" i="5"/>
  <c r="D9" i="5" s="1"/>
  <c r="C8" i="5"/>
  <c r="C7" i="5"/>
  <c r="D7" i="5" s="1"/>
  <c r="C6" i="5"/>
  <c r="D6" i="5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5" i="2"/>
  <c r="C5" i="5"/>
  <c r="D5" i="5" s="1"/>
  <c r="O3" i="1"/>
  <c r="N3" i="1"/>
  <c r="M3" i="1"/>
  <c r="D8" i="5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5" i="2"/>
</calcChain>
</file>

<file path=xl/sharedStrings.xml><?xml version="1.0" encoding="utf-8"?>
<sst xmlns="http://schemas.openxmlformats.org/spreadsheetml/2006/main" count="180" uniqueCount="114">
  <si>
    <t>Date</t>
  </si>
  <si>
    <t>Product</t>
  </si>
  <si>
    <t>Raw Material</t>
  </si>
  <si>
    <t>Quantity Purchased (kg)</t>
  </si>
  <si>
    <t>Unit Price ($)</t>
  </si>
  <si>
    <t>Total Material Cost ($)</t>
  </si>
  <si>
    <t>Labor Cost ($)</t>
  </si>
  <si>
    <t>Utility Cost ($)</t>
  </si>
  <si>
    <t>Packaging Cost ($)</t>
  </si>
  <si>
    <t>Transport Cost ($)</t>
  </si>
  <si>
    <t>Units Produced</t>
  </si>
  <si>
    <t>Standard Production Time (hrs)</t>
  </si>
  <si>
    <t>Actual Production Time (hrs)</t>
  </si>
  <si>
    <t>Machine Downtime (hrs)</t>
  </si>
  <si>
    <t>Material Wastage (kg)</t>
  </si>
  <si>
    <t>Defective Units</t>
  </si>
  <si>
    <t>Rework Units</t>
  </si>
  <si>
    <t>Spoiled Units</t>
  </si>
  <si>
    <t>Total Other Costs ($)</t>
  </si>
  <si>
    <t>Production Efficiency (%)</t>
  </si>
  <si>
    <t>Material Wastage (%)</t>
  </si>
  <si>
    <t>Defective Units (%)</t>
  </si>
  <si>
    <t>Rework Units (%)</t>
  </si>
  <si>
    <t>Spoiled Units (%)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</si>
  <si>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</si>
  <si>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</si>
  <si>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</si>
  <si>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</si>
  <si>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</si>
  <si>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</si>
  <si>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</si>
  <si>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</si>
  <si>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</si>
  <si>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</si>
  <si>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</si>
  <si>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</si>
  <si>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</si>
  <si>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</si>
  <si>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</si>
  <si>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</si>
  <si>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</si>
  <si>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</si>
  <si>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</si>
  <si>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</si>
  <si>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</si>
  <si>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</si>
  <si>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</si>
  <si>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</si>
  <si>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</si>
  <si>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</si>
  <si>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</si>
  <si>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</si>
  <si>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</si>
  <si>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</si>
  <si>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</si>
  <si>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Body Butter</t>
  </si>
  <si>
    <t>Body Lotion</t>
  </si>
  <si>
    <t>Face Cream</t>
  </si>
  <si>
    <t>Serum</t>
  </si>
  <si>
    <t>Scrub</t>
  </si>
  <si>
    <t>Cocoa Butter</t>
  </si>
  <si>
    <t>Aloe Vera</t>
  </si>
  <si>
    <t>Shea Butter</t>
  </si>
  <si>
    <t>Essential Oils</t>
  </si>
  <si>
    <t>Sea Salt</t>
  </si>
  <si>
    <t>ANALYSIS OF PRODUCTION EFFICIENCY AND WASTAGE</t>
  </si>
  <si>
    <t>HISTORICAL DATA</t>
  </si>
  <si>
    <t>FINANCIAL ANALYST: EMEM SAMUEL</t>
  </si>
  <si>
    <t>FLOURISH RETAIL OUTLET</t>
  </si>
  <si>
    <t>ANALYSIS GUIDE</t>
  </si>
  <si>
    <t>General Information</t>
  </si>
  <si>
    <t>This section covers the company information as well as the analysis information.</t>
  </si>
  <si>
    <t>Company Information</t>
  </si>
  <si>
    <t>Company name</t>
  </si>
  <si>
    <t>Company sector</t>
  </si>
  <si>
    <t>Company product line</t>
  </si>
  <si>
    <t>Purpose of the Analysis</t>
  </si>
  <si>
    <t>Model Information</t>
  </si>
  <si>
    <t>Analysis owner</t>
  </si>
  <si>
    <t>Currency</t>
  </si>
  <si>
    <t>Dollar ($)</t>
  </si>
  <si>
    <t>Analyst</t>
  </si>
  <si>
    <t>Emem Samuel</t>
  </si>
  <si>
    <t>Analysis Timing and Navigation</t>
  </si>
  <si>
    <t>Analysis Timing</t>
  </si>
  <si>
    <t>Beginning Financial period</t>
  </si>
  <si>
    <t>End of financial peiod</t>
  </si>
  <si>
    <t>Months in period</t>
  </si>
  <si>
    <t>Analysis historical period</t>
  </si>
  <si>
    <t>Beginning of analysis historical period</t>
  </si>
  <si>
    <t>End of analysis historical period</t>
  </si>
  <si>
    <t>Cover page</t>
  </si>
  <si>
    <t>Model guide</t>
  </si>
  <si>
    <t>Historical data</t>
  </si>
  <si>
    <t>Financial analysis</t>
  </si>
  <si>
    <t>ALLSKIN MANUFACTURING COMPANY</t>
  </si>
  <si>
    <t>Analysis Navigation</t>
  </si>
  <si>
    <t>Visualization</t>
  </si>
  <si>
    <t>cost and wastage reduction</t>
  </si>
  <si>
    <t>Consumer goods( organic skin care)</t>
  </si>
  <si>
    <t>5 product line</t>
  </si>
  <si>
    <t>Category</t>
  </si>
  <si>
    <t>Amount</t>
  </si>
  <si>
    <t>Total Material Cost</t>
  </si>
  <si>
    <t>VISUALIZATION OF TOTAL COST, PRODUCTION EFFICIENCY AND WASTAGE</t>
  </si>
  <si>
    <t>Total laour cost</t>
  </si>
  <si>
    <t>Total utility cost</t>
  </si>
  <si>
    <t>Total packaging cost</t>
  </si>
  <si>
    <t>Total transport cost</t>
  </si>
  <si>
    <t>Total cost</t>
  </si>
  <si>
    <t>%</t>
  </si>
  <si>
    <t>Metric</t>
  </si>
  <si>
    <t>Total Value</t>
  </si>
  <si>
    <t>Wastage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</si>
</sst>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months&quot;"/>
    <numFmt numFmtId="165" formatCode="yyyy\-mm\-dd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sz val="12"/>
      <color theme="1" tint="4.9989318521683403E-2"/>
      <name val="Times New Roman"/>
      <family val="1"/>
    </font>
    <font>
      <sz val="14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2" fontId="0" fillId="0" borderId="0" xfId="1" applyNumberFormat="1" applyFont="1"/>
    <xf numFmtId="0" fontId="0" fillId="2" borderId="0" xfId="0" applyFill="1"/>
    <xf numFmtId="0" fontId="3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3" borderId="0" xfId="0" applyFill="1"/>
    <xf numFmtId="0" fontId="5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5" fillId="0" borderId="0" xfId="0" applyFont="1"/>
    <xf numFmtId="0" fontId="9" fillId="0" borderId="0" xfId="0" applyFont="1"/>
    <xf numFmtId="0" fontId="4" fillId="0" borderId="3" xfId="0" applyFont="1" applyBorder="1"/>
    <xf numFmtId="0" fontId="5" fillId="0" borderId="3" xfId="0" applyFont="1" applyBorder="1"/>
    <xf numFmtId="0" fontId="10" fillId="0" borderId="0" xfId="0" applyFont="1"/>
    <xf numFmtId="0" fontId="11" fillId="0" borderId="0" xfId="2" applyFont="1" applyFill="1"/>
    <xf numFmtId="0" fontId="11" fillId="0" borderId="0" xfId="0" applyFont="1"/>
    <xf numFmtId="0" fontId="7" fillId="5" borderId="0" xfId="0" applyFont="1" applyFill="1"/>
    <xf numFmtId="0" fontId="5" fillId="5" borderId="0" xfId="0" applyFont="1" applyFill="1"/>
    <xf numFmtId="0" fontId="8" fillId="5" borderId="0" xfId="0" applyFont="1" applyFill="1"/>
    <xf numFmtId="0" fontId="5" fillId="3" borderId="0" xfId="0" applyFont="1" applyFill="1"/>
    <xf numFmtId="14" fontId="5" fillId="3" borderId="0" xfId="0" applyNumberFormat="1" applyFont="1" applyFill="1"/>
    <xf numFmtId="164" fontId="5" fillId="3" borderId="0" xfId="0" applyNumberFormat="1" applyFont="1" applyFill="1"/>
    <xf numFmtId="0" fontId="12" fillId="2" borderId="0" xfId="0" applyFont="1" applyFill="1"/>
    <xf numFmtId="2" fontId="0" fillId="0" borderId="0" xfId="0" applyNumberFormat="1"/>
    <xf numFmtId="0" fontId="1" fillId="0" borderId="1" xfId="0" applyFont="1" applyBorder="1"/>
    <xf numFmtId="165" fontId="0" fillId="0" borderId="0" xfId="0" applyNumberForma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66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Cost</a:t>
            </a:r>
            <a:r>
              <a:rPr lang="en-US" sz="2000" b="1" baseline="0">
                <a:solidFill>
                  <a:sysClr val="windowText" lastClr="000000"/>
                </a:solidFill>
              </a:rPr>
              <a:t> breakdown 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75971128608923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77-4616-BA0E-27ABFD3DE9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77-4616-BA0E-27ABFD3DE9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77-4616-BA0E-27ABFD3DE9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77-4616-BA0E-27ABFD3DE9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77-4616-BA0E-27ABFD3DE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VISUALIZATION!$D$5:$D$9</c:f>
              <c:numCache>
                <c:formatCode>0%</c:formatCode>
                <c:ptCount val="5"/>
                <c:pt idx="0">
                  <c:v>0.56386169498798555</c:v>
                </c:pt>
                <c:pt idx="1">
                  <c:v>0.23799230787405243</c:v>
                </c:pt>
                <c:pt idx="2">
                  <c:v>6.567617082062327E-2</c:v>
                </c:pt>
                <c:pt idx="3">
                  <c:v>8.3364356836483883E-2</c:v>
                </c:pt>
                <c:pt idx="4">
                  <c:v>4.9105469480854924E-2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A-4430-B351-4447E21CF8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Production Efficiency Guage</a:t>
            </a:r>
          </a:p>
        </c:rich>
      </c:tx>
      <c:layout>
        <c:manualLayout>
          <c:xMode val="edge"/>
          <c:yMode val="edge"/>
          <c:x val="0.2150485564304462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VISUALIZATION!$B$25</c:f>
              <c:strCache>
                <c:ptCount val="1"/>
                <c:pt idx="0">
                  <c:v>Production Efficiency (%)</c:v>
                </c:pt>
              </c:strCache>
            </c:strRef>
          </c:cat>
          <c:val>
            <c:numRef>
              <c:f>VISUALIZATION!$C$25</c:f>
              <c:numCache>
                <c:formatCode>0.00</c:formatCode>
                <c:ptCount val="1"/>
                <c:pt idx="0">
                  <c:v>85.714285714285708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8-4858-A487-344C2AE108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8560831"/>
        <c:axId val="358562751"/>
      </c:barChart>
      <c:catAx>
        <c:axId val="35856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62751"/>
        <c:crosses val="autoZero"/>
        <c:auto val="1"/>
        <c:lblAlgn val="ctr"/>
        <c:lblOffset val="100"/>
        <c:noMultiLvlLbl val="0"/>
      </c:catAx>
      <c:valAx>
        <c:axId val="3585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Material</a:t>
            </a:r>
            <a:r>
              <a:rPr lang="en-US" sz="2000" b="1" baseline="0">
                <a:solidFill>
                  <a:sysClr val="windowText" lastClr="000000"/>
                </a:solidFill>
              </a:rPr>
              <a:t> Wastage Comparism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Material wastage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VISUALIZATION!$B$41:$B$45</c:f>
              <c:strCache>
                <c:ptCount val="5"/>
                <c:pt idx="0">
                  <c:v>Shea Butter</c:v>
                </c:pt>
                <c:pt idx="1">
                  <c:v>Aloe Vera</c:v>
                </c:pt>
                <c:pt idx="2">
                  <c:v>Cocoa Butter</c:v>
                </c:pt>
                <c:pt idx="3">
                  <c:v>Essential Oils</c:v>
                </c:pt>
                <c:pt idx="4">
                  <c:v>Sea Salt</c:v>
                </c:pt>
              </c:strCache>
            </c:strRef>
          </c:cat>
          <c:val>
            <c:numRef>
              <c:f>VISUALIZATION!$C$41:$C$45</c:f>
              <c:numCache>
                <c:formatCode>0%</c:formatCode>
                <c:ptCount val="5"/>
                <c:pt idx="0">
                  <c:v>0.12681159420289856</c:v>
                </c:pt>
                <c:pt idx="1">
                  <c:v>0.2391304347826087</c:v>
                </c:pt>
                <c:pt idx="2">
                  <c:v>0.25724637681159418</c:v>
                </c:pt>
                <c:pt idx="3">
                  <c:v>0.18478260869565216</c:v>
                </c:pt>
                <c:pt idx="4">
                  <c:v>0.19202898550724637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4F45-8842-731009346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558911"/>
        <c:axId val="358553151"/>
      </c:barChart>
      <c:catAx>
        <c:axId val="35855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3151"/>
        <c:crosses val="autoZero"/>
        <c:auto val="1"/>
        <c:lblAlgn val="ctr"/>
        <c:lblOffset val="100"/>
        <c:noMultiLvlLbl val="0"/>
      </c:catAx>
      <c:valAx>
        <c:axId val="3585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Defect</a:t>
            </a:r>
            <a:r>
              <a:rPr lang="en-US" sz="2000" b="1" baseline="0">
                <a:solidFill>
                  <a:sysClr val="windowText" lastClr="000000"/>
                </a:solidFill>
              </a:rPr>
              <a:t> &amp; Spoilage Trend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Defective Units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VISUALIZATION!$C$61:$C$91</c:f>
              <c:numCache>
                <c:formatCode>0.00</c:formatCode>
                <c:ptCount val="31"/>
                <c:pt idx="0">
                  <c:v>0.24220405691795338</c:v>
                </c:pt>
                <c:pt idx="1">
                  <c:v>0.17398869073510223</c:v>
                </c:pt>
                <c:pt idx="2">
                  <c:v>0.38396559668253721</c:v>
                </c:pt>
                <c:pt idx="3">
                  <c:v>0.31451250561629474</c:v>
                </c:pt>
                <c:pt idx="4">
                  <c:v>0.19960079840319359</c:v>
                </c:pt>
                <c:pt idx="5">
                  <c:v>0.22573363431151239</c:v>
                </c:pt>
                <c:pt idx="6">
                  <c:v>0.43441938178780282</c:v>
                </c:pt>
                <c:pt idx="7">
                  <c:v>0.30134096730450505</c:v>
                </c:pt>
                <c:pt idx="8">
                  <c:v>0.43307086614173229</c:v>
                </c:pt>
                <c:pt idx="9">
                  <c:v>0.20488573680063041</c:v>
                </c:pt>
                <c:pt idx="10">
                  <c:v>0.55919784033937525</c:v>
                </c:pt>
                <c:pt idx="11">
                  <c:v>0.38042538474840049</c:v>
                </c:pt>
                <c:pt idx="12">
                  <c:v>0.4704037632301058</c:v>
                </c:pt>
                <c:pt idx="13">
                  <c:v>0.53475935828876997</c:v>
                </c:pt>
                <c:pt idx="14">
                  <c:v>0.4236623254354307</c:v>
                </c:pt>
                <c:pt idx="15">
                  <c:v>0.45766590389016021</c:v>
                </c:pt>
                <c:pt idx="16">
                  <c:v>0.2533783783783784</c:v>
                </c:pt>
                <c:pt idx="17">
                  <c:v>0.43096813914114207</c:v>
                </c:pt>
                <c:pt idx="18">
                  <c:v>0.48753047065441585</c:v>
                </c:pt>
                <c:pt idx="19">
                  <c:v>0.32626427406199021</c:v>
                </c:pt>
                <c:pt idx="20">
                  <c:v>0.50939750570876507</c:v>
                </c:pt>
                <c:pt idx="21">
                  <c:v>0.17292062943109113</c:v>
                </c:pt>
                <c:pt idx="22">
                  <c:v>0.30311778290993074</c:v>
                </c:pt>
                <c:pt idx="23">
                  <c:v>0.39488232506713006</c:v>
                </c:pt>
                <c:pt idx="24">
                  <c:v>0.35741158765989467</c:v>
                </c:pt>
                <c:pt idx="25">
                  <c:v>0.37961746240327054</c:v>
                </c:pt>
                <c:pt idx="26">
                  <c:v>0.23606319230070819</c:v>
                </c:pt>
                <c:pt idx="27">
                  <c:v>0.25689330364788493</c:v>
                </c:pt>
                <c:pt idx="28">
                  <c:v>0.50734779566130161</c:v>
                </c:pt>
                <c:pt idx="29">
                  <c:v>0.42674253200568996</c:v>
                </c:pt>
                <c:pt idx="30">
                  <c:v>0.42743345638235863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3-41DB-944C-E7FCFE685F74}"/>
            </c:ext>
          </c:extLst>
        </c:ser>
        <c:ser>
          <c:idx val="1"/>
          <c:order val="1"/>
          <c:tx>
            <c:v>Rework Units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VISUALIZATION!$D$61:$D$91</c:f>
              <c:numCache>
                <c:formatCode>0.00</c:formatCode>
                <c:ptCount val="31"/>
                <c:pt idx="0">
                  <c:v>7.5688767786860428E-2</c:v>
                </c:pt>
                <c:pt idx="1">
                  <c:v>0.20298680585761927</c:v>
                </c:pt>
                <c:pt idx="2">
                  <c:v>0.10751036707111043</c:v>
                </c:pt>
                <c:pt idx="3">
                  <c:v>0.19469821776246818</c:v>
                </c:pt>
                <c:pt idx="4">
                  <c:v>0.23030861354214646</c:v>
                </c:pt>
                <c:pt idx="5">
                  <c:v>0.15048908954100826</c:v>
                </c:pt>
                <c:pt idx="6">
                  <c:v>0.10025062656641603</c:v>
                </c:pt>
                <c:pt idx="7">
                  <c:v>0.12053638692180202</c:v>
                </c:pt>
                <c:pt idx="8">
                  <c:v>9.8425196850393692E-2</c:v>
                </c:pt>
                <c:pt idx="9">
                  <c:v>7.8802206461780933E-2</c:v>
                </c:pt>
                <c:pt idx="10">
                  <c:v>0.15426147319706904</c:v>
                </c:pt>
                <c:pt idx="11">
                  <c:v>0.17292062943109113</c:v>
                </c:pt>
                <c:pt idx="12">
                  <c:v>0.27440219521756176</c:v>
                </c:pt>
                <c:pt idx="13">
                  <c:v>0.17825311942959002</c:v>
                </c:pt>
                <c:pt idx="14">
                  <c:v>0.10983838066844501</c:v>
                </c:pt>
                <c:pt idx="15">
                  <c:v>0.12321774335504314</c:v>
                </c:pt>
                <c:pt idx="16">
                  <c:v>0.2533783783783784</c:v>
                </c:pt>
                <c:pt idx="17">
                  <c:v>0.23087578882561183</c:v>
                </c:pt>
                <c:pt idx="18">
                  <c:v>0.18751171948246764</c:v>
                </c:pt>
                <c:pt idx="19">
                  <c:v>8.1566068515497553E-2</c:v>
                </c:pt>
                <c:pt idx="20">
                  <c:v>0.22835060600737747</c:v>
                </c:pt>
                <c:pt idx="21">
                  <c:v>0.22479681826041847</c:v>
                </c:pt>
                <c:pt idx="22">
                  <c:v>0.12990762124711316</c:v>
                </c:pt>
                <c:pt idx="23">
                  <c:v>0.11056705101879639</c:v>
                </c:pt>
                <c:pt idx="24">
                  <c:v>0.26335590669676445</c:v>
                </c:pt>
                <c:pt idx="25">
                  <c:v>0.13140604467805519</c:v>
                </c:pt>
                <c:pt idx="26">
                  <c:v>9.0793535500272388E-2</c:v>
                </c:pt>
                <c:pt idx="27">
                  <c:v>0.23976708340469258</c:v>
                </c:pt>
                <c:pt idx="28">
                  <c:v>0.10496850944716585</c:v>
                </c:pt>
                <c:pt idx="29">
                  <c:v>0.18966334755808439</c:v>
                </c:pt>
                <c:pt idx="30">
                  <c:v>0.21371672819117932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3-41DB-944C-E7FCFE685F74}"/>
            </c:ext>
          </c:extLst>
        </c:ser>
        <c:ser>
          <c:idx val="2"/>
          <c:order val="2"/>
          <c:tx>
            <c:v>Spoiled Units 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VISUALIZATION!$E$61:$E$91</c:f>
              <c:numCache>
                <c:formatCode>0.00</c:formatCode>
                <c:ptCount val="31"/>
                <c:pt idx="0">
                  <c:v>7.5688767786860428E-2</c:v>
                </c:pt>
                <c:pt idx="1">
                  <c:v>5.7996230245034079E-2</c:v>
                </c:pt>
                <c:pt idx="2">
                  <c:v>0.12286899093841193</c:v>
                </c:pt>
                <c:pt idx="3">
                  <c:v>0.10483750187209825</c:v>
                </c:pt>
                <c:pt idx="4">
                  <c:v>9.2123445416858588E-2</c:v>
                </c:pt>
                <c:pt idx="5">
                  <c:v>0.11286681715575619</c:v>
                </c:pt>
                <c:pt idx="6">
                  <c:v>0.15037593984962408</c:v>
                </c:pt>
                <c:pt idx="7">
                  <c:v>9.0402290191351514E-2</c:v>
                </c:pt>
                <c:pt idx="8">
                  <c:v>0.19685039370078738</c:v>
                </c:pt>
                <c:pt idx="9">
                  <c:v>9.4562647754137114E-2</c:v>
                </c:pt>
                <c:pt idx="10">
                  <c:v>0.19282684149633628</c:v>
                </c:pt>
                <c:pt idx="11">
                  <c:v>0.13833650354487292</c:v>
                </c:pt>
                <c:pt idx="12">
                  <c:v>5.8800470403763225E-2</c:v>
                </c:pt>
                <c:pt idx="13">
                  <c:v>9.9029510794216666E-2</c:v>
                </c:pt>
                <c:pt idx="14">
                  <c:v>0.10983838066844501</c:v>
                </c:pt>
                <c:pt idx="15">
                  <c:v>0.15842281288505544</c:v>
                </c:pt>
                <c:pt idx="16">
                  <c:v>0.13513513513513514</c:v>
                </c:pt>
                <c:pt idx="17">
                  <c:v>0.10774203478528552</c:v>
                </c:pt>
                <c:pt idx="18">
                  <c:v>7.5004687792987065E-2</c:v>
                </c:pt>
                <c:pt idx="19">
                  <c:v>9.7879282218597055E-2</c:v>
                </c:pt>
                <c:pt idx="20">
                  <c:v>8.7827156156683642E-2</c:v>
                </c:pt>
                <c:pt idx="21">
                  <c:v>0.12104444060176379</c:v>
                </c:pt>
                <c:pt idx="22">
                  <c:v>7.2170900692840642E-2</c:v>
                </c:pt>
                <c:pt idx="23">
                  <c:v>7.8976465013426006E-2</c:v>
                </c:pt>
                <c:pt idx="24">
                  <c:v>0.16930022573363432</c:v>
                </c:pt>
                <c:pt idx="25">
                  <c:v>8.760402978537013E-2</c:v>
                </c:pt>
                <c:pt idx="26">
                  <c:v>0.16342836390049029</c:v>
                </c:pt>
                <c:pt idx="27">
                  <c:v>0.10275732145915396</c:v>
                </c:pt>
                <c:pt idx="28">
                  <c:v>0.15745276417074877</c:v>
                </c:pt>
                <c:pt idx="29">
                  <c:v>0.1264422317053896</c:v>
                </c:pt>
                <c:pt idx="30">
                  <c:v>0.15543034777540315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3-41DB-944C-E7FCFE685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26047"/>
        <c:axId val="67426527"/>
      </c:lineChart>
      <c:catAx>
        <c:axId val="674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6527"/>
        <c:crosses val="autoZero"/>
        <c:auto val="1"/>
        <c:lblAlgn val="ctr"/>
        <c:lblOffset val="100"/>
        <c:noMultiLvlLbl val="0"/>
      </c:catAx>
      <c:valAx>
        <c:axId val="674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1</xdr:row>
      <xdr:rowOff>95249</xdr:rowOff>
    </xdr:from>
    <xdr:to>
      <xdr:col>6</xdr:col>
      <xdr:colOff>257176</xdr:colOff>
      <xdr:row>19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2D2B5E-18BE-3841-4CA6-09FD394D5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6" y="285749"/>
          <a:ext cx="2667000" cy="33623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9525</xdr:rowOff>
    </xdr:from>
    <xdr:to>
      <xdr:col>9</xdr:col>
      <xdr:colOff>28574</xdr:colOff>
      <xdr:row>19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0172037-7409-F0E4-A6A8-6956A20DEAAB}"/>
            </a:ext>
          </a:extLst>
        </xdr:cNvPr>
        <xdr:cNvSpPr/>
      </xdr:nvSpPr>
      <xdr:spPr>
        <a:xfrm>
          <a:off x="0" y="2486025"/>
          <a:ext cx="5514974" cy="1304925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ALLSKIN MANUFACTURING COMPANY</a:t>
          </a:r>
        </a:p>
        <a:p>
          <a:pPr algn="ctr"/>
          <a:r>
            <a:rPr lang="en-US" sz="2000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Cost and wastage reduction analysis</a:t>
          </a:r>
          <a:endParaRPr lang="en-US" sz="2000" kern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180975</xdr:rowOff>
    </xdr:from>
    <xdr:to>
      <xdr:col>6</xdr:col>
      <xdr:colOff>4105275</xdr:colOff>
      <xdr:row>17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1F45C5-A109-CA28-99A6-4A51A516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20</xdr:row>
      <xdr:rowOff>142875</xdr:rowOff>
    </xdr:from>
    <xdr:to>
      <xdr:col>6</xdr:col>
      <xdr:colOff>4114800</xdr:colOff>
      <xdr:row>34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BD6B9-ACEF-AC90-2799-1915C69A6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38</xdr:row>
      <xdr:rowOff>57150</xdr:rowOff>
    </xdr:from>
    <xdr:to>
      <xdr:col>6</xdr:col>
      <xdr:colOff>4124325</xdr:colOff>
      <xdr:row>52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3E047B-02D8-5FFE-656B-1396FEE5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59</xdr:row>
      <xdr:rowOff>66675</xdr:rowOff>
    </xdr:from>
    <xdr:to>
      <xdr:col>6</xdr:col>
      <xdr:colOff>4314825</xdr:colOff>
      <xdr:row>73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CDA218-8036-38AF-6CC6-986A8BFA2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B3F2-8F1F-433D-BB86-B113F0C7489B}">
  <dimension ref="B1:W51"/>
  <sheetViews>
    <sheetView showGridLines="0" tabSelected="1" workbookViewId="0">
      <selection activeCell="H26" sqref="H26"/>
    </sheetView>
  </sheetViews>
  <sheetFormatPr defaultRowHeight="15" x14ac:dyDescent="0.25"/>
  <sheetData>
    <row r="1" spans="10:23" x14ac:dyDescent="0.25"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0:23" x14ac:dyDescent="0.25"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0:23" x14ac:dyDescent="0.25"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0:23" x14ac:dyDescent="0.25"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0:23" x14ac:dyDescent="0.25"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0:23" x14ac:dyDescent="0.25"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0:23" x14ac:dyDescent="0.25"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0:23" x14ac:dyDescent="0.25"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0:23" x14ac:dyDescent="0.25"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0:23" x14ac:dyDescent="0.25"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0:23" x14ac:dyDescent="0.25"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0:23" x14ac:dyDescent="0.25"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0:23" x14ac:dyDescent="0.25"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0:23" x14ac:dyDescent="0.25"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0:23" x14ac:dyDescent="0.25"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0:23" x14ac:dyDescent="0.25"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2:23" x14ac:dyDescent="0.25"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2:23" x14ac:dyDescent="0.25"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2:23" x14ac:dyDescent="0.25"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2:23" x14ac:dyDescent="0.25"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2:23" x14ac:dyDescent="0.25"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2:23" x14ac:dyDescent="0.25"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2:23" x14ac:dyDescent="0.25"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2:23" ht="22.5" customHeight="1" x14ac:dyDescent="0.25">
      <c r="B24" s="10" t="s">
        <v>67</v>
      </c>
      <c r="C24" s="11"/>
      <c r="D24" s="11"/>
      <c r="E24" s="11"/>
      <c r="F24" s="11"/>
      <c r="G24" s="1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2:23" x14ac:dyDescent="0.25"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2:23" x14ac:dyDescent="0.25"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2:23" x14ac:dyDescent="0.25"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2:23" x14ac:dyDescent="0.25"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2:23" x14ac:dyDescent="0.25"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2:23" x14ac:dyDescent="0.25"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2:23" x14ac:dyDescent="0.25"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2:23" x14ac:dyDescent="0.25"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0:23" x14ac:dyDescent="0.25"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0:23" x14ac:dyDescent="0.25"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0:23" x14ac:dyDescent="0.25"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0:23" x14ac:dyDescent="0.25"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0:23" x14ac:dyDescent="0.25"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0:23" x14ac:dyDescent="0.25"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0:23" x14ac:dyDescent="0.25"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0:23" x14ac:dyDescent="0.25"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0:23" x14ac:dyDescent="0.25"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0:23" x14ac:dyDescent="0.25"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0:23" x14ac:dyDescent="0.25"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0:23" x14ac:dyDescent="0.25"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0:23" x14ac:dyDescent="0.25"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0:23" x14ac:dyDescent="0.25"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0:23" x14ac:dyDescent="0.25"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0:23" x14ac:dyDescent="0.25"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0:23" x14ac:dyDescent="0.25"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0:23" x14ac:dyDescent="0.25"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0:23" x14ac:dyDescent="0.25"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ABC6-E0C8-47B3-82C5-173F1299F554}">
  <dimension ref="B3:K38"/>
  <sheetViews>
    <sheetView showGridLines="0" topLeftCell="A16" workbookViewId="0">
      <selection activeCell="J30" sqref="J30"/>
    </sheetView>
  </sheetViews>
  <sheetFormatPr defaultRowHeight="15" x14ac:dyDescent="0.25"/>
  <cols>
    <col min="10" max="10" width="12.28515625" customWidth="1"/>
    <col min="11" max="11" width="20" customWidth="1"/>
  </cols>
  <sheetData>
    <row r="3" spans="2:11" ht="15.75" x14ac:dyDescent="0.25">
      <c r="B3" s="19" t="s">
        <v>95</v>
      </c>
      <c r="C3" s="20"/>
      <c r="D3" s="21"/>
      <c r="E3" s="20"/>
      <c r="F3" s="20"/>
      <c r="G3" s="20"/>
      <c r="H3" s="20"/>
      <c r="I3" s="20"/>
      <c r="J3" s="20"/>
      <c r="K3" s="20"/>
    </row>
    <row r="4" spans="2:11" ht="15.75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2:11" ht="15.75" x14ac:dyDescent="0.25">
      <c r="B5" s="12"/>
      <c r="C5" s="12"/>
      <c r="D5" s="13" t="s">
        <v>69</v>
      </c>
      <c r="E5" s="12"/>
      <c r="F5" s="12"/>
      <c r="G5" s="12"/>
      <c r="H5" s="12"/>
      <c r="I5" s="12"/>
      <c r="J5" s="12"/>
      <c r="K5" s="12"/>
    </row>
    <row r="6" spans="2:11" ht="15.75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2:11" ht="18.75" x14ac:dyDescent="0.3">
      <c r="B7" s="12"/>
      <c r="C7" s="12"/>
      <c r="D7" s="14" t="s">
        <v>70</v>
      </c>
      <c r="E7" s="15"/>
      <c r="F7" s="15"/>
      <c r="G7" s="15"/>
      <c r="H7" s="15"/>
      <c r="I7" s="15"/>
      <c r="J7" s="15"/>
      <c r="K7" s="15"/>
    </row>
    <row r="8" spans="2:11" ht="15.75" x14ac:dyDescent="0.25">
      <c r="B8" s="12"/>
      <c r="C8" s="12"/>
      <c r="D8" s="16" t="s">
        <v>71</v>
      </c>
      <c r="E8" s="16"/>
      <c r="F8" s="16"/>
      <c r="G8" s="16"/>
      <c r="H8" s="16"/>
      <c r="I8" s="16"/>
      <c r="J8" s="16"/>
      <c r="K8" s="16"/>
    </row>
    <row r="9" spans="2:11" ht="15.75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2:11" ht="15.75" x14ac:dyDescent="0.25">
      <c r="B10" s="12"/>
      <c r="C10" s="12"/>
      <c r="D10" s="12"/>
      <c r="E10" s="15" t="s">
        <v>72</v>
      </c>
      <c r="F10" s="15"/>
      <c r="G10" s="15"/>
      <c r="H10" s="15"/>
      <c r="I10" s="15"/>
      <c r="J10" s="15"/>
      <c r="K10" s="15"/>
    </row>
    <row r="11" spans="2:11" ht="15.75" x14ac:dyDescent="0.25">
      <c r="B11" s="12"/>
      <c r="C11" s="12"/>
      <c r="D11" s="12"/>
      <c r="E11" s="12" t="s">
        <v>73</v>
      </c>
      <c r="F11" s="12"/>
      <c r="G11" s="12"/>
      <c r="H11" s="12"/>
      <c r="I11" s="12"/>
      <c r="J11" s="22" t="s">
        <v>68</v>
      </c>
      <c r="K11" s="22"/>
    </row>
    <row r="12" spans="2:11" ht="15.75" x14ac:dyDescent="0.25">
      <c r="B12" s="12"/>
      <c r="C12" s="12"/>
      <c r="D12" s="12"/>
      <c r="E12" s="12" t="s">
        <v>74</v>
      </c>
      <c r="F12" s="12"/>
      <c r="G12" s="12"/>
      <c r="H12" s="12"/>
      <c r="I12" s="12"/>
      <c r="J12" s="22" t="s">
        <v>99</v>
      </c>
      <c r="K12" s="22"/>
    </row>
    <row r="13" spans="2:11" ht="15.75" x14ac:dyDescent="0.25">
      <c r="B13" s="12"/>
      <c r="C13" s="12"/>
      <c r="D13" s="12"/>
      <c r="E13" s="12" t="s">
        <v>75</v>
      </c>
      <c r="F13" s="12"/>
      <c r="G13" s="12"/>
      <c r="H13" s="12"/>
      <c r="I13" s="12"/>
      <c r="J13" s="22" t="s">
        <v>100</v>
      </c>
      <c r="K13" s="22"/>
    </row>
    <row r="14" spans="2:11" ht="15.75" x14ac:dyDescent="0.25">
      <c r="B14" s="12"/>
      <c r="C14" s="12"/>
      <c r="D14" s="12"/>
      <c r="E14" s="12" t="s">
        <v>76</v>
      </c>
      <c r="F14" s="12"/>
      <c r="G14" s="12"/>
      <c r="H14" s="12"/>
      <c r="I14" s="12"/>
      <c r="J14" s="22" t="s">
        <v>98</v>
      </c>
      <c r="K14" s="22"/>
    </row>
    <row r="15" spans="2:11" ht="15.75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2:11" ht="15.75" x14ac:dyDescent="0.25">
      <c r="B16" s="12"/>
      <c r="C16" s="12"/>
      <c r="D16" s="12"/>
      <c r="E16" s="15" t="s">
        <v>77</v>
      </c>
      <c r="F16" s="15"/>
      <c r="G16" s="15"/>
      <c r="H16" s="15"/>
      <c r="I16" s="15"/>
      <c r="J16" s="15"/>
      <c r="K16" s="15"/>
    </row>
    <row r="17" spans="2:11" ht="15.75" x14ac:dyDescent="0.25">
      <c r="B17" s="12"/>
      <c r="C17" s="12"/>
      <c r="D17" s="12"/>
      <c r="E17" s="12" t="s">
        <v>78</v>
      </c>
      <c r="F17" s="12"/>
      <c r="G17" s="12"/>
      <c r="H17" s="12"/>
      <c r="I17" s="12"/>
      <c r="J17" s="22" t="s">
        <v>68</v>
      </c>
      <c r="K17" s="22"/>
    </row>
    <row r="18" spans="2:11" ht="15.75" x14ac:dyDescent="0.25">
      <c r="B18" s="12"/>
      <c r="C18" s="12"/>
      <c r="D18" s="12"/>
      <c r="E18" s="12" t="s">
        <v>79</v>
      </c>
      <c r="F18" s="12"/>
      <c r="G18" s="12"/>
      <c r="H18" s="12"/>
      <c r="I18" s="12"/>
      <c r="J18" s="22" t="s">
        <v>80</v>
      </c>
      <c r="K18" s="22"/>
    </row>
    <row r="19" spans="2:11" ht="15.75" x14ac:dyDescent="0.25">
      <c r="B19" s="12"/>
      <c r="C19" s="12"/>
      <c r="D19" s="12"/>
      <c r="E19" s="12" t="s">
        <v>81</v>
      </c>
      <c r="F19" s="12"/>
      <c r="G19" s="12"/>
      <c r="H19" s="12"/>
      <c r="I19" s="12"/>
      <c r="J19" s="22" t="s">
        <v>82</v>
      </c>
      <c r="K19" s="22"/>
    </row>
    <row r="20" spans="2:11" ht="15.75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2:11" ht="18.75" x14ac:dyDescent="0.3">
      <c r="B21" s="12"/>
      <c r="C21" s="12"/>
      <c r="D21" s="14" t="s">
        <v>83</v>
      </c>
      <c r="E21" s="15"/>
      <c r="F21" s="15"/>
      <c r="G21" s="15"/>
      <c r="H21" s="15"/>
      <c r="I21" s="15"/>
      <c r="J21" s="15"/>
      <c r="K21" s="15"/>
    </row>
    <row r="22" spans="2:11" ht="15.75" x14ac:dyDescent="0.25">
      <c r="B22" s="12"/>
      <c r="C22" s="12"/>
      <c r="D22" s="16"/>
      <c r="E22" s="16"/>
      <c r="F22" s="16"/>
      <c r="G22" s="16"/>
      <c r="H22" s="16"/>
      <c r="I22" s="16"/>
      <c r="J22" s="16"/>
      <c r="K22" s="16"/>
    </row>
    <row r="23" spans="2:11" ht="15.75" x14ac:dyDescent="0.25">
      <c r="B23" s="12"/>
      <c r="C23" s="12"/>
      <c r="D23" s="12"/>
      <c r="E23" s="15" t="s">
        <v>84</v>
      </c>
      <c r="F23" s="15"/>
      <c r="G23" s="15"/>
      <c r="H23" s="15"/>
      <c r="I23" s="15"/>
      <c r="J23" s="15"/>
      <c r="K23" s="15"/>
    </row>
    <row r="24" spans="2:11" ht="15.75" x14ac:dyDescent="0.25">
      <c r="B24" s="12"/>
      <c r="C24" s="12"/>
      <c r="D24" s="12"/>
      <c r="E24" s="12" t="s">
        <v>85</v>
      </c>
      <c r="F24" s="12"/>
      <c r="G24" s="12"/>
      <c r="H24" s="12"/>
      <c r="I24" s="12"/>
      <c r="J24" s="23">
        <v>45657</v>
      </c>
      <c r="K24" s="22"/>
    </row>
    <row r="25" spans="2:11" ht="15.75" x14ac:dyDescent="0.25">
      <c r="B25" s="12"/>
      <c r="C25" s="12"/>
      <c r="D25" s="12"/>
      <c r="E25" s="12" t="s">
        <v>86</v>
      </c>
      <c r="F25" s="12"/>
      <c r="G25" s="12"/>
      <c r="H25" s="12"/>
      <c r="I25" s="12"/>
      <c r="J25" s="23">
        <v>46022</v>
      </c>
      <c r="K25" s="22"/>
    </row>
    <row r="26" spans="2:11" ht="15.75" x14ac:dyDescent="0.25">
      <c r="B26" s="12"/>
      <c r="C26" s="12"/>
      <c r="D26" s="12"/>
      <c r="E26" s="12" t="s">
        <v>87</v>
      </c>
      <c r="F26" s="12"/>
      <c r="G26" s="12"/>
      <c r="H26" s="12"/>
      <c r="I26" s="12"/>
      <c r="J26" s="24">
        <v>12</v>
      </c>
      <c r="K26" s="22"/>
    </row>
    <row r="27" spans="2:11" ht="15.75" x14ac:dyDescent="0.25">
      <c r="B27" s="12"/>
      <c r="C27" s="12"/>
      <c r="D27" s="12"/>
      <c r="E27" s="12" t="s">
        <v>88</v>
      </c>
      <c r="F27" s="12"/>
      <c r="G27" s="12"/>
      <c r="H27" s="12"/>
      <c r="I27" s="12"/>
      <c r="J27" s="24">
        <v>1</v>
      </c>
      <c r="K27" s="22"/>
    </row>
    <row r="28" spans="2:11" ht="15.75" x14ac:dyDescent="0.25">
      <c r="B28" s="12"/>
      <c r="C28" s="12"/>
      <c r="D28" s="12"/>
      <c r="E28" s="12" t="s">
        <v>89</v>
      </c>
      <c r="F28" s="12"/>
      <c r="G28" s="12"/>
      <c r="H28" s="12"/>
      <c r="I28" s="12"/>
      <c r="J28" s="23">
        <v>45658</v>
      </c>
      <c r="K28" s="22"/>
    </row>
    <row r="29" spans="2:11" ht="15.75" x14ac:dyDescent="0.25">
      <c r="E29" s="12" t="s">
        <v>90</v>
      </c>
      <c r="J29" s="23">
        <v>45688</v>
      </c>
      <c r="K29" s="9"/>
    </row>
    <row r="30" spans="2:11" ht="15.75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2:11" ht="15.75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2:11" ht="15.75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2:11" ht="15.75" x14ac:dyDescent="0.25">
      <c r="B33" s="12"/>
      <c r="C33" s="12"/>
      <c r="D33" s="12"/>
      <c r="E33" s="15" t="s">
        <v>96</v>
      </c>
      <c r="F33" s="15"/>
      <c r="G33" s="12"/>
      <c r="H33" s="12"/>
      <c r="I33" s="12"/>
      <c r="J33" s="12"/>
      <c r="K33" s="12"/>
    </row>
    <row r="34" spans="2:11" ht="15.75" x14ac:dyDescent="0.25">
      <c r="B34" s="12"/>
      <c r="C34" s="12"/>
      <c r="D34" s="12"/>
      <c r="E34" s="17" t="s">
        <v>91</v>
      </c>
      <c r="F34" s="18"/>
      <c r="G34" s="12"/>
      <c r="H34" s="12"/>
      <c r="I34" s="12"/>
      <c r="J34" s="12"/>
      <c r="K34" s="12"/>
    </row>
    <row r="35" spans="2:11" ht="15.75" x14ac:dyDescent="0.25">
      <c r="B35" s="12"/>
      <c r="C35" s="12"/>
      <c r="D35" s="12"/>
      <c r="E35" s="17" t="s">
        <v>92</v>
      </c>
      <c r="F35" s="18"/>
      <c r="G35" s="12"/>
      <c r="H35" s="12"/>
      <c r="I35" s="12"/>
      <c r="J35" s="12"/>
      <c r="K35" s="12"/>
    </row>
    <row r="36" spans="2:11" ht="15.75" x14ac:dyDescent="0.25">
      <c r="B36" s="12"/>
      <c r="C36" s="12"/>
      <c r="D36" s="12"/>
      <c r="E36" s="17" t="s">
        <v>93</v>
      </c>
      <c r="F36" s="18"/>
      <c r="G36" s="12"/>
      <c r="H36" s="12"/>
      <c r="I36" s="12"/>
      <c r="J36" s="12"/>
      <c r="K36" s="12"/>
    </row>
    <row r="37" spans="2:11" ht="15.75" x14ac:dyDescent="0.25">
      <c r="B37" s="12"/>
      <c r="C37" s="12"/>
      <c r="D37" s="12"/>
      <c r="E37" s="17" t="s">
        <v>94</v>
      </c>
      <c r="F37" s="18"/>
      <c r="G37" s="12"/>
      <c r="H37" s="12"/>
      <c r="I37" s="12"/>
      <c r="J37" s="12"/>
      <c r="K37" s="12"/>
    </row>
    <row r="38" spans="2:11" ht="15.75" x14ac:dyDescent="0.25">
      <c r="B38" s="12"/>
      <c r="C38" s="12"/>
      <c r="D38" s="12"/>
      <c r="E38" s="12" t="s">
        <v>97</v>
      </c>
      <c r="F38" s="12"/>
      <c r="G38" s="12"/>
      <c r="H38" s="12"/>
      <c r="I38" s="12"/>
      <c r="J38" s="12"/>
      <c r="K38" s="12"/>
    </row>
  </sheetData>
  <hyperlinks>
    <hyperlink ref="E34" location="'COVER PAGE '!A1" display="Cover page" xr:uid="{F5E2BD01-DBC2-4A1E-8A1A-5FF58BD1853A}"/>
    <hyperlink ref="E35" location="'Model guide'!A1" display="Model guide" xr:uid="{DB4FE0CB-56A6-4AF1-9E4F-51906234E865}"/>
    <hyperlink ref="E36" location="'Historical data'!A1" display="Historical data" xr:uid="{61DED636-587B-4B42-8855-EBB2E15CCD19}"/>
    <hyperlink ref="E37" location="'Financial analysis'!A1" display="Financial analysis" xr:uid="{BB6400F5-1AE0-4D24-8A06-209DE70C49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35"/>
  <sheetViews>
    <sheetView showGridLines="0" topLeftCell="K1" workbookViewId="0">
      <selection activeCell="T5" sqref="T5"/>
    </sheetView>
  </sheetViews>
  <sheetFormatPr defaultRowHeight="15" x14ac:dyDescent="0.25"/>
  <cols>
    <col min="2" max="2" width="17.28515625" customWidth="1"/>
    <col min="3" max="3" width="17.7109375" customWidth="1"/>
    <col min="4" max="4" width="22.85546875" customWidth="1"/>
    <col min="5" max="5" width="19.42578125" customWidth="1"/>
    <col min="6" max="6" width="22.7109375" customWidth="1"/>
    <col min="7" max="7" width="25.5703125" customWidth="1"/>
    <col min="8" max="8" width="23.140625" customWidth="1"/>
    <col min="9" max="9" width="18.85546875" customWidth="1"/>
    <col min="10" max="10" width="28.28515625" customWidth="1"/>
    <col min="11" max="11" width="21.28515625" customWidth="1"/>
    <col min="12" max="12" width="21.7109375" customWidth="1"/>
    <col min="13" max="13" width="29" customWidth="1"/>
    <col min="14" max="14" width="30.28515625" customWidth="1"/>
    <col min="15" max="15" width="21" customWidth="1"/>
    <col min="16" max="16" width="26.5703125" customWidth="1"/>
    <col min="17" max="17" width="20.140625" customWidth="1"/>
    <col min="18" max="18" width="20.42578125" customWidth="1"/>
    <col min="19" max="19" width="18" customWidth="1"/>
    <col min="20" max="20" width="24.7109375" customWidth="1"/>
    <col min="21" max="21" width="31.28515625" customWidth="1"/>
    <col min="22" max="22" width="22.28515625" customWidth="1"/>
    <col min="23" max="23" width="21.28515625" customWidth="1"/>
    <col min="24" max="24" width="27.28515625" customWidth="1"/>
    <col min="25" max="25" width="23" customWidth="1"/>
  </cols>
  <sheetData>
    <row r="2" spans="2:25" ht="42" customHeight="1" x14ac:dyDescent="0.3">
      <c r="B2" s="25" t="s">
        <v>66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2:25" ht="20.25" customHeight="1" x14ac:dyDescent="0.25">
      <c r="M3">
        <f>SUM(M5:M35)</f>
        <v>340</v>
      </c>
      <c r="N3">
        <f>SUM(N5:N35)</f>
        <v>399.99999999999994</v>
      </c>
      <c r="O3">
        <f>M3/N3</f>
        <v>0.85000000000000009</v>
      </c>
    </row>
    <row r="4" spans="2:25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7" t="s">
        <v>17</v>
      </c>
      <c r="T4" s="8"/>
      <c r="U4" s="8"/>
      <c r="V4" s="8"/>
      <c r="W4" s="8"/>
      <c r="X4" s="8"/>
      <c r="Y4" s="8"/>
    </row>
    <row r="5" spans="2:25" x14ac:dyDescent="0.25">
      <c r="B5" t="s">
        <v>24</v>
      </c>
      <c r="C5" t="s">
        <v>55</v>
      </c>
      <c r="D5" t="s">
        <v>60</v>
      </c>
      <c r="E5">
        <v>87</v>
      </c>
      <c r="F5">
        <v>5.52</v>
      </c>
      <c r="G5">
        <v>480.24</v>
      </c>
      <c r="H5">
        <v>207</v>
      </c>
      <c r="I5">
        <v>58</v>
      </c>
      <c r="J5">
        <v>70</v>
      </c>
      <c r="K5">
        <v>53</v>
      </c>
      <c r="L5">
        <v>6606</v>
      </c>
      <c r="M5">
        <v>10</v>
      </c>
      <c r="N5">
        <v>10.5</v>
      </c>
      <c r="O5">
        <v>3.6</v>
      </c>
      <c r="P5">
        <v>12</v>
      </c>
      <c r="Q5">
        <v>16</v>
      </c>
      <c r="R5">
        <v>5</v>
      </c>
      <c r="S5">
        <v>5</v>
      </c>
    </row>
    <row r="6" spans="2:25" x14ac:dyDescent="0.25">
      <c r="B6" t="s">
        <v>25</v>
      </c>
      <c r="C6" t="s">
        <v>56</v>
      </c>
      <c r="D6" t="s">
        <v>61</v>
      </c>
      <c r="E6">
        <v>86</v>
      </c>
      <c r="F6">
        <v>4.9400000000000004</v>
      </c>
      <c r="G6">
        <v>424.84</v>
      </c>
      <c r="H6">
        <v>251</v>
      </c>
      <c r="I6">
        <v>72</v>
      </c>
      <c r="J6">
        <v>71</v>
      </c>
      <c r="K6">
        <v>43</v>
      </c>
      <c r="L6">
        <v>6897</v>
      </c>
      <c r="M6">
        <v>12</v>
      </c>
      <c r="N6">
        <v>13.2</v>
      </c>
      <c r="O6">
        <v>3.3</v>
      </c>
      <c r="P6">
        <v>9</v>
      </c>
      <c r="Q6">
        <v>12</v>
      </c>
      <c r="R6">
        <v>14</v>
      </c>
      <c r="S6">
        <v>4</v>
      </c>
    </row>
    <row r="7" spans="2:25" x14ac:dyDescent="0.25">
      <c r="B7" t="s">
        <v>26</v>
      </c>
      <c r="C7" t="s">
        <v>57</v>
      </c>
      <c r="D7" t="s">
        <v>62</v>
      </c>
      <c r="E7">
        <v>91</v>
      </c>
      <c r="F7">
        <v>4.08</v>
      </c>
      <c r="G7">
        <v>371.28</v>
      </c>
      <c r="H7">
        <v>271</v>
      </c>
      <c r="I7">
        <v>66</v>
      </c>
      <c r="J7">
        <v>100</v>
      </c>
      <c r="K7">
        <v>44</v>
      </c>
      <c r="L7">
        <v>6511</v>
      </c>
      <c r="M7">
        <v>11</v>
      </c>
      <c r="N7">
        <v>13.8</v>
      </c>
      <c r="O7">
        <v>1.3</v>
      </c>
      <c r="P7">
        <v>8</v>
      </c>
      <c r="Q7">
        <v>25</v>
      </c>
      <c r="R7">
        <v>7</v>
      </c>
      <c r="S7">
        <v>8</v>
      </c>
    </row>
    <row r="8" spans="2:25" x14ac:dyDescent="0.25">
      <c r="B8" t="s">
        <v>27</v>
      </c>
      <c r="C8" t="s">
        <v>58</v>
      </c>
      <c r="D8" t="s">
        <v>63</v>
      </c>
      <c r="E8">
        <v>144</v>
      </c>
      <c r="F8">
        <v>5.18</v>
      </c>
      <c r="G8">
        <v>745.92</v>
      </c>
      <c r="H8">
        <v>182</v>
      </c>
      <c r="I8">
        <v>75</v>
      </c>
      <c r="J8">
        <v>97</v>
      </c>
      <c r="K8">
        <v>46</v>
      </c>
      <c r="L8">
        <v>6677</v>
      </c>
      <c r="M8">
        <v>12</v>
      </c>
      <c r="N8">
        <v>12.5</v>
      </c>
      <c r="O8">
        <v>3</v>
      </c>
      <c r="P8">
        <v>8</v>
      </c>
      <c r="Q8">
        <v>21</v>
      </c>
      <c r="R8">
        <v>13</v>
      </c>
      <c r="S8">
        <v>7</v>
      </c>
    </row>
    <row r="9" spans="2:25" x14ac:dyDescent="0.25">
      <c r="B9" t="s">
        <v>28</v>
      </c>
      <c r="C9" t="s">
        <v>56</v>
      </c>
      <c r="D9" t="s">
        <v>61</v>
      </c>
      <c r="E9">
        <v>135</v>
      </c>
      <c r="F9">
        <v>5.44</v>
      </c>
      <c r="G9">
        <v>734.4</v>
      </c>
      <c r="H9">
        <v>213</v>
      </c>
      <c r="I9">
        <v>76</v>
      </c>
      <c r="J9">
        <v>71</v>
      </c>
      <c r="K9">
        <v>46</v>
      </c>
      <c r="L9">
        <v>6513</v>
      </c>
      <c r="M9">
        <v>11</v>
      </c>
      <c r="N9">
        <v>12.7</v>
      </c>
      <c r="O9">
        <v>3.4</v>
      </c>
      <c r="P9">
        <v>5</v>
      </c>
      <c r="Q9">
        <v>13</v>
      </c>
      <c r="R9">
        <v>15</v>
      </c>
      <c r="S9">
        <v>6</v>
      </c>
    </row>
    <row r="10" spans="2:25" x14ac:dyDescent="0.25">
      <c r="B10" t="s">
        <v>29</v>
      </c>
      <c r="C10" t="s">
        <v>59</v>
      </c>
      <c r="D10" t="s">
        <v>64</v>
      </c>
      <c r="E10">
        <v>138</v>
      </c>
      <c r="F10">
        <v>5.63</v>
      </c>
      <c r="G10">
        <v>776.94</v>
      </c>
      <c r="H10">
        <v>287</v>
      </c>
      <c r="I10">
        <v>61</v>
      </c>
      <c r="J10">
        <v>99</v>
      </c>
      <c r="K10">
        <v>53</v>
      </c>
      <c r="L10">
        <v>5316</v>
      </c>
      <c r="M10">
        <v>11</v>
      </c>
      <c r="N10">
        <v>14.6</v>
      </c>
      <c r="O10">
        <v>3.2</v>
      </c>
      <c r="P10">
        <v>11</v>
      </c>
      <c r="Q10">
        <v>12</v>
      </c>
      <c r="R10">
        <v>8</v>
      </c>
      <c r="S10">
        <v>6</v>
      </c>
    </row>
    <row r="11" spans="2:25" x14ac:dyDescent="0.25">
      <c r="B11" t="s">
        <v>30</v>
      </c>
      <c r="C11" t="s">
        <v>55</v>
      </c>
      <c r="D11" t="s">
        <v>60</v>
      </c>
      <c r="E11">
        <v>80</v>
      </c>
      <c r="F11">
        <v>5.46</v>
      </c>
      <c r="G11">
        <v>436.8</v>
      </c>
      <c r="H11">
        <v>210</v>
      </c>
      <c r="I11">
        <v>63</v>
      </c>
      <c r="J11">
        <v>96</v>
      </c>
      <c r="K11">
        <v>41</v>
      </c>
      <c r="L11">
        <v>5985</v>
      </c>
      <c r="M11">
        <v>11</v>
      </c>
      <c r="N11">
        <v>14.4</v>
      </c>
      <c r="O11">
        <v>2.4</v>
      </c>
      <c r="P11">
        <v>11</v>
      </c>
      <c r="Q11">
        <v>26</v>
      </c>
      <c r="R11">
        <v>6</v>
      </c>
      <c r="S11">
        <v>9</v>
      </c>
    </row>
    <row r="12" spans="2:25" x14ac:dyDescent="0.25">
      <c r="B12" t="s">
        <v>31</v>
      </c>
      <c r="C12" t="s">
        <v>59</v>
      </c>
      <c r="D12" t="s">
        <v>64</v>
      </c>
      <c r="E12">
        <v>93</v>
      </c>
      <c r="F12">
        <v>4.53</v>
      </c>
      <c r="G12">
        <v>421.29</v>
      </c>
      <c r="H12">
        <v>230</v>
      </c>
      <c r="I12">
        <v>61</v>
      </c>
      <c r="J12">
        <v>85</v>
      </c>
      <c r="K12">
        <v>50</v>
      </c>
      <c r="L12">
        <v>6637</v>
      </c>
      <c r="M12">
        <v>12</v>
      </c>
      <c r="N12">
        <v>15.5</v>
      </c>
      <c r="O12">
        <v>1.7</v>
      </c>
      <c r="P12">
        <v>7</v>
      </c>
      <c r="Q12">
        <v>20</v>
      </c>
      <c r="R12">
        <v>8</v>
      </c>
      <c r="S12">
        <v>6</v>
      </c>
    </row>
    <row r="13" spans="2:25" x14ac:dyDescent="0.25">
      <c r="B13" t="s">
        <v>32</v>
      </c>
      <c r="C13" t="s">
        <v>58</v>
      </c>
      <c r="D13" t="s">
        <v>63</v>
      </c>
      <c r="E13">
        <v>125</v>
      </c>
      <c r="F13">
        <v>4.8600000000000003</v>
      </c>
      <c r="G13">
        <v>607.5</v>
      </c>
      <c r="H13">
        <v>296</v>
      </c>
      <c r="I13">
        <v>50</v>
      </c>
      <c r="J13">
        <v>83</v>
      </c>
      <c r="K13">
        <v>57</v>
      </c>
      <c r="L13">
        <v>5080</v>
      </c>
      <c r="M13">
        <v>10</v>
      </c>
      <c r="N13">
        <v>10.1</v>
      </c>
      <c r="O13">
        <v>2.1</v>
      </c>
      <c r="P13">
        <v>12</v>
      </c>
      <c r="Q13">
        <v>22</v>
      </c>
      <c r="R13">
        <v>5</v>
      </c>
      <c r="S13">
        <v>10</v>
      </c>
    </row>
    <row r="14" spans="2:25" x14ac:dyDescent="0.25">
      <c r="B14" t="s">
        <v>33</v>
      </c>
      <c r="C14" t="s">
        <v>59</v>
      </c>
      <c r="D14" t="s">
        <v>64</v>
      </c>
      <c r="E14">
        <v>135</v>
      </c>
      <c r="F14">
        <v>5.54</v>
      </c>
      <c r="G14">
        <v>747.9</v>
      </c>
      <c r="H14">
        <v>273</v>
      </c>
      <c r="I14">
        <v>65</v>
      </c>
      <c r="J14">
        <v>78</v>
      </c>
      <c r="K14">
        <v>54</v>
      </c>
      <c r="L14">
        <v>6345</v>
      </c>
      <c r="M14">
        <v>11</v>
      </c>
      <c r="N14">
        <v>14.8</v>
      </c>
      <c r="O14">
        <v>4.3</v>
      </c>
      <c r="P14">
        <v>5</v>
      </c>
      <c r="Q14">
        <v>13</v>
      </c>
      <c r="R14">
        <v>5</v>
      </c>
      <c r="S14">
        <v>6</v>
      </c>
    </row>
    <row r="15" spans="2:25" x14ac:dyDescent="0.25">
      <c r="B15" t="s">
        <v>34</v>
      </c>
      <c r="C15" t="s">
        <v>59</v>
      </c>
      <c r="D15" t="s">
        <v>64</v>
      </c>
      <c r="E15">
        <v>82</v>
      </c>
      <c r="F15">
        <v>4.62</v>
      </c>
      <c r="G15">
        <v>378.84</v>
      </c>
      <c r="H15">
        <v>285</v>
      </c>
      <c r="I15">
        <v>61</v>
      </c>
      <c r="J15">
        <v>77</v>
      </c>
      <c r="K15">
        <v>50</v>
      </c>
      <c r="L15">
        <v>5186</v>
      </c>
      <c r="M15">
        <v>11</v>
      </c>
      <c r="N15">
        <v>11.9</v>
      </c>
      <c r="O15">
        <v>1.6</v>
      </c>
      <c r="P15">
        <v>12</v>
      </c>
      <c r="Q15">
        <v>29</v>
      </c>
      <c r="R15">
        <v>8</v>
      </c>
      <c r="S15">
        <v>10</v>
      </c>
    </row>
    <row r="16" spans="2:25" x14ac:dyDescent="0.25">
      <c r="B16" t="s">
        <v>35</v>
      </c>
      <c r="C16" t="s">
        <v>58</v>
      </c>
      <c r="D16" t="s">
        <v>63</v>
      </c>
      <c r="E16">
        <v>112</v>
      </c>
      <c r="F16">
        <v>4.6399999999999997</v>
      </c>
      <c r="G16">
        <v>519.67999999999995</v>
      </c>
      <c r="H16">
        <v>209</v>
      </c>
      <c r="I16">
        <v>67</v>
      </c>
      <c r="J16">
        <v>85</v>
      </c>
      <c r="K16">
        <v>58</v>
      </c>
      <c r="L16">
        <v>5783</v>
      </c>
      <c r="M16">
        <v>12</v>
      </c>
      <c r="N16">
        <v>12.2</v>
      </c>
      <c r="O16">
        <v>2.6</v>
      </c>
      <c r="P16">
        <v>5</v>
      </c>
      <c r="Q16">
        <v>22</v>
      </c>
      <c r="R16">
        <v>10</v>
      </c>
      <c r="S16">
        <v>8</v>
      </c>
    </row>
    <row r="17" spans="2:19" x14ac:dyDescent="0.25">
      <c r="B17" t="s">
        <v>36</v>
      </c>
      <c r="C17" t="s">
        <v>59</v>
      </c>
      <c r="D17" t="s">
        <v>64</v>
      </c>
      <c r="E17">
        <v>146</v>
      </c>
      <c r="F17">
        <v>4.12</v>
      </c>
      <c r="G17">
        <v>601.52</v>
      </c>
      <c r="H17">
        <v>257</v>
      </c>
      <c r="I17">
        <v>75</v>
      </c>
      <c r="J17">
        <v>96</v>
      </c>
      <c r="K17">
        <v>45</v>
      </c>
      <c r="L17">
        <v>5102</v>
      </c>
      <c r="M17">
        <v>10</v>
      </c>
      <c r="N17">
        <v>12.2</v>
      </c>
      <c r="O17">
        <v>2.9</v>
      </c>
      <c r="P17">
        <v>11</v>
      </c>
      <c r="Q17">
        <v>24</v>
      </c>
      <c r="R17">
        <v>14</v>
      </c>
      <c r="S17">
        <v>3</v>
      </c>
    </row>
    <row r="18" spans="2:19" x14ac:dyDescent="0.25">
      <c r="B18" t="s">
        <v>37</v>
      </c>
      <c r="C18" t="s">
        <v>55</v>
      </c>
      <c r="D18" t="s">
        <v>60</v>
      </c>
      <c r="E18">
        <v>129</v>
      </c>
      <c r="F18">
        <v>5.25</v>
      </c>
      <c r="G18">
        <v>677.25</v>
      </c>
      <c r="H18">
        <v>293</v>
      </c>
      <c r="I18">
        <v>54</v>
      </c>
      <c r="J18">
        <v>87</v>
      </c>
      <c r="K18">
        <v>40</v>
      </c>
      <c r="L18">
        <v>5049</v>
      </c>
      <c r="M18">
        <v>10</v>
      </c>
      <c r="N18">
        <v>14</v>
      </c>
      <c r="O18">
        <v>4.8</v>
      </c>
      <c r="P18">
        <v>5</v>
      </c>
      <c r="Q18">
        <v>27</v>
      </c>
      <c r="R18">
        <v>9</v>
      </c>
      <c r="S18">
        <v>5</v>
      </c>
    </row>
    <row r="19" spans="2:19" x14ac:dyDescent="0.25">
      <c r="B19" t="s">
        <v>38</v>
      </c>
      <c r="C19" t="s">
        <v>59</v>
      </c>
      <c r="D19" t="s">
        <v>64</v>
      </c>
      <c r="E19">
        <v>111</v>
      </c>
      <c r="F19">
        <v>5.57</v>
      </c>
      <c r="G19">
        <v>618.27</v>
      </c>
      <c r="H19">
        <v>248</v>
      </c>
      <c r="I19">
        <v>52</v>
      </c>
      <c r="J19">
        <v>80</v>
      </c>
      <c r="K19">
        <v>42</v>
      </c>
      <c r="L19">
        <v>6373</v>
      </c>
      <c r="M19">
        <v>12</v>
      </c>
      <c r="N19">
        <v>12.5</v>
      </c>
      <c r="O19">
        <v>4.7</v>
      </c>
      <c r="P19">
        <v>7</v>
      </c>
      <c r="Q19">
        <v>27</v>
      </c>
      <c r="R19">
        <v>7</v>
      </c>
      <c r="S19">
        <v>7</v>
      </c>
    </row>
    <row r="20" spans="2:19" x14ac:dyDescent="0.25">
      <c r="B20" t="s">
        <v>39</v>
      </c>
      <c r="C20" t="s">
        <v>55</v>
      </c>
      <c r="D20" t="s">
        <v>60</v>
      </c>
      <c r="E20">
        <v>84</v>
      </c>
      <c r="F20">
        <v>5.05</v>
      </c>
      <c r="G20">
        <v>424.2</v>
      </c>
      <c r="H20">
        <v>211</v>
      </c>
      <c r="I20">
        <v>71</v>
      </c>
      <c r="J20">
        <v>87</v>
      </c>
      <c r="K20">
        <v>53</v>
      </c>
      <c r="L20">
        <v>5681</v>
      </c>
      <c r="M20">
        <v>10</v>
      </c>
      <c r="N20">
        <v>11.7</v>
      </c>
      <c r="O20">
        <v>2.9</v>
      </c>
      <c r="P20">
        <v>8</v>
      </c>
      <c r="Q20">
        <v>26</v>
      </c>
      <c r="R20">
        <v>7</v>
      </c>
      <c r="S20">
        <v>9</v>
      </c>
    </row>
    <row r="21" spans="2:19" x14ac:dyDescent="0.25">
      <c r="B21" t="s">
        <v>40</v>
      </c>
      <c r="C21" t="s">
        <v>56</v>
      </c>
      <c r="D21" t="s">
        <v>61</v>
      </c>
      <c r="E21">
        <v>80</v>
      </c>
      <c r="F21">
        <v>4.57</v>
      </c>
      <c r="G21">
        <v>365.6</v>
      </c>
      <c r="H21">
        <v>191</v>
      </c>
      <c r="I21">
        <v>62</v>
      </c>
      <c r="J21">
        <v>74</v>
      </c>
      <c r="K21">
        <v>59</v>
      </c>
      <c r="L21">
        <v>5920</v>
      </c>
      <c r="M21">
        <v>11</v>
      </c>
      <c r="N21">
        <v>14.6</v>
      </c>
      <c r="O21">
        <v>3.7</v>
      </c>
      <c r="P21">
        <v>10</v>
      </c>
      <c r="Q21">
        <v>15</v>
      </c>
      <c r="R21">
        <v>15</v>
      </c>
      <c r="S21">
        <v>8</v>
      </c>
    </row>
    <row r="22" spans="2:19" x14ac:dyDescent="0.25">
      <c r="B22" t="s">
        <v>41</v>
      </c>
      <c r="C22" t="s">
        <v>57</v>
      </c>
      <c r="D22" t="s">
        <v>62</v>
      </c>
      <c r="E22">
        <v>135</v>
      </c>
      <c r="F22">
        <v>5.09</v>
      </c>
      <c r="G22">
        <v>687.15</v>
      </c>
      <c r="H22">
        <v>189</v>
      </c>
      <c r="I22">
        <v>73</v>
      </c>
      <c r="J22">
        <v>84</v>
      </c>
      <c r="K22">
        <v>56</v>
      </c>
      <c r="L22">
        <v>6497</v>
      </c>
      <c r="M22">
        <v>11</v>
      </c>
      <c r="N22">
        <v>14.6</v>
      </c>
      <c r="O22">
        <v>4</v>
      </c>
      <c r="P22">
        <v>9</v>
      </c>
      <c r="Q22">
        <v>28</v>
      </c>
      <c r="R22">
        <v>15</v>
      </c>
      <c r="S22">
        <v>7</v>
      </c>
    </row>
    <row r="23" spans="2:19" x14ac:dyDescent="0.25">
      <c r="B23" t="s">
        <v>42</v>
      </c>
      <c r="C23" t="s">
        <v>55</v>
      </c>
      <c r="D23" t="s">
        <v>60</v>
      </c>
      <c r="E23">
        <v>135</v>
      </c>
      <c r="F23">
        <v>5.82</v>
      </c>
      <c r="G23">
        <v>785.7</v>
      </c>
      <c r="H23">
        <v>236</v>
      </c>
      <c r="I23">
        <v>51</v>
      </c>
      <c r="J23">
        <v>95</v>
      </c>
      <c r="K23">
        <v>44</v>
      </c>
      <c r="L23">
        <v>5333</v>
      </c>
      <c r="M23">
        <v>10</v>
      </c>
      <c r="N23">
        <v>11.1</v>
      </c>
      <c r="O23">
        <v>3.1</v>
      </c>
      <c r="P23">
        <v>8</v>
      </c>
      <c r="Q23">
        <v>26</v>
      </c>
      <c r="R23">
        <v>10</v>
      </c>
      <c r="S23">
        <v>4</v>
      </c>
    </row>
    <row r="24" spans="2:19" x14ac:dyDescent="0.25">
      <c r="B24" t="s">
        <v>43</v>
      </c>
      <c r="C24" t="s">
        <v>58</v>
      </c>
      <c r="D24" t="s">
        <v>63</v>
      </c>
      <c r="E24">
        <v>110</v>
      </c>
      <c r="F24">
        <v>4.68</v>
      </c>
      <c r="G24">
        <v>514.79999999999995</v>
      </c>
      <c r="H24">
        <v>188</v>
      </c>
      <c r="I24">
        <v>80</v>
      </c>
      <c r="J24">
        <v>89</v>
      </c>
      <c r="K24">
        <v>41</v>
      </c>
      <c r="L24">
        <v>6130</v>
      </c>
      <c r="M24">
        <v>12</v>
      </c>
      <c r="N24">
        <v>13.4</v>
      </c>
      <c r="O24">
        <v>4.4000000000000004</v>
      </c>
      <c r="P24">
        <v>8</v>
      </c>
      <c r="Q24">
        <v>20</v>
      </c>
      <c r="R24">
        <v>5</v>
      </c>
      <c r="S24">
        <v>6</v>
      </c>
    </row>
    <row r="25" spans="2:19" x14ac:dyDescent="0.25">
      <c r="B25" t="s">
        <v>44</v>
      </c>
      <c r="C25" t="s">
        <v>57</v>
      </c>
      <c r="D25" t="s">
        <v>62</v>
      </c>
      <c r="E25">
        <v>82</v>
      </c>
      <c r="F25">
        <v>4.53</v>
      </c>
      <c r="G25">
        <v>371.46</v>
      </c>
      <c r="H25">
        <v>270</v>
      </c>
      <c r="I25">
        <v>78</v>
      </c>
      <c r="J25">
        <v>86</v>
      </c>
      <c r="K25">
        <v>47</v>
      </c>
      <c r="L25">
        <v>5693</v>
      </c>
      <c r="M25">
        <v>12</v>
      </c>
      <c r="N25">
        <v>15.9</v>
      </c>
      <c r="O25">
        <v>3.6</v>
      </c>
      <c r="P25">
        <v>10</v>
      </c>
      <c r="Q25">
        <v>29</v>
      </c>
      <c r="R25">
        <v>13</v>
      </c>
      <c r="S25">
        <v>5</v>
      </c>
    </row>
    <row r="26" spans="2:19" x14ac:dyDescent="0.25">
      <c r="B26" t="s">
        <v>45</v>
      </c>
      <c r="C26" t="s">
        <v>55</v>
      </c>
      <c r="D26" t="s">
        <v>60</v>
      </c>
      <c r="E26">
        <v>111</v>
      </c>
      <c r="F26">
        <v>5.7</v>
      </c>
      <c r="G26">
        <v>632.70000000000005</v>
      </c>
      <c r="H26">
        <v>261</v>
      </c>
      <c r="I26">
        <v>69</v>
      </c>
      <c r="J26">
        <v>88</v>
      </c>
      <c r="K26">
        <v>53</v>
      </c>
      <c r="L26">
        <v>5783</v>
      </c>
      <c r="M26">
        <v>12</v>
      </c>
      <c r="N26">
        <v>14</v>
      </c>
      <c r="O26">
        <v>1.9</v>
      </c>
      <c r="P26">
        <v>7</v>
      </c>
      <c r="Q26">
        <v>10</v>
      </c>
      <c r="R26">
        <v>13</v>
      </c>
      <c r="S26">
        <v>7</v>
      </c>
    </row>
    <row r="27" spans="2:19" x14ac:dyDescent="0.25">
      <c r="B27" t="s">
        <v>46</v>
      </c>
      <c r="C27" t="s">
        <v>56</v>
      </c>
      <c r="D27" t="s">
        <v>61</v>
      </c>
      <c r="E27">
        <v>129</v>
      </c>
      <c r="F27">
        <v>5.28</v>
      </c>
      <c r="G27">
        <v>681.12</v>
      </c>
      <c r="H27">
        <v>261</v>
      </c>
      <c r="I27">
        <v>78</v>
      </c>
      <c r="J27">
        <v>91</v>
      </c>
      <c r="K27">
        <v>56</v>
      </c>
      <c r="L27">
        <v>6928</v>
      </c>
      <c r="M27">
        <v>12</v>
      </c>
      <c r="N27">
        <v>13.2</v>
      </c>
      <c r="O27">
        <v>3.9</v>
      </c>
      <c r="P27">
        <v>12</v>
      </c>
      <c r="Q27">
        <v>21</v>
      </c>
      <c r="R27">
        <v>9</v>
      </c>
      <c r="S27">
        <v>5</v>
      </c>
    </row>
    <row r="28" spans="2:19" x14ac:dyDescent="0.25">
      <c r="B28" t="s">
        <v>47</v>
      </c>
      <c r="C28" t="s">
        <v>56</v>
      </c>
      <c r="D28" t="s">
        <v>61</v>
      </c>
      <c r="E28">
        <v>106</v>
      </c>
      <c r="F28">
        <v>5.52</v>
      </c>
      <c r="G28">
        <v>585.12</v>
      </c>
      <c r="H28">
        <v>286</v>
      </c>
      <c r="I28">
        <v>80</v>
      </c>
      <c r="J28">
        <v>82</v>
      </c>
      <c r="K28">
        <v>51</v>
      </c>
      <c r="L28">
        <v>6331</v>
      </c>
      <c r="M28">
        <v>12</v>
      </c>
      <c r="N28">
        <v>13.8</v>
      </c>
      <c r="O28">
        <v>2.8</v>
      </c>
      <c r="P28">
        <v>9</v>
      </c>
      <c r="Q28">
        <v>25</v>
      </c>
      <c r="R28">
        <v>7</v>
      </c>
      <c r="S28">
        <v>5</v>
      </c>
    </row>
    <row r="29" spans="2:19" x14ac:dyDescent="0.25">
      <c r="B29" t="s">
        <v>48</v>
      </c>
      <c r="C29" t="s">
        <v>57</v>
      </c>
      <c r="D29" t="s">
        <v>62</v>
      </c>
      <c r="E29">
        <v>96</v>
      </c>
      <c r="F29">
        <v>5.31</v>
      </c>
      <c r="G29">
        <v>509.76</v>
      </c>
      <c r="H29">
        <v>191</v>
      </c>
      <c r="I29">
        <v>54</v>
      </c>
      <c r="J29">
        <v>88</v>
      </c>
      <c r="K29">
        <v>56</v>
      </c>
      <c r="L29">
        <v>5316</v>
      </c>
      <c r="M29">
        <v>10</v>
      </c>
      <c r="N29">
        <v>12.1</v>
      </c>
      <c r="O29">
        <v>4.5999999999999996</v>
      </c>
      <c r="P29">
        <v>8</v>
      </c>
      <c r="Q29">
        <v>19</v>
      </c>
      <c r="R29">
        <v>14</v>
      </c>
      <c r="S29">
        <v>9</v>
      </c>
    </row>
    <row r="30" spans="2:19" x14ac:dyDescent="0.25">
      <c r="B30" t="s">
        <v>49</v>
      </c>
      <c r="C30" t="s">
        <v>56</v>
      </c>
      <c r="D30" t="s">
        <v>61</v>
      </c>
      <c r="E30">
        <v>106</v>
      </c>
      <c r="F30">
        <v>4.1100000000000003</v>
      </c>
      <c r="G30">
        <v>435.66</v>
      </c>
      <c r="H30">
        <v>215</v>
      </c>
      <c r="I30">
        <v>61</v>
      </c>
      <c r="J30">
        <v>72</v>
      </c>
      <c r="K30">
        <v>56</v>
      </c>
      <c r="L30">
        <v>6849</v>
      </c>
      <c r="M30">
        <v>10</v>
      </c>
      <c r="N30">
        <v>11</v>
      </c>
      <c r="O30">
        <v>4</v>
      </c>
      <c r="P30">
        <v>11</v>
      </c>
      <c r="Q30">
        <v>26</v>
      </c>
      <c r="R30">
        <v>9</v>
      </c>
      <c r="S30">
        <v>6</v>
      </c>
    </row>
    <row r="31" spans="2:19" x14ac:dyDescent="0.25">
      <c r="B31" t="s">
        <v>50</v>
      </c>
      <c r="C31" t="s">
        <v>55</v>
      </c>
      <c r="D31" t="s">
        <v>60</v>
      </c>
      <c r="E31">
        <v>133</v>
      </c>
      <c r="F31">
        <v>4.2300000000000004</v>
      </c>
      <c r="G31">
        <v>562.59</v>
      </c>
      <c r="H31">
        <v>258</v>
      </c>
      <c r="I31">
        <v>78</v>
      </c>
      <c r="J31">
        <v>73</v>
      </c>
      <c r="K31">
        <v>47</v>
      </c>
      <c r="L31">
        <v>5507</v>
      </c>
      <c r="M31">
        <v>11</v>
      </c>
      <c r="N31">
        <v>12.2</v>
      </c>
      <c r="O31">
        <v>2.8</v>
      </c>
      <c r="P31">
        <v>9</v>
      </c>
      <c r="Q31">
        <v>13</v>
      </c>
      <c r="R31">
        <v>5</v>
      </c>
      <c r="S31">
        <v>9</v>
      </c>
    </row>
    <row r="32" spans="2:19" x14ac:dyDescent="0.25">
      <c r="B32" t="s">
        <v>51</v>
      </c>
      <c r="C32" t="s">
        <v>58</v>
      </c>
      <c r="D32" t="s">
        <v>63</v>
      </c>
      <c r="E32">
        <v>117</v>
      </c>
      <c r="F32">
        <v>4.7</v>
      </c>
      <c r="G32">
        <v>549.9</v>
      </c>
      <c r="H32">
        <v>194</v>
      </c>
      <c r="I32">
        <v>73</v>
      </c>
      <c r="J32">
        <v>71</v>
      </c>
      <c r="K32">
        <v>53</v>
      </c>
      <c r="L32">
        <v>5839</v>
      </c>
      <c r="M32">
        <v>11</v>
      </c>
      <c r="N32">
        <v>12.4</v>
      </c>
      <c r="O32">
        <v>2.5</v>
      </c>
      <c r="P32">
        <v>10</v>
      </c>
      <c r="Q32">
        <v>15</v>
      </c>
      <c r="R32">
        <v>14</v>
      </c>
      <c r="S32">
        <v>6</v>
      </c>
    </row>
    <row r="33" spans="2:19" x14ac:dyDescent="0.25">
      <c r="B33" t="s">
        <v>52</v>
      </c>
      <c r="C33" t="s">
        <v>58</v>
      </c>
      <c r="D33" t="s">
        <v>63</v>
      </c>
      <c r="E33">
        <v>102</v>
      </c>
      <c r="F33">
        <v>5.08</v>
      </c>
      <c r="G33">
        <v>518.16</v>
      </c>
      <c r="H33">
        <v>287</v>
      </c>
      <c r="I33">
        <v>64</v>
      </c>
      <c r="J33">
        <v>70</v>
      </c>
      <c r="K33">
        <v>55</v>
      </c>
      <c r="L33">
        <v>5716</v>
      </c>
      <c r="M33">
        <v>10</v>
      </c>
      <c r="N33">
        <v>11.2</v>
      </c>
      <c r="O33">
        <v>1.2</v>
      </c>
      <c r="P33">
        <v>8</v>
      </c>
      <c r="Q33">
        <v>29</v>
      </c>
      <c r="R33">
        <v>6</v>
      </c>
      <c r="S33">
        <v>9</v>
      </c>
    </row>
    <row r="34" spans="2:19" x14ac:dyDescent="0.25">
      <c r="B34" t="s">
        <v>53</v>
      </c>
      <c r="C34" t="s">
        <v>56</v>
      </c>
      <c r="D34" t="s">
        <v>61</v>
      </c>
      <c r="E34">
        <v>142</v>
      </c>
      <c r="F34">
        <v>5.3</v>
      </c>
      <c r="G34">
        <v>752.6</v>
      </c>
      <c r="H34">
        <v>208</v>
      </c>
      <c r="I34">
        <v>57</v>
      </c>
      <c r="J34">
        <v>91</v>
      </c>
      <c r="K34">
        <v>48</v>
      </c>
      <c r="L34">
        <v>6327</v>
      </c>
      <c r="M34">
        <v>10</v>
      </c>
      <c r="N34">
        <v>12.8</v>
      </c>
      <c r="O34">
        <v>3.2</v>
      </c>
      <c r="P34">
        <v>10</v>
      </c>
      <c r="Q34">
        <v>27</v>
      </c>
      <c r="R34">
        <v>12</v>
      </c>
      <c r="S34">
        <v>8</v>
      </c>
    </row>
    <row r="35" spans="2:19" x14ac:dyDescent="0.25">
      <c r="B35" t="s">
        <v>54</v>
      </c>
      <c r="C35" t="s">
        <v>55</v>
      </c>
      <c r="D35" t="s">
        <v>60</v>
      </c>
      <c r="E35">
        <v>135</v>
      </c>
      <c r="F35">
        <v>5.49</v>
      </c>
      <c r="G35">
        <v>741.15</v>
      </c>
      <c r="H35">
        <v>296</v>
      </c>
      <c r="I35">
        <v>72</v>
      </c>
      <c r="J35">
        <v>95</v>
      </c>
      <c r="K35">
        <v>41</v>
      </c>
      <c r="L35">
        <v>5147</v>
      </c>
      <c r="M35">
        <v>10</v>
      </c>
      <c r="N35">
        <v>11.1</v>
      </c>
      <c r="O35">
        <v>2.2000000000000002</v>
      </c>
      <c r="P35">
        <v>11</v>
      </c>
      <c r="Q35">
        <v>22</v>
      </c>
      <c r="R35">
        <v>11</v>
      </c>
      <c r="S3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8888-DBBF-414A-AF08-E10BB1D06E02}">
  <dimension ref="B2:H35"/>
  <sheetViews>
    <sheetView showGridLines="0" workbookViewId="0">
      <selection activeCell="H5" sqref="H5:H35"/>
    </sheetView>
  </sheetViews>
  <sheetFormatPr defaultRowHeight="15" x14ac:dyDescent="0.25"/>
  <cols>
    <col min="2" max="3" width="18.7109375" customWidth="1"/>
    <col min="4" max="4" width="28.28515625" customWidth="1"/>
    <col min="5" max="5" width="20.42578125" customWidth="1"/>
    <col min="6" max="6" width="19.7109375" customWidth="1"/>
    <col min="7" max="7" width="23.42578125" customWidth="1"/>
    <col min="8" max="8" width="21.28515625" customWidth="1"/>
  </cols>
  <sheetData>
    <row r="2" spans="2:8" ht="33" customHeight="1" x14ac:dyDescent="0.3">
      <c r="B2" s="5" t="s">
        <v>65</v>
      </c>
      <c r="C2" s="5"/>
      <c r="D2" s="6"/>
      <c r="E2" s="6"/>
      <c r="F2" s="6"/>
      <c r="G2" s="6"/>
      <c r="H2" s="6"/>
    </row>
    <row r="3" spans="2:8" ht="30" customHeight="1" x14ac:dyDescent="0.25">
      <c r="F3" s="26"/>
    </row>
    <row r="4" spans="2:8" x14ac:dyDescent="0.25">
      <c r="B4" s="1" t="s">
        <v>18</v>
      </c>
      <c r="C4" s="1" t="s">
        <v>109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</row>
    <row r="5" spans="2:8" x14ac:dyDescent="0.25">
      <c r="B5">
        <f>'HISTORICAL DATA'!H5+'HISTORICAL DATA'!I5+'HISTORICAL DATA'!J5+'HISTORICAL DATA'!K5</f>
        <v>388</v>
      </c>
      <c r="C5">
        <f>B5+'HISTORICAL DATA'!G5</f>
        <v>868.24</v>
      </c>
      <c r="D5" s="3">
        <f>('HISTORICAL DATA'!M5/'HISTORICAL DATA'!N5)*100</f>
        <v>95.238095238095227</v>
      </c>
      <c r="E5" s="26">
        <f>('HISTORICAL DATA'!P5/'HISTORICAL DATA'!E5)*100</f>
        <v>13.793103448275861</v>
      </c>
      <c r="F5" s="26">
        <f>('HISTORICAL DATA'!Q5/'HISTORICAL DATA'!L5)*100</f>
        <v>0.24220405691795338</v>
      </c>
      <c r="G5" s="26">
        <f>'HISTORICAL DATA'!R5/'HISTORICAL DATA'!L5*100</f>
        <v>7.5688767786860428E-2</v>
      </c>
      <c r="H5" s="26">
        <f>'HISTORICAL DATA'!S5/'HISTORICAL DATA'!L5*100</f>
        <v>7.5688767786860428E-2</v>
      </c>
    </row>
    <row r="6" spans="2:8" x14ac:dyDescent="0.25">
      <c r="B6">
        <f>'HISTORICAL DATA'!H6+'HISTORICAL DATA'!I6+'HISTORICAL DATA'!J6+'HISTORICAL DATA'!K6</f>
        <v>437</v>
      </c>
      <c r="C6">
        <f>B6+'HISTORICAL DATA'!G6</f>
        <v>861.83999999999992</v>
      </c>
      <c r="D6" s="3">
        <f>('HISTORICAL DATA'!M6/'HISTORICAL DATA'!N6)*100</f>
        <v>90.909090909090921</v>
      </c>
      <c r="E6">
        <v>10.47</v>
      </c>
      <c r="F6" s="26">
        <f>('HISTORICAL DATA'!Q6/'HISTORICAL DATA'!L6)*100</f>
        <v>0.17398869073510223</v>
      </c>
      <c r="G6" s="26">
        <f>'HISTORICAL DATA'!R6/'HISTORICAL DATA'!L6*100</f>
        <v>0.20298680585761927</v>
      </c>
      <c r="H6" s="26">
        <f>'HISTORICAL DATA'!S6/'HISTORICAL DATA'!L6*100</f>
        <v>5.7996230245034079E-2</v>
      </c>
    </row>
    <row r="7" spans="2:8" x14ac:dyDescent="0.25">
      <c r="B7">
        <f>'HISTORICAL DATA'!H7+'HISTORICAL DATA'!I7+'HISTORICAL DATA'!J7+'HISTORICAL DATA'!K7</f>
        <v>481</v>
      </c>
      <c r="C7">
        <f>B7+'HISTORICAL DATA'!G7</f>
        <v>852.28</v>
      </c>
      <c r="D7" s="3">
        <f>('HISTORICAL DATA'!M7/'HISTORICAL DATA'!N7)*100</f>
        <v>79.710144927536234</v>
      </c>
      <c r="E7">
        <v>8.7899999999999991</v>
      </c>
      <c r="F7" s="26">
        <f>('HISTORICAL DATA'!Q7/'HISTORICAL DATA'!L7)*100</f>
        <v>0.38396559668253721</v>
      </c>
      <c r="G7" s="26">
        <f>'HISTORICAL DATA'!R7/'HISTORICAL DATA'!L7*100</f>
        <v>0.10751036707111043</v>
      </c>
      <c r="H7" s="26">
        <f>'HISTORICAL DATA'!S7/'HISTORICAL DATA'!L7*100</f>
        <v>0.12286899093841193</v>
      </c>
    </row>
    <row r="8" spans="2:8" x14ac:dyDescent="0.25">
      <c r="B8">
        <f>'HISTORICAL DATA'!H8+'HISTORICAL DATA'!I8+'HISTORICAL DATA'!J8+'HISTORICAL DATA'!K8</f>
        <v>400</v>
      </c>
      <c r="C8">
        <f>B8+'HISTORICAL DATA'!G8</f>
        <v>1145.92</v>
      </c>
      <c r="D8" s="3">
        <f>('HISTORICAL DATA'!M8/'HISTORICAL DATA'!N8)*100</f>
        <v>96</v>
      </c>
      <c r="E8">
        <v>5.56</v>
      </c>
      <c r="F8" s="26">
        <f>('HISTORICAL DATA'!Q8/'HISTORICAL DATA'!L8)*100</f>
        <v>0.31451250561629474</v>
      </c>
      <c r="G8" s="26">
        <f>'HISTORICAL DATA'!R8/'HISTORICAL DATA'!L8*100</f>
        <v>0.19469821776246818</v>
      </c>
      <c r="H8" s="26">
        <f>'HISTORICAL DATA'!S8/'HISTORICAL DATA'!L8*100</f>
        <v>0.10483750187209825</v>
      </c>
    </row>
    <row r="9" spans="2:8" x14ac:dyDescent="0.25">
      <c r="B9">
        <f>'HISTORICAL DATA'!H9+'HISTORICAL DATA'!I9+'HISTORICAL DATA'!J9+'HISTORICAL DATA'!K9</f>
        <v>406</v>
      </c>
      <c r="C9">
        <f>B9+'HISTORICAL DATA'!G9</f>
        <v>1140.4000000000001</v>
      </c>
      <c r="D9" s="3">
        <f>('HISTORICAL DATA'!M9/'HISTORICAL DATA'!N9)*100</f>
        <v>86.614173228346459</v>
      </c>
      <c r="E9">
        <v>3.7</v>
      </c>
      <c r="F9" s="26">
        <f>('HISTORICAL DATA'!Q9/'HISTORICAL DATA'!L9)*100</f>
        <v>0.19960079840319359</v>
      </c>
      <c r="G9" s="26">
        <f>'HISTORICAL DATA'!R9/'HISTORICAL DATA'!L9*100</f>
        <v>0.23030861354214646</v>
      </c>
      <c r="H9" s="26">
        <f>'HISTORICAL DATA'!S9/'HISTORICAL DATA'!L9*100</f>
        <v>9.2123445416858588E-2</v>
      </c>
    </row>
    <row r="10" spans="2:8" x14ac:dyDescent="0.25">
      <c r="B10">
        <f>'HISTORICAL DATA'!H10+'HISTORICAL DATA'!I10+'HISTORICAL DATA'!J10+'HISTORICAL DATA'!K10</f>
        <v>500</v>
      </c>
      <c r="C10">
        <f>B10+'HISTORICAL DATA'!G10</f>
        <v>1276.94</v>
      </c>
      <c r="D10" s="3">
        <f>('HISTORICAL DATA'!M10/'HISTORICAL DATA'!N10)*100</f>
        <v>75.342465753424662</v>
      </c>
      <c r="E10">
        <v>7.97</v>
      </c>
      <c r="F10" s="26">
        <f>('HISTORICAL DATA'!Q10/'HISTORICAL DATA'!L10)*100</f>
        <v>0.22573363431151239</v>
      </c>
      <c r="G10" s="26">
        <f>'HISTORICAL DATA'!R10/'HISTORICAL DATA'!L10*100</f>
        <v>0.15048908954100826</v>
      </c>
      <c r="H10" s="26">
        <f>'HISTORICAL DATA'!S10/'HISTORICAL DATA'!L10*100</f>
        <v>0.11286681715575619</v>
      </c>
    </row>
    <row r="11" spans="2:8" x14ac:dyDescent="0.25">
      <c r="B11">
        <f>'HISTORICAL DATA'!H11+'HISTORICAL DATA'!I11+'HISTORICAL DATA'!J11+'HISTORICAL DATA'!K11</f>
        <v>410</v>
      </c>
      <c r="C11">
        <f>B11+'HISTORICAL DATA'!G11</f>
        <v>846.8</v>
      </c>
      <c r="D11" s="3">
        <f>('HISTORICAL DATA'!M11/'HISTORICAL DATA'!N11)*100</f>
        <v>76.388888888888886</v>
      </c>
      <c r="E11">
        <v>13.75</v>
      </c>
      <c r="F11" s="26">
        <f>('HISTORICAL DATA'!Q11/'HISTORICAL DATA'!L11)*100</f>
        <v>0.43441938178780282</v>
      </c>
      <c r="G11" s="26">
        <f>'HISTORICAL DATA'!R11/'HISTORICAL DATA'!L11*100</f>
        <v>0.10025062656641603</v>
      </c>
      <c r="H11" s="26">
        <f>'HISTORICAL DATA'!S11/'HISTORICAL DATA'!L11*100</f>
        <v>0.15037593984962408</v>
      </c>
    </row>
    <row r="12" spans="2:8" x14ac:dyDescent="0.25">
      <c r="B12">
        <f>'HISTORICAL DATA'!H12+'HISTORICAL DATA'!I12+'HISTORICAL DATA'!J12+'HISTORICAL DATA'!K12</f>
        <v>426</v>
      </c>
      <c r="C12">
        <f>B12+'HISTORICAL DATA'!G12</f>
        <v>847.29</v>
      </c>
      <c r="D12" s="3">
        <f>('HISTORICAL DATA'!M12/'HISTORICAL DATA'!N12)*100</f>
        <v>77.41935483870968</v>
      </c>
      <c r="E12">
        <v>7.53</v>
      </c>
      <c r="F12" s="26">
        <f>('HISTORICAL DATA'!Q12/'HISTORICAL DATA'!L12)*100</f>
        <v>0.30134096730450505</v>
      </c>
      <c r="G12" s="26">
        <f>'HISTORICAL DATA'!R12/'HISTORICAL DATA'!L12*100</f>
        <v>0.12053638692180202</v>
      </c>
      <c r="H12" s="26">
        <f>'HISTORICAL DATA'!S12/'HISTORICAL DATA'!L12*100</f>
        <v>9.0402290191351514E-2</v>
      </c>
    </row>
    <row r="13" spans="2:8" x14ac:dyDescent="0.25">
      <c r="B13">
        <f>'HISTORICAL DATA'!H13+'HISTORICAL DATA'!I13+'HISTORICAL DATA'!J13+'HISTORICAL DATA'!K13</f>
        <v>486</v>
      </c>
      <c r="C13">
        <f>B13+'HISTORICAL DATA'!G13</f>
        <v>1093.5</v>
      </c>
      <c r="D13" s="3">
        <f>('HISTORICAL DATA'!M13/'HISTORICAL DATA'!N13)*100</f>
        <v>99.009900990099013</v>
      </c>
      <c r="E13">
        <v>9.6</v>
      </c>
      <c r="F13" s="26">
        <f>('HISTORICAL DATA'!Q13/'HISTORICAL DATA'!L13)*100</f>
        <v>0.43307086614173229</v>
      </c>
      <c r="G13" s="26">
        <f>'HISTORICAL DATA'!R13/'HISTORICAL DATA'!L13*100</f>
        <v>9.8425196850393692E-2</v>
      </c>
      <c r="H13" s="26">
        <f>'HISTORICAL DATA'!S13/'HISTORICAL DATA'!L13*100</f>
        <v>0.19685039370078738</v>
      </c>
    </row>
    <row r="14" spans="2:8" x14ac:dyDescent="0.25">
      <c r="B14">
        <f>'HISTORICAL DATA'!H14+'HISTORICAL DATA'!I14+'HISTORICAL DATA'!J14+'HISTORICAL DATA'!K14</f>
        <v>470</v>
      </c>
      <c r="C14">
        <f>B14+'HISTORICAL DATA'!G14</f>
        <v>1217.9000000000001</v>
      </c>
      <c r="D14" s="3">
        <f>('HISTORICAL DATA'!M14/'HISTORICAL DATA'!N14)*100</f>
        <v>74.324324324324323</v>
      </c>
      <c r="E14">
        <v>3.7</v>
      </c>
      <c r="F14" s="26">
        <f>('HISTORICAL DATA'!Q14/'HISTORICAL DATA'!L14)*100</f>
        <v>0.20488573680063041</v>
      </c>
      <c r="G14" s="26">
        <f>'HISTORICAL DATA'!R14/'HISTORICAL DATA'!L14*100</f>
        <v>7.8802206461780933E-2</v>
      </c>
      <c r="H14" s="26">
        <f>'HISTORICAL DATA'!S14/'HISTORICAL DATA'!L14*100</f>
        <v>9.4562647754137114E-2</v>
      </c>
    </row>
    <row r="15" spans="2:8" x14ac:dyDescent="0.25">
      <c r="B15">
        <f>'HISTORICAL DATA'!H15+'HISTORICAL DATA'!I15+'HISTORICAL DATA'!J15+'HISTORICAL DATA'!K15</f>
        <v>473</v>
      </c>
      <c r="C15">
        <f>B15+'HISTORICAL DATA'!G15</f>
        <v>851.83999999999992</v>
      </c>
      <c r="D15" s="3">
        <f>('HISTORICAL DATA'!M15/'HISTORICAL DATA'!N15)*100</f>
        <v>92.436974789915965</v>
      </c>
      <c r="E15">
        <v>14.63</v>
      </c>
      <c r="F15" s="26">
        <f>('HISTORICAL DATA'!Q15/'HISTORICAL DATA'!L15)*100</f>
        <v>0.55919784033937525</v>
      </c>
      <c r="G15" s="26">
        <f>'HISTORICAL DATA'!R15/'HISTORICAL DATA'!L15*100</f>
        <v>0.15426147319706904</v>
      </c>
      <c r="H15" s="26">
        <f>'HISTORICAL DATA'!S15/'HISTORICAL DATA'!L15*100</f>
        <v>0.19282684149633628</v>
      </c>
    </row>
    <row r="16" spans="2:8" x14ac:dyDescent="0.25">
      <c r="B16">
        <f>'HISTORICAL DATA'!H16+'HISTORICAL DATA'!I16+'HISTORICAL DATA'!J16+'HISTORICAL DATA'!K16</f>
        <v>419</v>
      </c>
      <c r="C16">
        <f>B16+'HISTORICAL DATA'!G16</f>
        <v>938.68</v>
      </c>
      <c r="D16" s="3">
        <f>('HISTORICAL DATA'!M16/'HISTORICAL DATA'!N16)*100</f>
        <v>98.360655737704931</v>
      </c>
      <c r="E16">
        <v>4.46</v>
      </c>
      <c r="F16" s="26">
        <f>('HISTORICAL DATA'!Q16/'HISTORICAL DATA'!L16)*100</f>
        <v>0.38042538474840049</v>
      </c>
      <c r="G16" s="26">
        <f>'HISTORICAL DATA'!R16/'HISTORICAL DATA'!L16*100</f>
        <v>0.17292062943109113</v>
      </c>
      <c r="H16" s="26">
        <f>'HISTORICAL DATA'!S16/'HISTORICAL DATA'!L16*100</f>
        <v>0.13833650354487292</v>
      </c>
    </row>
    <row r="17" spans="2:8" x14ac:dyDescent="0.25">
      <c r="B17">
        <f>'HISTORICAL DATA'!H17+'HISTORICAL DATA'!I17+'HISTORICAL DATA'!J17+'HISTORICAL DATA'!K17</f>
        <v>473</v>
      </c>
      <c r="C17">
        <f>B17+'HISTORICAL DATA'!G17</f>
        <v>1074.52</v>
      </c>
      <c r="D17" s="3">
        <f>('HISTORICAL DATA'!M17/'HISTORICAL DATA'!N17)*100</f>
        <v>81.967213114754102</v>
      </c>
      <c r="E17">
        <v>7.53</v>
      </c>
      <c r="F17" s="26">
        <f>('HISTORICAL DATA'!Q17/'HISTORICAL DATA'!L17)*100</f>
        <v>0.4704037632301058</v>
      </c>
      <c r="G17" s="26">
        <f>'HISTORICAL DATA'!R17/'HISTORICAL DATA'!L17*100</f>
        <v>0.27440219521756176</v>
      </c>
      <c r="H17" s="26">
        <f>'HISTORICAL DATA'!S17/'HISTORICAL DATA'!L17*100</f>
        <v>5.8800470403763225E-2</v>
      </c>
    </row>
    <row r="18" spans="2:8" x14ac:dyDescent="0.25">
      <c r="B18">
        <f>'HISTORICAL DATA'!H18+'HISTORICAL DATA'!I18+'HISTORICAL DATA'!J18+'HISTORICAL DATA'!K18</f>
        <v>474</v>
      </c>
      <c r="C18">
        <f>B18+'HISTORICAL DATA'!G18</f>
        <v>1151.25</v>
      </c>
      <c r="D18" s="3">
        <f>('HISTORICAL DATA'!M18/'HISTORICAL DATA'!N18)*100</f>
        <v>71.428571428571431</v>
      </c>
      <c r="E18">
        <v>3.88</v>
      </c>
      <c r="F18" s="26">
        <f>('HISTORICAL DATA'!Q18/'HISTORICAL DATA'!L18)*100</f>
        <v>0.53475935828876997</v>
      </c>
      <c r="G18" s="26">
        <f>'HISTORICAL DATA'!R18/'HISTORICAL DATA'!L18*100</f>
        <v>0.17825311942959002</v>
      </c>
      <c r="H18" s="26">
        <f>'HISTORICAL DATA'!S18/'HISTORICAL DATA'!L18*100</f>
        <v>9.9029510794216666E-2</v>
      </c>
    </row>
    <row r="19" spans="2:8" x14ac:dyDescent="0.25">
      <c r="B19">
        <f>'HISTORICAL DATA'!H19+'HISTORICAL DATA'!I19+'HISTORICAL DATA'!J19+'HISTORICAL DATA'!K19</f>
        <v>422</v>
      </c>
      <c r="C19">
        <f>B19+'HISTORICAL DATA'!G19</f>
        <v>1040.27</v>
      </c>
      <c r="D19" s="3">
        <f>('HISTORICAL DATA'!M19/'HISTORICAL DATA'!N19)*100</f>
        <v>96</v>
      </c>
      <c r="E19">
        <v>6.31</v>
      </c>
      <c r="F19" s="26">
        <f>('HISTORICAL DATA'!Q19/'HISTORICAL DATA'!L19)*100</f>
        <v>0.4236623254354307</v>
      </c>
      <c r="G19" s="26">
        <f>'HISTORICAL DATA'!R19/'HISTORICAL DATA'!L19*100</f>
        <v>0.10983838066844501</v>
      </c>
      <c r="H19" s="26">
        <f>'HISTORICAL DATA'!S19/'HISTORICAL DATA'!L19*100</f>
        <v>0.10983838066844501</v>
      </c>
    </row>
    <row r="20" spans="2:8" x14ac:dyDescent="0.25">
      <c r="B20">
        <f>'HISTORICAL DATA'!H20+'HISTORICAL DATA'!I20+'HISTORICAL DATA'!J20+'HISTORICAL DATA'!K20</f>
        <v>422</v>
      </c>
      <c r="C20">
        <f>B20+'HISTORICAL DATA'!G20</f>
        <v>846.2</v>
      </c>
      <c r="D20" s="3">
        <f>('HISTORICAL DATA'!M20/'HISTORICAL DATA'!N20)*100</f>
        <v>85.470085470085479</v>
      </c>
      <c r="E20">
        <v>9.52</v>
      </c>
      <c r="F20" s="26">
        <f>('HISTORICAL DATA'!Q20/'HISTORICAL DATA'!L20)*100</f>
        <v>0.45766590389016021</v>
      </c>
      <c r="G20" s="26">
        <f>'HISTORICAL DATA'!R20/'HISTORICAL DATA'!L20*100</f>
        <v>0.12321774335504314</v>
      </c>
      <c r="H20" s="26">
        <f>'HISTORICAL DATA'!S20/'HISTORICAL DATA'!L20*100</f>
        <v>0.15842281288505544</v>
      </c>
    </row>
    <row r="21" spans="2:8" x14ac:dyDescent="0.25">
      <c r="B21">
        <f>'HISTORICAL DATA'!H21+'HISTORICAL DATA'!I21+'HISTORICAL DATA'!J21+'HISTORICAL DATA'!K21</f>
        <v>386</v>
      </c>
      <c r="C21">
        <f>B21+'HISTORICAL DATA'!G21</f>
        <v>751.6</v>
      </c>
      <c r="D21" s="3">
        <f>('HISTORICAL DATA'!M21/'HISTORICAL DATA'!N21)*100</f>
        <v>75.342465753424662</v>
      </c>
      <c r="E21">
        <v>12.5</v>
      </c>
      <c r="F21" s="26">
        <f>('HISTORICAL DATA'!Q21/'HISTORICAL DATA'!L21)*100</f>
        <v>0.2533783783783784</v>
      </c>
      <c r="G21" s="26">
        <f>'HISTORICAL DATA'!R21/'HISTORICAL DATA'!L21*100</f>
        <v>0.2533783783783784</v>
      </c>
      <c r="H21" s="26">
        <f>'HISTORICAL DATA'!S21/'HISTORICAL DATA'!L21*100</f>
        <v>0.13513513513513514</v>
      </c>
    </row>
    <row r="22" spans="2:8" x14ac:dyDescent="0.25">
      <c r="B22">
        <f>'HISTORICAL DATA'!H22+'HISTORICAL DATA'!I22+'HISTORICAL DATA'!J22+'HISTORICAL DATA'!K22</f>
        <v>402</v>
      </c>
      <c r="C22">
        <f>B22+'HISTORICAL DATA'!G22</f>
        <v>1089.1500000000001</v>
      </c>
      <c r="D22" s="3">
        <f>('HISTORICAL DATA'!M22/'HISTORICAL DATA'!N22)*100</f>
        <v>75.342465753424662</v>
      </c>
      <c r="E22">
        <v>6.67</v>
      </c>
      <c r="F22" s="26">
        <f>('HISTORICAL DATA'!Q22/'HISTORICAL DATA'!L22)*100</f>
        <v>0.43096813914114207</v>
      </c>
      <c r="G22" s="26">
        <f>'HISTORICAL DATA'!R22/'HISTORICAL DATA'!L22*100</f>
        <v>0.23087578882561183</v>
      </c>
      <c r="H22" s="26">
        <f>'HISTORICAL DATA'!S22/'HISTORICAL DATA'!L22*100</f>
        <v>0.10774203478528552</v>
      </c>
    </row>
    <row r="23" spans="2:8" x14ac:dyDescent="0.25">
      <c r="B23">
        <f>'HISTORICAL DATA'!H23+'HISTORICAL DATA'!I23+'HISTORICAL DATA'!J23+'HISTORICAL DATA'!K23</f>
        <v>426</v>
      </c>
      <c r="C23">
        <f>B23+'HISTORICAL DATA'!G23</f>
        <v>1211.7</v>
      </c>
      <c r="D23" s="3">
        <f>('HISTORICAL DATA'!M23/'HISTORICAL DATA'!N23)*100</f>
        <v>90.090090090090087</v>
      </c>
      <c r="E23">
        <v>5.93</v>
      </c>
      <c r="F23" s="26">
        <f>('HISTORICAL DATA'!Q23/'HISTORICAL DATA'!L23)*100</f>
        <v>0.48753047065441585</v>
      </c>
      <c r="G23" s="26">
        <f>'HISTORICAL DATA'!R23/'HISTORICAL DATA'!L23*100</f>
        <v>0.18751171948246764</v>
      </c>
      <c r="H23" s="26">
        <f>'HISTORICAL DATA'!S23/'HISTORICAL DATA'!L23*100</f>
        <v>7.5004687792987065E-2</v>
      </c>
    </row>
    <row r="24" spans="2:8" x14ac:dyDescent="0.25">
      <c r="B24">
        <f>'HISTORICAL DATA'!H24+'HISTORICAL DATA'!I24+'HISTORICAL DATA'!J24+'HISTORICAL DATA'!K24</f>
        <v>398</v>
      </c>
      <c r="C24">
        <f>B24+'HISTORICAL DATA'!G24</f>
        <v>912.8</v>
      </c>
      <c r="D24" s="3">
        <f>('HISTORICAL DATA'!M24/'HISTORICAL DATA'!N24)*100</f>
        <v>89.552238805970148</v>
      </c>
      <c r="E24">
        <v>7.27</v>
      </c>
      <c r="F24" s="26">
        <f>('HISTORICAL DATA'!Q24/'HISTORICAL DATA'!L24)*100</f>
        <v>0.32626427406199021</v>
      </c>
      <c r="G24" s="26">
        <f>'HISTORICAL DATA'!R24/'HISTORICAL DATA'!L24*100</f>
        <v>8.1566068515497553E-2</v>
      </c>
      <c r="H24" s="26">
        <f>'HISTORICAL DATA'!S24/'HISTORICAL DATA'!L24*100</f>
        <v>9.7879282218597055E-2</v>
      </c>
    </row>
    <row r="25" spans="2:8" x14ac:dyDescent="0.25">
      <c r="B25">
        <f>'HISTORICAL DATA'!H25+'HISTORICAL DATA'!I25+'HISTORICAL DATA'!J25+'HISTORICAL DATA'!K25</f>
        <v>481</v>
      </c>
      <c r="C25">
        <f>B25+'HISTORICAL DATA'!G25</f>
        <v>852.46</v>
      </c>
      <c r="D25" s="3">
        <f>('HISTORICAL DATA'!M25/'HISTORICAL DATA'!N25)*100</f>
        <v>75.471698113207538</v>
      </c>
      <c r="E25">
        <v>12.2</v>
      </c>
      <c r="F25" s="26">
        <f>('HISTORICAL DATA'!Q25/'HISTORICAL DATA'!L25)*100</f>
        <v>0.50939750570876507</v>
      </c>
      <c r="G25" s="26">
        <f>'HISTORICAL DATA'!R25/'HISTORICAL DATA'!L25*100</f>
        <v>0.22835060600737747</v>
      </c>
      <c r="H25" s="26">
        <f>'HISTORICAL DATA'!S25/'HISTORICAL DATA'!L25*100</f>
        <v>8.7827156156683642E-2</v>
      </c>
    </row>
    <row r="26" spans="2:8" x14ac:dyDescent="0.25">
      <c r="B26">
        <f>'HISTORICAL DATA'!H26+'HISTORICAL DATA'!I26+'HISTORICAL DATA'!J26+'HISTORICAL DATA'!K26</f>
        <v>471</v>
      </c>
      <c r="C26">
        <f>B26+'HISTORICAL DATA'!G26</f>
        <v>1103.7</v>
      </c>
      <c r="D26" s="3">
        <f>('HISTORICAL DATA'!M26/'HISTORICAL DATA'!N26)*100</f>
        <v>85.714285714285708</v>
      </c>
      <c r="E26">
        <v>6.31</v>
      </c>
      <c r="F26" s="26">
        <f>('HISTORICAL DATA'!Q26/'HISTORICAL DATA'!L26)*100</f>
        <v>0.17292062943109113</v>
      </c>
      <c r="G26" s="26">
        <f>'HISTORICAL DATA'!R26/'HISTORICAL DATA'!L26*100</f>
        <v>0.22479681826041847</v>
      </c>
      <c r="H26" s="26">
        <f>'HISTORICAL DATA'!S26/'HISTORICAL DATA'!L26*100</f>
        <v>0.12104444060176379</v>
      </c>
    </row>
    <row r="27" spans="2:8" x14ac:dyDescent="0.25">
      <c r="B27">
        <f>'HISTORICAL DATA'!H27+'HISTORICAL DATA'!I27+'HISTORICAL DATA'!J27+'HISTORICAL DATA'!K27</f>
        <v>486</v>
      </c>
      <c r="C27">
        <f>B27+'HISTORICAL DATA'!G27</f>
        <v>1167.1199999999999</v>
      </c>
      <c r="D27" s="3">
        <f>('HISTORICAL DATA'!M27/'HISTORICAL DATA'!N27)*100</f>
        <v>90.909090909090921</v>
      </c>
      <c r="E27">
        <v>9.3000000000000007</v>
      </c>
      <c r="F27" s="26">
        <f>('HISTORICAL DATA'!Q27/'HISTORICAL DATA'!L27)*100</f>
        <v>0.30311778290993074</v>
      </c>
      <c r="G27" s="26">
        <f>'HISTORICAL DATA'!R27/'HISTORICAL DATA'!L27*100</f>
        <v>0.12990762124711316</v>
      </c>
      <c r="H27" s="26">
        <f>'HISTORICAL DATA'!S27/'HISTORICAL DATA'!L27*100</f>
        <v>7.2170900692840642E-2</v>
      </c>
    </row>
    <row r="28" spans="2:8" x14ac:dyDescent="0.25">
      <c r="B28">
        <f>'HISTORICAL DATA'!H28+'HISTORICAL DATA'!I28+'HISTORICAL DATA'!J28+'HISTORICAL DATA'!K28</f>
        <v>499</v>
      </c>
      <c r="C28">
        <f>B28+'HISTORICAL DATA'!G28</f>
        <v>1084.1199999999999</v>
      </c>
      <c r="D28" s="3">
        <f>('HISTORICAL DATA'!M28/'HISTORICAL DATA'!N28)*100</f>
        <v>86.956521739130437</v>
      </c>
      <c r="E28">
        <v>8.49</v>
      </c>
      <c r="F28" s="26">
        <f>('HISTORICAL DATA'!Q28/'HISTORICAL DATA'!L28)*100</f>
        <v>0.39488232506713006</v>
      </c>
      <c r="G28" s="26">
        <f>'HISTORICAL DATA'!R28/'HISTORICAL DATA'!L28*100</f>
        <v>0.11056705101879639</v>
      </c>
      <c r="H28" s="26">
        <f>'HISTORICAL DATA'!S28/'HISTORICAL DATA'!L28*100</f>
        <v>7.8976465013426006E-2</v>
      </c>
    </row>
    <row r="29" spans="2:8" x14ac:dyDescent="0.25">
      <c r="B29">
        <f>'HISTORICAL DATA'!H29+'HISTORICAL DATA'!I29+'HISTORICAL DATA'!J29+'HISTORICAL DATA'!K29</f>
        <v>389</v>
      </c>
      <c r="C29">
        <f>B29+'HISTORICAL DATA'!G29</f>
        <v>898.76</v>
      </c>
      <c r="D29" s="3">
        <f>('HISTORICAL DATA'!M29/'HISTORICAL DATA'!N29)*100</f>
        <v>82.644628099173559</v>
      </c>
      <c r="E29">
        <v>8.33</v>
      </c>
      <c r="F29" s="26">
        <f>('HISTORICAL DATA'!Q29/'HISTORICAL DATA'!L29)*100</f>
        <v>0.35741158765989467</v>
      </c>
      <c r="G29" s="26">
        <f>'HISTORICAL DATA'!R29/'HISTORICAL DATA'!L29*100</f>
        <v>0.26335590669676445</v>
      </c>
      <c r="H29" s="26">
        <f>'HISTORICAL DATA'!S29/'HISTORICAL DATA'!L29*100</f>
        <v>0.16930022573363432</v>
      </c>
    </row>
    <row r="30" spans="2:8" x14ac:dyDescent="0.25">
      <c r="B30">
        <f>'HISTORICAL DATA'!H30+'HISTORICAL DATA'!I30+'HISTORICAL DATA'!J30+'HISTORICAL DATA'!K30</f>
        <v>404</v>
      </c>
      <c r="C30">
        <f>B30+'HISTORICAL DATA'!G30</f>
        <v>839.66000000000008</v>
      </c>
      <c r="D30" s="3">
        <f>('HISTORICAL DATA'!M30/'HISTORICAL DATA'!N30)*100</f>
        <v>90.909090909090907</v>
      </c>
      <c r="E30">
        <v>10.38</v>
      </c>
      <c r="F30" s="26">
        <f>('HISTORICAL DATA'!Q30/'HISTORICAL DATA'!L30)*100</f>
        <v>0.37961746240327054</v>
      </c>
      <c r="G30" s="26">
        <f>'HISTORICAL DATA'!R30/'HISTORICAL DATA'!L30*100</f>
        <v>0.13140604467805519</v>
      </c>
      <c r="H30" s="26">
        <f>'HISTORICAL DATA'!S30/'HISTORICAL DATA'!L30*100</f>
        <v>8.760402978537013E-2</v>
      </c>
    </row>
    <row r="31" spans="2:8" x14ac:dyDescent="0.25">
      <c r="B31">
        <f>'HISTORICAL DATA'!H31+'HISTORICAL DATA'!I31+'HISTORICAL DATA'!J31+'HISTORICAL DATA'!K31</f>
        <v>456</v>
      </c>
      <c r="C31">
        <f>B31+'HISTORICAL DATA'!G31</f>
        <v>1018.59</v>
      </c>
      <c r="D31" s="3">
        <f>('HISTORICAL DATA'!M31/'HISTORICAL DATA'!N31)*100</f>
        <v>90.163934426229503</v>
      </c>
      <c r="E31">
        <v>6.77</v>
      </c>
      <c r="F31" s="26">
        <f>('HISTORICAL DATA'!Q31/'HISTORICAL DATA'!L31)*100</f>
        <v>0.23606319230070819</v>
      </c>
      <c r="G31" s="26">
        <f>'HISTORICAL DATA'!R31/'HISTORICAL DATA'!L31*100</f>
        <v>9.0793535500272388E-2</v>
      </c>
      <c r="H31" s="26">
        <f>'HISTORICAL DATA'!S31/'HISTORICAL DATA'!L31*100</f>
        <v>0.16342836390049029</v>
      </c>
    </row>
    <row r="32" spans="2:8" x14ac:dyDescent="0.25">
      <c r="B32">
        <f>'HISTORICAL DATA'!H32+'HISTORICAL DATA'!I32+'HISTORICAL DATA'!J32+'HISTORICAL DATA'!K32</f>
        <v>391</v>
      </c>
      <c r="C32">
        <f>B32+'HISTORICAL DATA'!G32</f>
        <v>940.9</v>
      </c>
      <c r="D32" s="3">
        <f>('HISTORICAL DATA'!M32/'HISTORICAL DATA'!N32)*100</f>
        <v>88.709677419354833</v>
      </c>
      <c r="E32">
        <v>8.5500000000000007</v>
      </c>
      <c r="F32" s="26">
        <f>('HISTORICAL DATA'!Q32/'HISTORICAL DATA'!L32)*100</f>
        <v>0.25689330364788493</v>
      </c>
      <c r="G32" s="26">
        <f>'HISTORICAL DATA'!R32/'HISTORICAL DATA'!L32*100</f>
        <v>0.23976708340469258</v>
      </c>
      <c r="H32" s="26">
        <f>'HISTORICAL DATA'!S32/'HISTORICAL DATA'!L32*100</f>
        <v>0.10275732145915396</v>
      </c>
    </row>
    <row r="33" spans="2:8" x14ac:dyDescent="0.25">
      <c r="B33">
        <f>'HISTORICAL DATA'!H33+'HISTORICAL DATA'!I33+'HISTORICAL DATA'!J33+'HISTORICAL DATA'!K33</f>
        <v>476</v>
      </c>
      <c r="C33">
        <f>B33+'HISTORICAL DATA'!G33</f>
        <v>994.16</v>
      </c>
      <c r="D33" s="3">
        <f>('HISTORICAL DATA'!M33/'HISTORICAL DATA'!N33)*100</f>
        <v>89.285714285714292</v>
      </c>
      <c r="E33">
        <v>7.84</v>
      </c>
      <c r="F33" s="26">
        <f>('HISTORICAL DATA'!Q33/'HISTORICAL DATA'!L33)*100</f>
        <v>0.50734779566130161</v>
      </c>
      <c r="G33" s="26">
        <f>'HISTORICAL DATA'!R33/'HISTORICAL DATA'!L33*100</f>
        <v>0.10496850944716585</v>
      </c>
      <c r="H33" s="26">
        <f>'HISTORICAL DATA'!S33/'HISTORICAL DATA'!L33*100</f>
        <v>0.15745276417074877</v>
      </c>
    </row>
    <row r="34" spans="2:8" x14ac:dyDescent="0.25">
      <c r="B34">
        <f>'HISTORICAL DATA'!H34+'HISTORICAL DATA'!I34+'HISTORICAL DATA'!J34+'HISTORICAL DATA'!K34</f>
        <v>404</v>
      </c>
      <c r="C34">
        <f>B34+'HISTORICAL DATA'!G34</f>
        <v>1156.5999999999999</v>
      </c>
      <c r="D34" s="3">
        <f>('HISTORICAL DATA'!M34/'HISTORICAL DATA'!N34)*100</f>
        <v>78.125</v>
      </c>
      <c r="E34">
        <v>7.04</v>
      </c>
      <c r="F34" s="26">
        <f>('HISTORICAL DATA'!Q34/'HISTORICAL DATA'!L34)*100</f>
        <v>0.42674253200568996</v>
      </c>
      <c r="G34" s="26">
        <f>'HISTORICAL DATA'!R34/'HISTORICAL DATA'!L34*100</f>
        <v>0.18966334755808439</v>
      </c>
      <c r="H34" s="26">
        <f>'HISTORICAL DATA'!S34/'HISTORICAL DATA'!L34*100</f>
        <v>0.1264422317053896</v>
      </c>
    </row>
    <row r="35" spans="2:8" x14ac:dyDescent="0.25">
      <c r="B35">
        <f>'HISTORICAL DATA'!H35+'HISTORICAL DATA'!I35+'HISTORICAL DATA'!J35+'HISTORICAL DATA'!K35</f>
        <v>504</v>
      </c>
      <c r="C35">
        <f>B35+'HISTORICAL DATA'!G35</f>
        <v>1245.1500000000001</v>
      </c>
      <c r="D35" s="3">
        <f>('HISTORICAL DATA'!M35/'HISTORICAL DATA'!N35)*100</f>
        <v>90.090090090090087</v>
      </c>
      <c r="E35">
        <v>8.15</v>
      </c>
      <c r="F35" s="26">
        <f>('HISTORICAL DATA'!Q35/'HISTORICAL DATA'!L35)*100</f>
        <v>0.42743345638235863</v>
      </c>
      <c r="G35" s="26">
        <f>'HISTORICAL DATA'!R35/'HISTORICAL DATA'!L35*100</f>
        <v>0.21371672819117932</v>
      </c>
      <c r="H35" s="26">
        <f>'HISTORICAL DATA'!S35/'HISTORICAL DATA'!L35*100</f>
        <v>0.15543034777540315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EDCE-30D9-4983-B70F-3DD5EFE0CC2B}">
  <dimension ref="B2:G91"/>
  <sheetViews>
    <sheetView showGridLines="0" topLeftCell="C69" workbookViewId="0">
      <selection activeCell="G95" sqref="G95"/>
    </sheetView>
  </sheetViews>
  <sheetFormatPr defaultRowHeight="15" x14ac:dyDescent="0.25"/>
  <cols>
    <col min="2" max="2" width="31" customWidth="1"/>
    <col min="3" max="3" width="16.140625" customWidth="1"/>
    <col min="4" max="4" width="18.28515625" customWidth="1"/>
    <col min="5" max="5" width="16" customWidth="1"/>
    <col min="7" max="7" width="105.140625" customWidth="1"/>
  </cols>
  <sheetData>
    <row r="2" spans="2:7" ht="34.5" customHeight="1" x14ac:dyDescent="0.3">
      <c r="B2" s="5" t="s">
        <v>104</v>
      </c>
      <c r="C2" s="6"/>
      <c r="D2" s="6"/>
      <c r="E2" s="6"/>
      <c r="F2" s="6"/>
      <c r="G2" s="6"/>
    </row>
    <row r="4" spans="2:7" x14ac:dyDescent="0.25">
      <c r="B4" s="1" t="s">
        <v>101</v>
      </c>
      <c r="C4" s="1" t="s">
        <v>102</v>
      </c>
      <c r="D4" s="27" t="s">
        <v>110</v>
      </c>
    </row>
    <row r="5" spans="2:7" x14ac:dyDescent="0.25">
      <c r="B5" t="s">
        <v>103</v>
      </c>
      <c r="C5">
        <f>SUM('HISTORICAL DATA'!G5:G35)</f>
        <v>17660.340000000004</v>
      </c>
      <c r="D5" s="2">
        <f>C5/SUM($C$5:$C$9)</f>
        <v>0.56386169498798555</v>
      </c>
    </row>
    <row r="6" spans="2:7" x14ac:dyDescent="0.25">
      <c r="B6" t="s">
        <v>105</v>
      </c>
      <c r="C6">
        <f>SUM('HISTORICAL DATA'!H5:H35)</f>
        <v>7454</v>
      </c>
      <c r="D6" s="2">
        <f>C6/SUM($C$5:$C$9)</f>
        <v>0.23799230787405243</v>
      </c>
    </row>
    <row r="7" spans="2:7" x14ac:dyDescent="0.25">
      <c r="B7" t="s">
        <v>106</v>
      </c>
      <c r="C7">
        <f>SUM('HISTORICAL DATA'!I5:I35)</f>
        <v>2057</v>
      </c>
      <c r="D7" s="2">
        <f>C7/SUM($C$5:$C$9)</f>
        <v>6.567617082062327E-2</v>
      </c>
    </row>
    <row r="8" spans="2:7" x14ac:dyDescent="0.25">
      <c r="B8" t="s">
        <v>107</v>
      </c>
      <c r="C8">
        <f>SUM('HISTORICAL DATA'!J5:J35)</f>
        <v>2611</v>
      </c>
      <c r="D8" s="2">
        <f>C8/SUM($C$5:$C$9)</f>
        <v>8.3364356836483883E-2</v>
      </c>
    </row>
    <row r="9" spans="2:7" x14ac:dyDescent="0.25">
      <c r="B9" t="s">
        <v>108</v>
      </c>
      <c r="C9">
        <f>SUM('HISTORICAL DATA'!K5:K35)</f>
        <v>1538</v>
      </c>
      <c r="D9" s="2">
        <f>C9/SUM($C$5:$C$9)</f>
        <v>4.9105469480854924E-2</v>
      </c>
    </row>
    <row r="22" spans="2:3" x14ac:dyDescent="0.25">
      <c r="B22" s="1" t="s">
        <v>111</v>
      </c>
      <c r="C22" s="1" t="s">
        <v>112</v>
      </c>
    </row>
    <row r="23" spans="2:3" x14ac:dyDescent="0.25">
      <c r="B23" t="s">
        <v>11</v>
      </c>
      <c r="C23">
        <f>SUM('HISTORICAL DATA'!M5:M35)</f>
        <v>340</v>
      </c>
    </row>
    <row r="24" spans="2:3" x14ac:dyDescent="0.25">
      <c r="B24" t="s">
        <v>12</v>
      </c>
      <c r="C24">
        <f>SUM('HISTORICAL DATA'!N5:N35)</f>
        <v>399.99999999999994</v>
      </c>
    </row>
    <row r="25" spans="2:3" x14ac:dyDescent="0.25">
      <c r="B25" t="s">
        <v>19</v>
      </c>
      <c r="C25" s="26">
        <v>85.714285714285708</v>
      </c>
    </row>
    <row r="40" spans="2:3" x14ac:dyDescent="0.25">
      <c r="B40" s="1" t="s">
        <v>2</v>
      </c>
      <c r="C40" s="1" t="s">
        <v>113</v>
      </c>
    </row>
    <row r="41" spans="2:3" x14ac:dyDescent="0.25">
      <c r="B41" t="s">
        <v>62</v>
      </c>
      <c r="C41" s="2">
        <f>SUMIF('HISTORICAL DATA'!$D$5:$D$35,"Shea Butter",'HISTORICAL DATA'!$P$5:$P$35)/SUM('HISTORICAL DATA'!$P$5:$P$35)</f>
        <v>0.12681159420289856</v>
      </c>
    </row>
    <row r="42" spans="2:3" x14ac:dyDescent="0.25">
      <c r="B42" t="s">
        <v>61</v>
      </c>
      <c r="C42" s="2">
        <f>SUMIF('HISTORICAL DATA'!$D$5:$D$35,"Aloe Vera",'HISTORICAL DATA'!$P$5:$P$35)/SUM('HISTORICAL DATA'!$P$5:$P$35)</f>
        <v>0.2391304347826087</v>
      </c>
    </row>
    <row r="43" spans="2:3" x14ac:dyDescent="0.25">
      <c r="B43" t="s">
        <v>60</v>
      </c>
      <c r="C43" s="2">
        <f>SUMIF('HISTORICAL DATA'!$D$5:$D$35,"Cocoa Butter",'HISTORICAL DATA'!$P$5:$P$35)/SUM('HISTORICAL DATA'!$P$5:$P$35)</f>
        <v>0.25724637681159418</v>
      </c>
    </row>
    <row r="44" spans="2:3" x14ac:dyDescent="0.25">
      <c r="B44" t="s">
        <v>63</v>
      </c>
      <c r="C44" s="2">
        <f>SUMIF('HISTORICAL DATA'!$D$5:$D$35,"Essential Oils",'HISTORICAL DATA'!$P$5:$P$35)/SUM('HISTORICAL DATA'!$P$5:$P$35)</f>
        <v>0.18478260869565216</v>
      </c>
    </row>
    <row r="45" spans="2:3" x14ac:dyDescent="0.25">
      <c r="B45" t="s">
        <v>64</v>
      </c>
      <c r="C45" s="2">
        <f>SUMIF('HISTORICAL DATA'!$D$5:$D$35,"Sea Salt",'HISTORICAL DATA'!$P$5:$P$35)/SUM('HISTORICAL DATA'!$P$5:$P$35)</f>
        <v>0.19202898550724637</v>
      </c>
    </row>
    <row r="60" spans="2:5" x14ac:dyDescent="0.25">
      <c r="B60" s="1" t="s">
        <v>0</v>
      </c>
      <c r="C60" s="1" t="s">
        <v>21</v>
      </c>
      <c r="D60" s="1" t="s">
        <v>22</v>
      </c>
      <c r="E60" s="1" t="s">
        <v>23</v>
      </c>
    </row>
    <row r="61" spans="2:5" x14ac:dyDescent="0.25">
      <c r="B61" s="28">
        <v>45658</v>
      </c>
      <c r="C61" s="26">
        <f>ANALYSIS!F5</f>
        <v>0.24220405691795338</v>
      </c>
      <c r="D61" s="26">
        <f>ANALYSIS!G5</f>
        <v>7.5688767786860428E-2</v>
      </c>
      <c r="E61" s="26">
        <f>ANALYSIS!H5</f>
        <v>7.5688767786860428E-2</v>
      </c>
    </row>
    <row r="62" spans="2:5" x14ac:dyDescent="0.25">
      <c r="B62" s="28">
        <v>45659</v>
      </c>
      <c r="C62" s="26">
        <f>ANALYSIS!F6</f>
        <v>0.17398869073510223</v>
      </c>
      <c r="D62" s="26">
        <f>ANALYSIS!G6</f>
        <v>0.20298680585761927</v>
      </c>
      <c r="E62" s="26">
        <f>ANALYSIS!H6</f>
        <v>5.7996230245034079E-2</v>
      </c>
    </row>
    <row r="63" spans="2:5" x14ac:dyDescent="0.25">
      <c r="B63" s="28">
        <v>45660</v>
      </c>
      <c r="C63" s="26">
        <f>ANALYSIS!F7</f>
        <v>0.38396559668253721</v>
      </c>
      <c r="D63" s="26">
        <f>ANALYSIS!G7</f>
        <v>0.10751036707111043</v>
      </c>
      <c r="E63" s="26">
        <f>ANALYSIS!H7</f>
        <v>0.12286899093841193</v>
      </c>
    </row>
    <row r="64" spans="2:5" x14ac:dyDescent="0.25">
      <c r="B64" s="28">
        <v>45661</v>
      </c>
      <c r="C64" s="26">
        <f>ANALYSIS!F8</f>
        <v>0.31451250561629474</v>
      </c>
      <c r="D64" s="26">
        <f>ANALYSIS!G8</f>
        <v>0.19469821776246818</v>
      </c>
      <c r="E64" s="26">
        <f>ANALYSIS!H8</f>
        <v>0.10483750187209825</v>
      </c>
    </row>
    <row r="65" spans="2:5" x14ac:dyDescent="0.25">
      <c r="B65" s="28">
        <v>45662</v>
      </c>
      <c r="C65" s="26">
        <f>ANALYSIS!F9</f>
        <v>0.19960079840319359</v>
      </c>
      <c r="D65" s="26">
        <f>ANALYSIS!G9</f>
        <v>0.23030861354214646</v>
      </c>
      <c r="E65" s="26">
        <f>ANALYSIS!H9</f>
        <v>9.2123445416858588E-2</v>
      </c>
    </row>
    <row r="66" spans="2:5" x14ac:dyDescent="0.25">
      <c r="B66" s="28">
        <v>45663</v>
      </c>
      <c r="C66" s="26">
        <f>ANALYSIS!F10</f>
        <v>0.22573363431151239</v>
      </c>
      <c r="D66" s="26">
        <f>ANALYSIS!G10</f>
        <v>0.15048908954100826</v>
      </c>
      <c r="E66" s="26">
        <f>ANALYSIS!H10</f>
        <v>0.11286681715575619</v>
      </c>
    </row>
    <row r="67" spans="2:5" x14ac:dyDescent="0.25">
      <c r="B67" s="28">
        <v>45664</v>
      </c>
      <c r="C67" s="26">
        <f>ANALYSIS!F11</f>
        <v>0.43441938178780282</v>
      </c>
      <c r="D67" s="26">
        <f>ANALYSIS!G11</f>
        <v>0.10025062656641603</v>
      </c>
      <c r="E67" s="26">
        <f>ANALYSIS!H11</f>
        <v>0.15037593984962408</v>
      </c>
    </row>
    <row r="68" spans="2:5" x14ac:dyDescent="0.25">
      <c r="B68" s="28">
        <v>45665</v>
      </c>
      <c r="C68" s="26">
        <f>ANALYSIS!F12</f>
        <v>0.30134096730450505</v>
      </c>
      <c r="D68" s="26">
        <f>ANALYSIS!G12</f>
        <v>0.12053638692180202</v>
      </c>
      <c r="E68" s="26">
        <f>ANALYSIS!H12</f>
        <v>9.0402290191351514E-2</v>
      </c>
    </row>
    <row r="69" spans="2:5" x14ac:dyDescent="0.25">
      <c r="B69" s="28">
        <v>45666</v>
      </c>
      <c r="C69" s="26">
        <f>ANALYSIS!F13</f>
        <v>0.43307086614173229</v>
      </c>
      <c r="D69" s="26">
        <f>ANALYSIS!G13</f>
        <v>9.8425196850393692E-2</v>
      </c>
      <c r="E69" s="26">
        <f>ANALYSIS!H13</f>
        <v>0.19685039370078738</v>
      </c>
    </row>
    <row r="70" spans="2:5" x14ac:dyDescent="0.25">
      <c r="B70" s="28">
        <v>45667</v>
      </c>
      <c r="C70" s="26">
        <f>ANALYSIS!F14</f>
        <v>0.20488573680063041</v>
      </c>
      <c r="D70" s="26">
        <f>ANALYSIS!G14</f>
        <v>7.8802206461780933E-2</v>
      </c>
      <c r="E70" s="26">
        <f>ANALYSIS!H14</f>
        <v>9.4562647754137114E-2</v>
      </c>
    </row>
    <row r="71" spans="2:5" x14ac:dyDescent="0.25">
      <c r="B71" s="28">
        <v>45668</v>
      </c>
      <c r="C71" s="26">
        <f>ANALYSIS!F15</f>
        <v>0.55919784033937525</v>
      </c>
      <c r="D71" s="26">
        <f>ANALYSIS!G15</f>
        <v>0.15426147319706904</v>
      </c>
      <c r="E71" s="26">
        <f>ANALYSIS!H15</f>
        <v>0.19282684149633628</v>
      </c>
    </row>
    <row r="72" spans="2:5" x14ac:dyDescent="0.25">
      <c r="B72" s="28">
        <v>45669</v>
      </c>
      <c r="C72" s="26">
        <f>ANALYSIS!F16</f>
        <v>0.38042538474840049</v>
      </c>
      <c r="D72" s="26">
        <f>ANALYSIS!G16</f>
        <v>0.17292062943109113</v>
      </c>
      <c r="E72" s="26">
        <f>ANALYSIS!H16</f>
        <v>0.13833650354487292</v>
      </c>
    </row>
    <row r="73" spans="2:5" x14ac:dyDescent="0.25">
      <c r="B73" s="28">
        <v>45670</v>
      </c>
      <c r="C73" s="26">
        <f>ANALYSIS!F17</f>
        <v>0.4704037632301058</v>
      </c>
      <c r="D73" s="26">
        <f>ANALYSIS!G17</f>
        <v>0.27440219521756176</v>
      </c>
      <c r="E73" s="26">
        <f>ANALYSIS!H17</f>
        <v>5.8800470403763225E-2</v>
      </c>
    </row>
    <row r="74" spans="2:5" x14ac:dyDescent="0.25">
      <c r="B74" s="28">
        <v>45671</v>
      </c>
      <c r="C74" s="26">
        <f>ANALYSIS!F18</f>
        <v>0.53475935828876997</v>
      </c>
      <c r="D74" s="26">
        <f>ANALYSIS!G18</f>
        <v>0.17825311942959002</v>
      </c>
      <c r="E74" s="26">
        <f>ANALYSIS!H18</f>
        <v>9.9029510794216666E-2</v>
      </c>
    </row>
    <row r="75" spans="2:5" x14ac:dyDescent="0.25">
      <c r="B75" s="28">
        <v>45672</v>
      </c>
      <c r="C75" s="26">
        <f>ANALYSIS!F19</f>
        <v>0.4236623254354307</v>
      </c>
      <c r="D75" s="26">
        <f>ANALYSIS!G19</f>
        <v>0.10983838066844501</v>
      </c>
      <c r="E75" s="26">
        <f>ANALYSIS!H19</f>
        <v>0.10983838066844501</v>
      </c>
    </row>
    <row r="76" spans="2:5" x14ac:dyDescent="0.25">
      <c r="B76" s="28">
        <v>45673</v>
      </c>
      <c r="C76" s="26">
        <f>ANALYSIS!F20</f>
        <v>0.45766590389016021</v>
      </c>
      <c r="D76" s="26">
        <f>ANALYSIS!G20</f>
        <v>0.12321774335504314</v>
      </c>
      <c r="E76" s="26">
        <f>ANALYSIS!H20</f>
        <v>0.15842281288505544</v>
      </c>
    </row>
    <row r="77" spans="2:5" x14ac:dyDescent="0.25">
      <c r="B77" s="28">
        <v>45674</v>
      </c>
      <c r="C77" s="26">
        <f>ANALYSIS!F21</f>
        <v>0.2533783783783784</v>
      </c>
      <c r="D77" s="26">
        <f>ANALYSIS!G21</f>
        <v>0.2533783783783784</v>
      </c>
      <c r="E77" s="26">
        <f>ANALYSIS!H21</f>
        <v>0.13513513513513514</v>
      </c>
    </row>
    <row r="78" spans="2:5" x14ac:dyDescent="0.25">
      <c r="B78" s="28">
        <v>45675</v>
      </c>
      <c r="C78" s="26">
        <f>ANALYSIS!F22</f>
        <v>0.43096813914114207</v>
      </c>
      <c r="D78" s="26">
        <f>ANALYSIS!G22</f>
        <v>0.23087578882561183</v>
      </c>
      <c r="E78" s="26">
        <f>ANALYSIS!H22</f>
        <v>0.10774203478528552</v>
      </c>
    </row>
    <row r="79" spans="2:5" x14ac:dyDescent="0.25">
      <c r="B79" s="28">
        <v>45676</v>
      </c>
      <c r="C79" s="26">
        <f>ANALYSIS!F23</f>
        <v>0.48753047065441585</v>
      </c>
      <c r="D79" s="26">
        <f>ANALYSIS!G23</f>
        <v>0.18751171948246764</v>
      </c>
      <c r="E79" s="26">
        <f>ANALYSIS!H23</f>
        <v>7.5004687792987065E-2</v>
      </c>
    </row>
    <row r="80" spans="2:5" x14ac:dyDescent="0.25">
      <c r="B80" s="28">
        <v>45677</v>
      </c>
      <c r="C80" s="26">
        <f>ANALYSIS!F24</f>
        <v>0.32626427406199021</v>
      </c>
      <c r="D80" s="26">
        <f>ANALYSIS!G24</f>
        <v>8.1566068515497553E-2</v>
      </c>
      <c r="E80" s="26">
        <f>ANALYSIS!H24</f>
        <v>9.7879282218597055E-2</v>
      </c>
    </row>
    <row r="81" spans="2:5" x14ac:dyDescent="0.25">
      <c r="B81" s="28">
        <v>45678</v>
      </c>
      <c r="C81" s="26">
        <f>ANALYSIS!F25</f>
        <v>0.50939750570876507</v>
      </c>
      <c r="D81" s="26">
        <f>ANALYSIS!G25</f>
        <v>0.22835060600737747</v>
      </c>
      <c r="E81" s="26">
        <f>ANALYSIS!H25</f>
        <v>8.7827156156683642E-2</v>
      </c>
    </row>
    <row r="82" spans="2:5" x14ac:dyDescent="0.25">
      <c r="B82" s="28">
        <v>45679</v>
      </c>
      <c r="C82" s="26">
        <f>ANALYSIS!F26</f>
        <v>0.17292062943109113</v>
      </c>
      <c r="D82" s="26">
        <f>ANALYSIS!G26</f>
        <v>0.22479681826041847</v>
      </c>
      <c r="E82" s="26">
        <f>ANALYSIS!H26</f>
        <v>0.12104444060176379</v>
      </c>
    </row>
    <row r="83" spans="2:5" x14ac:dyDescent="0.25">
      <c r="B83" s="28">
        <v>45680</v>
      </c>
      <c r="C83" s="26">
        <f>ANALYSIS!F27</f>
        <v>0.30311778290993074</v>
      </c>
      <c r="D83" s="26">
        <f>ANALYSIS!G27</f>
        <v>0.12990762124711316</v>
      </c>
      <c r="E83" s="26">
        <f>ANALYSIS!H27</f>
        <v>7.2170900692840642E-2</v>
      </c>
    </row>
    <row r="84" spans="2:5" x14ac:dyDescent="0.25">
      <c r="B84" s="28">
        <v>45681</v>
      </c>
      <c r="C84" s="26">
        <f>ANALYSIS!F28</f>
        <v>0.39488232506713006</v>
      </c>
      <c r="D84" s="26">
        <f>ANALYSIS!G28</f>
        <v>0.11056705101879639</v>
      </c>
      <c r="E84" s="26">
        <f>ANALYSIS!H28</f>
        <v>7.8976465013426006E-2</v>
      </c>
    </row>
    <row r="85" spans="2:5" x14ac:dyDescent="0.25">
      <c r="B85" s="28">
        <v>45682</v>
      </c>
      <c r="C85" s="26">
        <f>ANALYSIS!F29</f>
        <v>0.35741158765989467</v>
      </c>
      <c r="D85" s="26">
        <f>ANALYSIS!G29</f>
        <v>0.26335590669676445</v>
      </c>
      <c r="E85" s="26">
        <f>ANALYSIS!H29</f>
        <v>0.16930022573363432</v>
      </c>
    </row>
    <row r="86" spans="2:5" x14ac:dyDescent="0.25">
      <c r="B86" s="28">
        <v>45683</v>
      </c>
      <c r="C86" s="26">
        <f>ANALYSIS!F30</f>
        <v>0.37961746240327054</v>
      </c>
      <c r="D86" s="26">
        <f>ANALYSIS!G30</f>
        <v>0.13140604467805519</v>
      </c>
      <c r="E86" s="26">
        <f>ANALYSIS!H30</f>
        <v>8.760402978537013E-2</v>
      </c>
    </row>
    <row r="87" spans="2:5" x14ac:dyDescent="0.25">
      <c r="B87" s="28">
        <v>45684</v>
      </c>
      <c r="C87" s="26">
        <f>ANALYSIS!F31</f>
        <v>0.23606319230070819</v>
      </c>
      <c r="D87" s="26">
        <f>ANALYSIS!G31</f>
        <v>9.0793535500272388E-2</v>
      </c>
      <c r="E87" s="26">
        <f>ANALYSIS!H31</f>
        <v>0.16342836390049029</v>
      </c>
    </row>
    <row r="88" spans="2:5" x14ac:dyDescent="0.25">
      <c r="B88" s="28">
        <v>45685</v>
      </c>
      <c r="C88" s="26">
        <f>ANALYSIS!F32</f>
        <v>0.25689330364788493</v>
      </c>
      <c r="D88" s="26">
        <f>ANALYSIS!G32</f>
        <v>0.23976708340469258</v>
      </c>
      <c r="E88" s="26">
        <f>ANALYSIS!H32</f>
        <v>0.10275732145915396</v>
      </c>
    </row>
    <row r="89" spans="2:5" x14ac:dyDescent="0.25">
      <c r="B89" s="28">
        <v>45686</v>
      </c>
      <c r="C89" s="26">
        <f>ANALYSIS!F33</f>
        <v>0.50734779566130161</v>
      </c>
      <c r="D89" s="26">
        <f>ANALYSIS!G33</f>
        <v>0.10496850944716585</v>
      </c>
      <c r="E89" s="26">
        <f>ANALYSIS!H33</f>
        <v>0.15745276417074877</v>
      </c>
    </row>
    <row r="90" spans="2:5" x14ac:dyDescent="0.25">
      <c r="B90" s="28">
        <v>45687</v>
      </c>
      <c r="C90" s="26">
        <f>ANALYSIS!F34</f>
        <v>0.42674253200568996</v>
      </c>
      <c r="D90" s="26">
        <f>ANALYSIS!G34</f>
        <v>0.18966334755808439</v>
      </c>
      <c r="E90" s="26">
        <f>ANALYSIS!H34</f>
        <v>0.1264422317053896</v>
      </c>
    </row>
    <row r="91" spans="2:5" x14ac:dyDescent="0.25">
      <c r="B91" s="28">
        <v>45688</v>
      </c>
      <c r="C91" s="26">
        <f>ANALYSIS!F35</f>
        <v>0.42743345638235863</v>
      </c>
      <c r="D91" s="26">
        <f>ANALYSIS!G35</f>
        <v>0.21371672819117932</v>
      </c>
      <c r="E91" s="26">
        <f>ANALYSIS!H35</f>
        <v>0.15543034777540315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GUIDE</vt:lpstr>
      <vt:lpstr>HISTORICAL DATA</vt:lpstr>
      <vt:lpstr>ANALYSIS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Emem Samuel</cp:lastModifiedBy>
  <dcterms:created xsi:type="dcterms:W3CDTF">2025-03-04T14:50:31Z</dcterms:created>
  <dcterms:modified xsi:type="dcterms:W3CDTF">2025-03-10T13:27:12Z</dcterms:modified>
</cp:coreProperties>
</file>