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osirisagriculture-my.sharepoint.com/personal/admin_osiris-agriculture_fr1/Documents/OSIRIS/04 - Financier/03 - Financements/2 - agROBOfood - H2020 -- ACQUIS/2 - Files_for_admin/2 - Develop Phase/Data/"/>
    </mc:Choice>
  </mc:AlternateContent>
  <xr:revisionPtr revIDLastSave="0" documentId="11_0E2EE36D5B5C369588919ABEA55AB74770551DDE" xr6:coauthVersionLast="47" xr6:coauthVersionMax="47" xr10:uidLastSave="{00000000-0000-0000-0000-000000000000}"/>
  <bookViews>
    <workbookView xWindow="28680" yWindow="-120" windowWidth="29040" windowHeight="15840" tabRatio="898" activeTab="3" xr2:uid="{00000000-000D-0000-FFFF-FFFF00000000}"/>
  </bookViews>
  <sheets>
    <sheet name="Feuil1" sheetId="1" r:id="rId1"/>
    <sheet name="Messure humidité" sheetId="2" r:id="rId2"/>
    <sheet name="Feuil3" sheetId="8" r:id="rId3"/>
    <sheet name="Calibrage" sheetId="3" r:id="rId4"/>
    <sheet name="TCD tub MS" sheetId="10" r:id="rId5"/>
    <sheet name=" Tubérisation - MS" sheetId="9" r:id="rId6"/>
    <sheet name="Feuil5" sheetId="7" r:id="rId7"/>
    <sheet name="Feuil2" sheetId="11" r:id="rId8"/>
    <sheet name="RDT" sheetId="5" r:id="rId9"/>
    <sheet name="Feuil4" sheetId="6" r:id="rId10"/>
    <sheet name="Stats rdt" sheetId="4" r:id="rId11"/>
  </sheets>
  <calcPr calcId="191029"/>
  <pivotCaches>
    <pivotCache cacheId="0" r:id="rId12"/>
    <pivotCache cacheId="1" r:id="rId13"/>
    <pivotCache cacheId="2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8" i="3" l="1"/>
  <c r="W44" i="3"/>
  <c r="W40" i="3"/>
  <c r="W36" i="3"/>
  <c r="W32" i="3"/>
  <c r="W28" i="3"/>
  <c r="W24" i="3"/>
  <c r="W20" i="3"/>
  <c r="W16" i="3"/>
  <c r="W12" i="3"/>
  <c r="W8" i="3"/>
  <c r="W9" i="3"/>
  <c r="W10" i="3"/>
  <c r="W11" i="3"/>
  <c r="W13" i="3"/>
  <c r="W14" i="3"/>
  <c r="W15" i="3"/>
  <c r="W17" i="3"/>
  <c r="W18" i="3"/>
  <c r="W19" i="3"/>
  <c r="W21" i="3"/>
  <c r="W22" i="3"/>
  <c r="W23" i="3"/>
  <c r="W25" i="3"/>
  <c r="W26" i="3"/>
  <c r="W27" i="3"/>
  <c r="W29" i="3"/>
  <c r="W30" i="3"/>
  <c r="W31" i="3"/>
  <c r="W33" i="3"/>
  <c r="W34" i="3"/>
  <c r="W35" i="3"/>
  <c r="W37" i="3"/>
  <c r="W38" i="3"/>
  <c r="W39" i="3"/>
  <c r="W41" i="3"/>
  <c r="W42" i="3"/>
  <c r="W43" i="3"/>
  <c r="W45" i="3"/>
  <c r="W46" i="3"/>
  <c r="W47" i="3"/>
  <c r="W6" i="3"/>
  <c r="W7" i="3"/>
  <c r="W5" i="3"/>
  <c r="S43" i="5" l="1"/>
  <c r="S9" i="4" l="1"/>
  <c r="T9" i="4"/>
  <c r="U9" i="4"/>
  <c r="R9" i="4"/>
  <c r="O31" i="9" l="1"/>
  <c r="O32" i="9"/>
  <c r="O30" i="9"/>
  <c r="V5" i="4" l="1"/>
  <c r="V6" i="4"/>
  <c r="V4" i="4"/>
  <c r="R8" i="4"/>
  <c r="T8" i="4"/>
  <c r="U8" i="4"/>
  <c r="S8" i="4"/>
  <c r="N79" i="5"/>
  <c r="N80" i="5"/>
  <c r="N81" i="5"/>
  <c r="N82" i="5"/>
  <c r="N83" i="5"/>
  <c r="N84" i="5"/>
  <c r="N85" i="5"/>
  <c r="J80" i="5"/>
  <c r="K80" i="5"/>
  <c r="L80" i="5"/>
  <c r="M80" i="5"/>
  <c r="J81" i="5"/>
  <c r="K81" i="5"/>
  <c r="L81" i="5"/>
  <c r="M81" i="5"/>
  <c r="J82" i="5"/>
  <c r="K82" i="5"/>
  <c r="L82" i="5"/>
  <c r="M82" i="5"/>
  <c r="J83" i="5"/>
  <c r="K83" i="5"/>
  <c r="L83" i="5"/>
  <c r="M83" i="5"/>
  <c r="J84" i="5"/>
  <c r="K84" i="5"/>
  <c r="L84" i="5"/>
  <c r="M84" i="5"/>
  <c r="J85" i="5"/>
  <c r="K85" i="5"/>
  <c r="L85" i="5"/>
  <c r="M85" i="5"/>
  <c r="K79" i="5"/>
  <c r="L79" i="5"/>
  <c r="M79" i="5"/>
  <c r="J79" i="5"/>
  <c r="G3" i="8" l="1"/>
  <c r="G8" i="8"/>
  <c r="G9" i="8"/>
  <c r="G10" i="8"/>
  <c r="G11" i="8"/>
  <c r="F3" i="8"/>
  <c r="F4" i="8"/>
  <c r="G4" i="8" s="1"/>
  <c r="F5" i="8"/>
  <c r="G5" i="8" s="1"/>
  <c r="F6" i="8"/>
  <c r="G6" i="8" s="1"/>
  <c r="F7" i="8"/>
  <c r="G7" i="8" s="1"/>
  <c r="F8" i="8"/>
  <c r="F9" i="8"/>
  <c r="F10" i="8"/>
  <c r="F11" i="8"/>
  <c r="F12" i="8"/>
  <c r="G12" i="8" s="1"/>
  <c r="F13" i="8"/>
  <c r="G13" i="8" s="1"/>
  <c r="F2" i="8"/>
  <c r="J2" i="8" l="1"/>
  <c r="I2" i="8"/>
  <c r="J10" i="8"/>
  <c r="I10" i="8"/>
  <c r="G2" i="8"/>
  <c r="J8" i="8"/>
  <c r="K9" i="8" s="1"/>
  <c r="I8" i="8"/>
  <c r="I5" i="3"/>
  <c r="U7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U5" i="5"/>
  <c r="U6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4" i="5"/>
  <c r="U4" i="5"/>
  <c r="V4" i="5"/>
  <c r="W4" i="5"/>
  <c r="S4" i="5"/>
  <c r="X4" i="5" s="1"/>
  <c r="S5" i="5"/>
  <c r="S6" i="5"/>
  <c r="S7" i="5"/>
  <c r="S8" i="5"/>
  <c r="S9" i="5"/>
  <c r="S10" i="5"/>
  <c r="S11" i="5"/>
  <c r="S12" i="5"/>
  <c r="S13" i="5"/>
  <c r="S14" i="5"/>
  <c r="S15" i="5"/>
  <c r="X15" i="5" s="1"/>
  <c r="Y15" i="5" s="1"/>
  <c r="S16" i="5"/>
  <c r="S17" i="5"/>
  <c r="S18" i="5"/>
  <c r="S19" i="5"/>
  <c r="S20" i="5"/>
  <c r="S21" i="5"/>
  <c r="S22" i="5"/>
  <c r="S23" i="5"/>
  <c r="X23" i="5" s="1"/>
  <c r="Y23" i="5" s="1"/>
  <c r="S24" i="5"/>
  <c r="S25" i="5"/>
  <c r="S26" i="5"/>
  <c r="S27" i="5"/>
  <c r="S28" i="5"/>
  <c r="S29" i="5"/>
  <c r="S30" i="5"/>
  <c r="S31" i="5"/>
  <c r="X31" i="5" s="1"/>
  <c r="Y31" i="5" s="1"/>
  <c r="S32" i="5"/>
  <c r="S33" i="5"/>
  <c r="S34" i="5"/>
  <c r="S35" i="5"/>
  <c r="S36" i="5"/>
  <c r="X11" i="5" l="1"/>
  <c r="Y11" i="5" s="1"/>
  <c r="X19" i="5"/>
  <c r="Y19" i="5" s="1"/>
  <c r="X35" i="5"/>
  <c r="Y35" i="5" s="1"/>
  <c r="X27" i="5"/>
  <c r="Y27" i="5" s="1"/>
  <c r="X7" i="5"/>
  <c r="Y7" i="5" s="1"/>
  <c r="X6" i="5"/>
  <c r="Y6" i="5" s="1"/>
  <c r="X34" i="5"/>
  <c r="Y34" i="5" s="1"/>
  <c r="X30" i="5"/>
  <c r="Y30" i="5" s="1"/>
  <c r="X26" i="5"/>
  <c r="Y26" i="5" s="1"/>
  <c r="X22" i="5"/>
  <c r="Y22" i="5" s="1"/>
  <c r="X18" i="5"/>
  <c r="Y18" i="5" s="1"/>
  <c r="X14" i="5"/>
  <c r="Y14" i="5" s="1"/>
  <c r="X10" i="5"/>
  <c r="Y10" i="5" s="1"/>
  <c r="X5" i="5"/>
  <c r="Y5" i="5" s="1"/>
  <c r="X33" i="5"/>
  <c r="Y33" i="5" s="1"/>
  <c r="X29" i="5"/>
  <c r="Y29" i="5" s="1"/>
  <c r="X25" i="5"/>
  <c r="Y25" i="5" s="1"/>
  <c r="X21" i="5"/>
  <c r="Y21" i="5" s="1"/>
  <c r="X17" i="5"/>
  <c r="Y17" i="5" s="1"/>
  <c r="X13" i="5"/>
  <c r="Y13" i="5" s="1"/>
  <c r="X9" i="5"/>
  <c r="Y9" i="5" s="1"/>
  <c r="X36" i="5"/>
  <c r="Y36" i="5" s="1"/>
  <c r="X32" i="5"/>
  <c r="Y32" i="5" s="1"/>
  <c r="X28" i="5"/>
  <c r="Y28" i="5" s="1"/>
  <c r="X24" i="5"/>
  <c r="Y24" i="5" s="1"/>
  <c r="X20" i="5"/>
  <c r="Y20" i="5" s="1"/>
  <c r="X16" i="5"/>
  <c r="Y16" i="5" s="1"/>
  <c r="X12" i="5"/>
  <c r="Y12" i="5" s="1"/>
  <c r="X8" i="5"/>
  <c r="Y8" i="5" s="1"/>
  <c r="Y4" i="5"/>
  <c r="N16" i="4"/>
  <c r="M16" i="4"/>
  <c r="G18" i="4"/>
  <c r="H18" i="4"/>
  <c r="I18" i="4"/>
  <c r="F18" i="4"/>
  <c r="I25" i="3"/>
  <c r="I69" i="3" l="1"/>
  <c r="J69" i="3"/>
  <c r="H69" i="3"/>
  <c r="H67" i="3"/>
  <c r="I68" i="3"/>
  <c r="J68" i="3"/>
  <c r="H68" i="3"/>
  <c r="I67" i="3"/>
  <c r="J67" i="3"/>
  <c r="J46" i="3" l="1"/>
  <c r="J6" i="3"/>
  <c r="J7" i="3"/>
  <c r="J9" i="3"/>
  <c r="J12" i="3" s="1"/>
  <c r="J10" i="3"/>
  <c r="J11" i="3"/>
  <c r="J13" i="3"/>
  <c r="J16" i="3" s="1"/>
  <c r="J14" i="3"/>
  <c r="J15" i="3"/>
  <c r="J17" i="3"/>
  <c r="J18" i="3"/>
  <c r="J20" i="3" s="1"/>
  <c r="J19" i="3"/>
  <c r="J21" i="3"/>
  <c r="J24" i="3" s="1"/>
  <c r="J22" i="3"/>
  <c r="J23" i="3"/>
  <c r="J25" i="3"/>
  <c r="J26" i="3"/>
  <c r="J28" i="3" s="1"/>
  <c r="J27" i="3"/>
  <c r="J29" i="3"/>
  <c r="J32" i="3" s="1"/>
  <c r="J30" i="3"/>
  <c r="J31" i="3"/>
  <c r="J33" i="3"/>
  <c r="J36" i="3" s="1"/>
  <c r="J34" i="3"/>
  <c r="J35" i="3"/>
  <c r="J37" i="3"/>
  <c r="J40" i="3" s="1"/>
  <c r="J38" i="3"/>
  <c r="J39" i="3"/>
  <c r="J41" i="3"/>
  <c r="J44" i="3" s="1"/>
  <c r="J42" i="3"/>
  <c r="J43" i="3"/>
  <c r="J45" i="3"/>
  <c r="J47" i="3"/>
  <c r="J5" i="3"/>
  <c r="J8" i="3" s="1"/>
  <c r="U48" i="3"/>
  <c r="T48" i="3"/>
  <c r="S48" i="3"/>
  <c r="R48" i="3"/>
  <c r="Q48" i="3"/>
  <c r="P48" i="3"/>
  <c r="O48" i="3"/>
  <c r="N48" i="3"/>
  <c r="M48" i="3"/>
  <c r="L48" i="3"/>
  <c r="K48" i="3"/>
  <c r="U44" i="3"/>
  <c r="T44" i="3"/>
  <c r="S44" i="3"/>
  <c r="R44" i="3"/>
  <c r="Q44" i="3"/>
  <c r="P44" i="3"/>
  <c r="O44" i="3"/>
  <c r="N44" i="3"/>
  <c r="M44" i="3"/>
  <c r="L44" i="3"/>
  <c r="K44" i="3"/>
  <c r="U40" i="3"/>
  <c r="T40" i="3"/>
  <c r="S40" i="3"/>
  <c r="R40" i="3"/>
  <c r="Q40" i="3"/>
  <c r="P40" i="3"/>
  <c r="O40" i="3"/>
  <c r="N40" i="3"/>
  <c r="M40" i="3"/>
  <c r="L40" i="3"/>
  <c r="K40" i="3"/>
  <c r="U36" i="3"/>
  <c r="T36" i="3"/>
  <c r="S36" i="3"/>
  <c r="R36" i="3"/>
  <c r="Q36" i="3"/>
  <c r="P36" i="3"/>
  <c r="O36" i="3"/>
  <c r="N36" i="3"/>
  <c r="M36" i="3"/>
  <c r="L36" i="3"/>
  <c r="K36" i="3"/>
  <c r="U32" i="3"/>
  <c r="T32" i="3"/>
  <c r="S32" i="3"/>
  <c r="R32" i="3"/>
  <c r="Q32" i="3"/>
  <c r="P32" i="3"/>
  <c r="O32" i="3"/>
  <c r="N32" i="3"/>
  <c r="M32" i="3"/>
  <c r="L32" i="3"/>
  <c r="K32" i="3"/>
  <c r="U28" i="3"/>
  <c r="T28" i="3"/>
  <c r="S28" i="3"/>
  <c r="R28" i="3"/>
  <c r="Q28" i="3"/>
  <c r="P28" i="3"/>
  <c r="O28" i="3"/>
  <c r="N28" i="3"/>
  <c r="M28" i="3"/>
  <c r="L28" i="3"/>
  <c r="K28" i="3"/>
  <c r="U24" i="3"/>
  <c r="T24" i="3"/>
  <c r="S24" i="3"/>
  <c r="R24" i="3"/>
  <c r="Q24" i="3"/>
  <c r="P24" i="3"/>
  <c r="O24" i="3"/>
  <c r="N24" i="3"/>
  <c r="M24" i="3"/>
  <c r="L24" i="3"/>
  <c r="K24" i="3"/>
  <c r="U20" i="3"/>
  <c r="T20" i="3"/>
  <c r="S20" i="3"/>
  <c r="R20" i="3"/>
  <c r="Q20" i="3"/>
  <c r="P20" i="3"/>
  <c r="O20" i="3"/>
  <c r="N20" i="3"/>
  <c r="M20" i="3"/>
  <c r="L20" i="3"/>
  <c r="K20" i="3"/>
  <c r="U16" i="3"/>
  <c r="T16" i="3"/>
  <c r="S16" i="3"/>
  <c r="R16" i="3"/>
  <c r="Q16" i="3"/>
  <c r="P16" i="3"/>
  <c r="O16" i="3"/>
  <c r="N16" i="3"/>
  <c r="M16" i="3"/>
  <c r="L16" i="3"/>
  <c r="K16" i="3"/>
  <c r="U12" i="3"/>
  <c r="T12" i="3"/>
  <c r="S12" i="3"/>
  <c r="R12" i="3"/>
  <c r="Q12" i="3"/>
  <c r="P12" i="3"/>
  <c r="O12" i="3"/>
  <c r="N12" i="3"/>
  <c r="M12" i="3"/>
  <c r="L12" i="3"/>
  <c r="K12" i="3"/>
  <c r="K8" i="3"/>
  <c r="L8" i="3"/>
  <c r="M8" i="3"/>
  <c r="N8" i="3"/>
  <c r="O8" i="3"/>
  <c r="P8" i="3"/>
  <c r="Q8" i="3"/>
  <c r="R8" i="3"/>
  <c r="S8" i="3"/>
  <c r="T8" i="3"/>
  <c r="U8" i="3"/>
  <c r="I47" i="3"/>
  <c r="I13" i="3"/>
  <c r="I19" i="3"/>
  <c r="I45" i="3"/>
  <c r="I6" i="3"/>
  <c r="I10" i="3"/>
  <c r="I35" i="3"/>
  <c r="I31" i="3"/>
  <c r="I15" i="3"/>
  <c r="I17" i="3"/>
  <c r="I26" i="3"/>
  <c r="I39" i="3"/>
  <c r="I18" i="3"/>
  <c r="I29" i="3"/>
  <c r="I23" i="3"/>
  <c r="I21" i="3"/>
  <c r="I42" i="3"/>
  <c r="I43" i="3"/>
  <c r="I33" i="3"/>
  <c r="I34" i="3"/>
  <c r="I30" i="3"/>
  <c r="I14" i="3"/>
  <c r="I9" i="3"/>
  <c r="I22" i="3"/>
  <c r="I38" i="3"/>
  <c r="I41" i="3"/>
  <c r="I27" i="3"/>
  <c r="I46" i="3"/>
  <c r="I11" i="3"/>
  <c r="H7" i="3"/>
  <c r="I7" i="3" s="1"/>
  <c r="H37" i="3"/>
  <c r="I37" i="3" s="1"/>
  <c r="K11" i="2"/>
  <c r="J11" i="2"/>
  <c r="H15" i="2"/>
  <c r="I11" i="2"/>
  <c r="H11" i="2"/>
  <c r="J48" i="3" l="1"/>
  <c r="I48" i="3"/>
  <c r="I36" i="3"/>
  <c r="I28" i="3"/>
  <c r="I44" i="3"/>
  <c r="I20" i="3"/>
  <c r="I12" i="3"/>
  <c r="I8" i="3"/>
  <c r="I32" i="3"/>
  <c r="I16" i="3"/>
  <c r="I40" i="3"/>
  <c r="I24" i="3"/>
  <c r="I21" i="2"/>
  <c r="K21" i="2" s="1"/>
  <c r="H21" i="2"/>
  <c r="J21" i="2" s="1"/>
  <c r="I12" i="2"/>
  <c r="K12" i="2" s="1"/>
  <c r="I14" i="2"/>
  <c r="K14" i="2" s="1"/>
  <c r="I15" i="2"/>
  <c r="K15" i="2" s="1"/>
  <c r="I17" i="2"/>
  <c r="K17" i="2" s="1"/>
  <c r="I18" i="2"/>
  <c r="K18" i="2" s="1"/>
  <c r="I20" i="2"/>
  <c r="K20" i="2" s="1"/>
  <c r="H12" i="2"/>
  <c r="H14" i="2"/>
  <c r="J14" i="2" s="1"/>
  <c r="H17" i="2"/>
  <c r="J17" i="2" s="1"/>
  <c r="H18" i="2"/>
  <c r="H20" i="2"/>
  <c r="J12" i="2" l="1"/>
  <c r="J20" i="2"/>
  <c r="J18" i="2"/>
  <c r="J15" i="2"/>
</calcChain>
</file>

<file path=xl/sharedStrings.xml><?xml version="1.0" encoding="utf-8"?>
<sst xmlns="http://schemas.openxmlformats.org/spreadsheetml/2006/main" count="894" uniqueCount="153">
  <si>
    <t>Rampe</t>
  </si>
  <si>
    <t>Lady Clair</t>
  </si>
  <si>
    <t>Innovator</t>
  </si>
  <si>
    <t>Markies</t>
  </si>
  <si>
    <t>Canon</t>
  </si>
  <si>
    <t>Robot / Rampe</t>
  </si>
  <si>
    <t xml:space="preserve">Variété : </t>
  </si>
  <si>
    <t xml:space="preserve">Nb butte : </t>
  </si>
  <si>
    <t>166m</t>
  </si>
  <si>
    <t>186m</t>
  </si>
  <si>
    <t>6 (gitep)</t>
  </si>
  <si>
    <t>n°8 : SN0310EE08</t>
  </si>
  <si>
    <t>n°3 : SN0310EE0D</t>
  </si>
  <si>
    <t>n°6 : SN0310EE15</t>
  </si>
  <si>
    <t>n°4 : SN0310EE0F</t>
  </si>
  <si>
    <t>n°9 : SN0310EE24</t>
  </si>
  <si>
    <t>n°62 : SN0120BA58</t>
  </si>
  <si>
    <t>n°5 : SN0310EE09</t>
  </si>
  <si>
    <t>n°61 : SN0120BA72</t>
  </si>
  <si>
    <t>n°2 : SN0310EE13</t>
  </si>
  <si>
    <t>n°7 : SN0310EE26</t>
  </si>
  <si>
    <t>gitep : SN01209A7B</t>
  </si>
  <si>
    <t>27 (n°8)</t>
  </si>
  <si>
    <t>2 (n°3)</t>
  </si>
  <si>
    <t>15 (n°6)</t>
  </si>
  <si>
    <t>2 (n°4)</t>
  </si>
  <si>
    <t>11 (n°9)</t>
  </si>
  <si>
    <t>23 (n°62)</t>
  </si>
  <si>
    <t>10 (n°5)</t>
  </si>
  <si>
    <t>23 (n°61)</t>
  </si>
  <si>
    <t>2 (n°2)</t>
  </si>
  <si>
    <t>18 n°7)</t>
  </si>
  <si>
    <t>26 (n°1)</t>
  </si>
  <si>
    <t>Coté Colza</t>
  </si>
  <si>
    <t>Coté chemin</t>
  </si>
  <si>
    <t>160m</t>
  </si>
  <si>
    <t>200m</t>
  </si>
  <si>
    <t>Zone de récolte</t>
  </si>
  <si>
    <t>n°1 : SN0310EE0C</t>
  </si>
  <si>
    <t>Nb tour en plus</t>
  </si>
  <si>
    <t>Mesure le 28/07/2022</t>
  </si>
  <si>
    <t>Mesure 2 à 35cm du haut de butte</t>
  </si>
  <si>
    <t>Mesure 1 à 20cm du haut de butte</t>
  </si>
  <si>
    <t>Canon I</t>
  </si>
  <si>
    <t>Canon II</t>
  </si>
  <si>
    <t>Robot I</t>
  </si>
  <si>
    <t>Robot II</t>
  </si>
  <si>
    <t xml:space="preserve">Profondeur </t>
  </si>
  <si>
    <t xml:space="preserve">Poids humide </t>
  </si>
  <si>
    <t>Tare</t>
  </si>
  <si>
    <t>Poids sec</t>
  </si>
  <si>
    <t>Poids humide</t>
  </si>
  <si>
    <t xml:space="preserve">Densité </t>
  </si>
  <si>
    <t>% Humidité</t>
  </si>
  <si>
    <t>Sonde : Bat = blanc et marron</t>
  </si>
  <si>
    <t>PS = rouge et noir</t>
  </si>
  <si>
    <t xml:space="preserve">Moda </t>
  </si>
  <si>
    <t>Nb pied</t>
  </si>
  <si>
    <t>Longueur</t>
  </si>
  <si>
    <t>Poids</t>
  </si>
  <si>
    <t>MS</t>
  </si>
  <si>
    <t>15/35</t>
  </si>
  <si>
    <t>35/45</t>
  </si>
  <si>
    <t>45/55</t>
  </si>
  <si>
    <t>55/65</t>
  </si>
  <si>
    <t>65+</t>
  </si>
  <si>
    <t>Nombre</t>
  </si>
  <si>
    <t>Rep</t>
  </si>
  <si>
    <t>III</t>
  </si>
  <si>
    <t>I</t>
  </si>
  <si>
    <t>II</t>
  </si>
  <si>
    <t>Rdt -15%</t>
  </si>
  <si>
    <t>Tub/pied</t>
  </si>
  <si>
    <t>Robot 1</t>
  </si>
  <si>
    <t>Robot 2</t>
  </si>
  <si>
    <t>Robot 3</t>
  </si>
  <si>
    <t>Robot 4</t>
  </si>
  <si>
    <t>Canon 1</t>
  </si>
  <si>
    <t>Canon 6</t>
  </si>
  <si>
    <t>Canon 2</t>
  </si>
  <si>
    <t>Canon 3</t>
  </si>
  <si>
    <t>Canon 5</t>
  </si>
  <si>
    <t>Canon 4</t>
  </si>
  <si>
    <t>Rampe 1</t>
  </si>
  <si>
    <t>Lady Claire</t>
  </si>
  <si>
    <t>Markies non irriguée</t>
  </si>
  <si>
    <t>Inno C1</t>
  </si>
  <si>
    <t>Inno C2</t>
  </si>
  <si>
    <t>Inno R2</t>
  </si>
  <si>
    <t>Inno R3</t>
  </si>
  <si>
    <t>tot</t>
  </si>
  <si>
    <t>Inno C</t>
  </si>
  <si>
    <t>Inno R</t>
  </si>
  <si>
    <t>Lady R1</t>
  </si>
  <si>
    <t>Lady C4</t>
  </si>
  <si>
    <t>Lady C5</t>
  </si>
  <si>
    <t>Inno Rampe</t>
  </si>
  <si>
    <t>Markies R4</t>
  </si>
  <si>
    <t>Markies C6</t>
  </si>
  <si>
    <t>Lady C3</t>
  </si>
  <si>
    <t>Robot</t>
  </si>
  <si>
    <t>RDT</t>
  </si>
  <si>
    <t>RDT -15%</t>
  </si>
  <si>
    <t>Variété</t>
  </si>
  <si>
    <t>Matériel</t>
  </si>
  <si>
    <t>Étiquettes de lignes</t>
  </si>
  <si>
    <t>Total général</t>
  </si>
  <si>
    <t>Moyenne de 15/35</t>
  </si>
  <si>
    <t>Moyenne de 35/45</t>
  </si>
  <si>
    <t>Moyenne de 45/55</t>
  </si>
  <si>
    <t>Moyenne de 55/65</t>
  </si>
  <si>
    <t>Moyenne de 65+</t>
  </si>
  <si>
    <t>Moyenne de RDT</t>
  </si>
  <si>
    <t>Innovator Canon</t>
  </si>
  <si>
    <t>Lady Clair Canon</t>
  </si>
  <si>
    <t>Markies Canon</t>
  </si>
  <si>
    <t>Innovator Robot</t>
  </si>
  <si>
    <t>Lady Clair Robot</t>
  </si>
  <si>
    <t>Markies Robot</t>
  </si>
  <si>
    <t>Variété/matériel</t>
  </si>
  <si>
    <t>Inno Robot</t>
  </si>
  <si>
    <t>Inno Canon</t>
  </si>
  <si>
    <t>Lady Robot</t>
  </si>
  <si>
    <t>Lady Canon</t>
  </si>
  <si>
    <t>Lady Canon 3</t>
  </si>
  <si>
    <t>Lady Canon 4</t>
  </si>
  <si>
    <t>Lady Canon 5</t>
  </si>
  <si>
    <t>Innovator Rampe</t>
  </si>
  <si>
    <t>Rampe 2</t>
  </si>
  <si>
    <t>total eau</t>
  </si>
  <si>
    <t>précipitations</t>
  </si>
  <si>
    <t>01/06 au 08/09</t>
  </si>
  <si>
    <t>a</t>
  </si>
  <si>
    <t>b</t>
  </si>
  <si>
    <t>Écartype de RDT -15%</t>
  </si>
  <si>
    <t>Lady canon</t>
  </si>
  <si>
    <t>ab</t>
  </si>
  <si>
    <t>Markies canon</t>
  </si>
  <si>
    <t xml:space="preserve"> Tub/pied</t>
  </si>
  <si>
    <t>Variétés/matériel</t>
  </si>
  <si>
    <t>Écartype de Tub/pied</t>
  </si>
  <si>
    <t>Écartype de MS</t>
  </si>
  <si>
    <t>RDT mo</t>
  </si>
  <si>
    <t>ET</t>
  </si>
  <si>
    <t>Eau tot</t>
  </si>
  <si>
    <t>Lady Claire Robot 1</t>
  </si>
  <si>
    <t>Lady Claire Canon 3</t>
  </si>
  <si>
    <t>Lady Claire Canon 4</t>
  </si>
  <si>
    <t>Lady Claire Canon 5</t>
  </si>
  <si>
    <t>c</t>
  </si>
  <si>
    <t>Moyenne de Rdt -15%</t>
  </si>
  <si>
    <t>Écartype de Rdt -15%</t>
  </si>
  <si>
    <t>Densité (plants/ha)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</si>
</sst>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3" borderId="1" xfId="0" applyFill="1" applyBorder="1"/>
    <xf numFmtId="0" fontId="0" fillId="5" borderId="0" xfId="0" applyFill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9" fontId="0" fillId="0" borderId="0" xfId="0" applyNumberFormat="1"/>
    <xf numFmtId="0" fontId="2" fillId="6" borderId="2" xfId="0" applyFont="1" applyFill="1" applyBorder="1"/>
    <xf numFmtId="0" fontId="2" fillId="0" borderId="2" xfId="0" applyFont="1" applyBorder="1"/>
    <xf numFmtId="165" fontId="0" fillId="0" borderId="0" xfId="0" applyNumberFormat="1"/>
    <xf numFmtId="0" fontId="2" fillId="0" borderId="2" xfId="0" applyFont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1" fontId="0" fillId="0" borderId="0" xfId="0" applyNumberFormat="1"/>
    <xf numFmtId="1" fontId="0" fillId="8" borderId="0" xfId="0" applyNumberFormat="1" applyFill="1"/>
    <xf numFmtId="0" fontId="0" fillId="7" borderId="0" xfId="0" applyFill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Feuil3!$D$1</c:f>
              <c:strCache>
                <c:ptCount val="1"/>
                <c:pt idx="0">
                  <c:v>total eau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Feuil3!$C$2:$C$13</c:f>
              <c:strCache>
                <c:ptCount val="12"/>
                <c:pt idx="0">
                  <c:v>Canon 1</c:v>
                </c:pt>
                <c:pt idx="1">
                  <c:v>Canon 2</c:v>
                </c:pt>
                <c:pt idx="2">
                  <c:v>Canon 3</c:v>
                </c:pt>
                <c:pt idx="3">
                  <c:v>Canon 4</c:v>
                </c:pt>
                <c:pt idx="4">
                  <c:v>Canon 5</c:v>
                </c:pt>
                <c:pt idx="5">
                  <c:v>Canon 6</c:v>
                </c:pt>
                <c:pt idx="6">
                  <c:v>Rampe 1</c:v>
                </c:pt>
                <c:pt idx="7">
                  <c:v>Rampe 2</c:v>
                </c:pt>
                <c:pt idx="8">
                  <c:v>Robot 1</c:v>
                </c:pt>
                <c:pt idx="9">
                  <c:v>Robot 2</c:v>
                </c:pt>
                <c:pt idx="10">
                  <c:v>Robot 3</c:v>
                </c:pt>
                <c:pt idx="11">
                  <c:v>Robot 4</c:v>
                </c:pt>
              </c:strCache>
            </c:strRef>
          </c:cat>
          <c:val>
            <c:numRef>
              <c:f>Feuil3!$D$2:$D$13</c:f>
              <c:numCache>
                <c:formatCode>General</c:formatCode>
                <c:ptCount val="12"/>
                <c:pt idx="0">
                  <c:v>286.79999999999978</c:v>
                </c:pt>
                <c:pt idx="1">
                  <c:v>282.99999999999972</c:v>
                </c:pt>
                <c:pt idx="2">
                  <c:v>308.39999999999981</c:v>
                </c:pt>
                <c:pt idx="3">
                  <c:v>316</c:v>
                </c:pt>
                <c:pt idx="4">
                  <c:v>342.79999999999973</c:v>
                </c:pt>
                <c:pt idx="5">
                  <c:v>257</c:v>
                </c:pt>
                <c:pt idx="6">
                  <c:v>383.59999999999985</c:v>
                </c:pt>
                <c:pt idx="7">
                  <c:v>394.39999999999975</c:v>
                </c:pt>
                <c:pt idx="8">
                  <c:v>328.99999999999977</c:v>
                </c:pt>
                <c:pt idx="9">
                  <c:v>330.79999999999973</c:v>
                </c:pt>
                <c:pt idx="10">
                  <c:v>302.19999999999976</c:v>
                </c:pt>
                <c:pt idx="11">
                  <c:v>266.39999999999992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C-4837-904F-CFC7B1F800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0673536"/>
        <c:axId val="470675176"/>
      </c:barChart>
      <c:catAx>
        <c:axId val="47067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0675176"/>
        <c:crosses val="autoZero"/>
        <c:auto val="1"/>
        <c:lblAlgn val="ctr"/>
        <c:lblOffset val="100"/>
        <c:noMultiLvlLbl val="0"/>
      </c:catAx>
      <c:valAx>
        <c:axId val="47067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067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Tubérisation - MS'!$D$48</c:f>
              <c:strCache>
                <c:ptCount val="1"/>
                <c:pt idx="0">
                  <c:v> Tub/pied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 Tubérisation - MS'!$E$49:$E$55</c:f>
                <c:numCache>
                  <c:formatCode>General</c:formatCode>
                  <c:ptCount val="7"/>
                  <c:pt idx="0">
                    <c:v>0.52949654491871845</c:v>
                  </c:pt>
                  <c:pt idx="1">
                    <c:v>0.57735026918963395</c:v>
                  </c:pt>
                  <c:pt idx="2">
                    <c:v>0.80772734842132676</c:v>
                  </c:pt>
                  <c:pt idx="3">
                    <c:v>1.1973610438742714</c:v>
                  </c:pt>
                  <c:pt idx="4">
                    <c:v>0.60924007532972602</c:v>
                  </c:pt>
                  <c:pt idx="5">
                    <c:v>0.93596971351148472</c:v>
                  </c:pt>
                  <c:pt idx="6">
                    <c:v>0.41943524640391111</c:v>
                  </c:pt>
                </c:numCache>
              </c:numRef>
            </c:plus>
            <c:minus>
              <c:numRef>
                <c:f>' Tubérisation - MS'!$E$49:$E$55</c:f>
                <c:numCache>
                  <c:formatCode>General</c:formatCode>
                  <c:ptCount val="7"/>
                  <c:pt idx="0">
                    <c:v>0.52949654491871845</c:v>
                  </c:pt>
                  <c:pt idx="1">
                    <c:v>0.57735026918963395</c:v>
                  </c:pt>
                  <c:pt idx="2">
                    <c:v>0.80772734842132676</c:v>
                  </c:pt>
                  <c:pt idx="3">
                    <c:v>1.1973610438742714</c:v>
                  </c:pt>
                  <c:pt idx="4">
                    <c:v>0.60924007532972602</c:v>
                  </c:pt>
                  <c:pt idx="5">
                    <c:v>0.93596971351148472</c:v>
                  </c:pt>
                  <c:pt idx="6">
                    <c:v>0.41943524640391111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 Tubérisation - MS'!$C$49:$C$55</c:f>
              <c:strCache>
                <c:ptCount val="7"/>
                <c:pt idx="0">
                  <c:v>Innovator Canon</c:v>
                </c:pt>
                <c:pt idx="1">
                  <c:v>Innovator Rampe</c:v>
                </c:pt>
                <c:pt idx="2">
                  <c:v>Innovator Robot</c:v>
                </c:pt>
                <c:pt idx="3">
                  <c:v>Lady Clair Canon</c:v>
                </c:pt>
                <c:pt idx="4">
                  <c:v>Lady Clair Robot</c:v>
                </c:pt>
                <c:pt idx="5">
                  <c:v>Markies Canon</c:v>
                </c:pt>
                <c:pt idx="6">
                  <c:v>Markies Robot</c:v>
                </c:pt>
              </c:strCache>
            </c:strRef>
          </c:cat>
          <c:val>
            <c:numRef>
              <c:f>' Tubérisation - MS'!$D$49:$D$55</c:f>
              <c:numCache>
                <c:formatCode>0.0</c:formatCode>
                <c:ptCount val="7"/>
                <c:pt idx="0">
                  <c:v>7.6388888888888893</c:v>
                </c:pt>
                <c:pt idx="1">
                  <c:v>7.1904761904761898</c:v>
                </c:pt>
                <c:pt idx="2">
                  <c:v>7.0357142857142856</c:v>
                </c:pt>
                <c:pt idx="3">
                  <c:v>12.809523809523812</c:v>
                </c:pt>
                <c:pt idx="4">
                  <c:v>12.75</c:v>
                </c:pt>
                <c:pt idx="5">
                  <c:v>10.079365079365077</c:v>
                </c:pt>
                <c:pt idx="6">
                  <c:v>8.7777777777777786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1-4678-BF81-CF3A18CB96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1954936"/>
        <c:axId val="461953624"/>
      </c:barChart>
      <c:catAx>
        <c:axId val="46195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1953624"/>
        <c:crosses val="autoZero"/>
        <c:auto val="1"/>
        <c:lblAlgn val="ctr"/>
        <c:lblOffset val="100"/>
        <c:noMultiLvlLbl val="0"/>
      </c:catAx>
      <c:valAx>
        <c:axId val="46195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1954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Tubérisation - MS'!$H$48</c:f>
              <c:strCache>
                <c:ptCount val="1"/>
                <c:pt idx="0">
                  <c:v>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 Tubérisation - MS'!$I$49:$I$55</c:f>
                <c:numCache>
                  <c:formatCode>General</c:formatCode>
                  <c:ptCount val="7"/>
                  <c:pt idx="0">
                    <c:v>0.62182527020607703</c:v>
                  </c:pt>
                  <c:pt idx="1">
                    <c:v>0.41633319989317374</c:v>
                  </c:pt>
                  <c:pt idx="2">
                    <c:v>0.90645830939245309</c:v>
                  </c:pt>
                  <c:pt idx="3">
                    <c:v>0.83632795268636462</c:v>
                  </c:pt>
                  <c:pt idx="4">
                    <c:v>0.46188021535161367</c:v>
                  </c:pt>
                  <c:pt idx="5">
                    <c:v>0.40414518843283553</c:v>
                  </c:pt>
                  <c:pt idx="6">
                    <c:v>0.32145502536628567</c:v>
                  </c:pt>
                </c:numCache>
              </c:numRef>
            </c:plus>
            <c:minus>
              <c:numRef>
                <c:f>' Tubérisation - MS'!$I$49:$I$55</c:f>
                <c:numCache>
                  <c:formatCode>General</c:formatCode>
                  <c:ptCount val="7"/>
                  <c:pt idx="0">
                    <c:v>0.62182527020607703</c:v>
                  </c:pt>
                  <c:pt idx="1">
                    <c:v>0.41633319989317374</c:v>
                  </c:pt>
                  <c:pt idx="2">
                    <c:v>0.90645830939245309</c:v>
                  </c:pt>
                  <c:pt idx="3">
                    <c:v>0.83632795268636462</c:v>
                  </c:pt>
                  <c:pt idx="4">
                    <c:v>0.46188021535161367</c:v>
                  </c:pt>
                  <c:pt idx="5">
                    <c:v>0.40414518843283553</c:v>
                  </c:pt>
                  <c:pt idx="6">
                    <c:v>0.32145502536628567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 Tubérisation - MS'!$G$49:$G$55</c:f>
              <c:strCache>
                <c:ptCount val="7"/>
                <c:pt idx="0">
                  <c:v>Innovator Canon</c:v>
                </c:pt>
                <c:pt idx="1">
                  <c:v>Innovator Rampe</c:v>
                </c:pt>
                <c:pt idx="2">
                  <c:v>Innovator Robot</c:v>
                </c:pt>
                <c:pt idx="3">
                  <c:v>Lady Clair Canon</c:v>
                </c:pt>
                <c:pt idx="4">
                  <c:v>Lady Clair Robot</c:v>
                </c:pt>
                <c:pt idx="5">
                  <c:v>Markies Canon</c:v>
                </c:pt>
                <c:pt idx="6">
                  <c:v>Markies Robot</c:v>
                </c:pt>
              </c:strCache>
            </c:strRef>
          </c:cat>
          <c:val>
            <c:numRef>
              <c:f>' Tubérisation - MS'!$H$49:$H$55</c:f>
              <c:numCache>
                <c:formatCode>0.0</c:formatCode>
                <c:ptCount val="7"/>
                <c:pt idx="0">
                  <c:v>22.033333333333331</c:v>
                </c:pt>
                <c:pt idx="1">
                  <c:v>22.933333333333334</c:v>
                </c:pt>
                <c:pt idx="2">
                  <c:v>22.583333333333332</c:v>
                </c:pt>
                <c:pt idx="3">
                  <c:v>23.422222222222221</c:v>
                </c:pt>
                <c:pt idx="4">
                  <c:v>24.433333333333334</c:v>
                </c:pt>
                <c:pt idx="5">
                  <c:v>24.433333333333334</c:v>
                </c:pt>
                <c:pt idx="6">
                  <c:v>23.633333333333336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BF-45BE-8BC9-7B961EA0CB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3122824"/>
        <c:axId val="463123152"/>
      </c:barChart>
      <c:catAx>
        <c:axId val="46312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3123152"/>
        <c:crosses val="autoZero"/>
        <c:auto val="1"/>
        <c:lblAlgn val="ctr"/>
        <c:lblOffset val="100"/>
        <c:noMultiLvlLbl val="0"/>
      </c:catAx>
      <c:valAx>
        <c:axId val="46312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3122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 du Rendement (t/ha)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RDT!$J$78</c:f>
              <c:strCache>
                <c:ptCount val="1"/>
                <c:pt idx="0">
                  <c:v>15/35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RDT!$I$79:$I$85</c:f>
              <c:strCache>
                <c:ptCount val="7"/>
                <c:pt idx="0">
                  <c:v>Innovator Canon</c:v>
                </c:pt>
                <c:pt idx="1">
                  <c:v>Innovator Rampe</c:v>
                </c:pt>
                <c:pt idx="2">
                  <c:v>Innovator Robot</c:v>
                </c:pt>
                <c:pt idx="3">
                  <c:v>Lady Clair Canon</c:v>
                </c:pt>
                <c:pt idx="4">
                  <c:v>Lady Clair Robot</c:v>
                </c:pt>
                <c:pt idx="5">
                  <c:v>Markies Canon</c:v>
                </c:pt>
                <c:pt idx="6">
                  <c:v>Markies Robot</c:v>
                </c:pt>
              </c:strCache>
            </c:strRef>
          </c:cat>
          <c:val>
            <c:numRef>
              <c:f>RDT!$J$79:$J$85</c:f>
              <c:numCache>
                <c:formatCode>0.0</c:formatCode>
                <c:ptCount val="7"/>
                <c:pt idx="0">
                  <c:v>0.23160076682220457</c:v>
                </c:pt>
                <c:pt idx="1">
                  <c:v>0.15548780487804881</c:v>
                </c:pt>
                <c:pt idx="2">
                  <c:v>0.53103325173398608</c:v>
                </c:pt>
                <c:pt idx="3">
                  <c:v>0.59276129114472864</c:v>
                </c:pt>
                <c:pt idx="4">
                  <c:v>0.53640790385872039</c:v>
                </c:pt>
                <c:pt idx="5">
                  <c:v>0.22870055250940105</c:v>
                </c:pt>
                <c:pt idx="6">
                  <c:v>0.66854798494945378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C-44FD-881F-7BD789720F29}"/>
            </c:ext>
          </c:extLst>
        </c:ser>
        <c:ser>
          <c:idx val="1"/>
          <c:order val="1"/>
          <c:tx>
            <c:strRef>
              <c:f>RDT!$K$78</c:f>
              <c:strCache>
                <c:ptCount val="1"/>
                <c:pt idx="0">
                  <c:v>35/45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RDT!$I$79:$I$85</c:f>
              <c:strCache>
                <c:ptCount val="7"/>
                <c:pt idx="0">
                  <c:v>Innovator Canon</c:v>
                </c:pt>
                <c:pt idx="1">
                  <c:v>Innovator Rampe</c:v>
                </c:pt>
                <c:pt idx="2">
                  <c:v>Innovator Robot</c:v>
                </c:pt>
                <c:pt idx="3">
                  <c:v>Lady Clair Canon</c:v>
                </c:pt>
                <c:pt idx="4">
                  <c:v>Lady Clair Robot</c:v>
                </c:pt>
                <c:pt idx="5">
                  <c:v>Markies Canon</c:v>
                </c:pt>
                <c:pt idx="6">
                  <c:v>Markies Robot</c:v>
                </c:pt>
              </c:strCache>
            </c:strRef>
          </c:cat>
          <c:val>
            <c:numRef>
              <c:f>RDT!$K$79:$K$85</c:f>
              <c:numCache>
                <c:formatCode>0.0</c:formatCode>
                <c:ptCount val="7"/>
                <c:pt idx="0">
                  <c:v>1.2346363877172608</c:v>
                </c:pt>
                <c:pt idx="1">
                  <c:v>1.9063885212495537</c:v>
                </c:pt>
                <c:pt idx="2">
                  <c:v>1.3189854481164152</c:v>
                </c:pt>
                <c:pt idx="3">
                  <c:v>4.1512646113389806</c:v>
                </c:pt>
                <c:pt idx="4">
                  <c:v>3.4197589833915472</c:v>
                </c:pt>
                <c:pt idx="5">
                  <c:v>2.4438772294699693</c:v>
                </c:pt>
                <c:pt idx="6">
                  <c:v>1.7513259893920849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C-44FD-881F-7BD789720F29}"/>
            </c:ext>
          </c:extLst>
        </c:ser>
        <c:ser>
          <c:idx val="2"/>
          <c:order val="2"/>
          <c:tx>
            <c:strRef>
              <c:f>RDT!$L$78</c:f>
              <c:strCache>
                <c:ptCount val="1"/>
                <c:pt idx="0">
                  <c:v>45/55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4892362-771C-4032-92BF-DBF7856A894A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9D893E53-BCDD-41F1-81E4-68B41805604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5512-4A1E-B5DE-4F63F5F541E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74C9D01-1848-4CC5-9E3E-6B6BC90DAF52}" type="CELLRANGE">
                      <a:rPr lang="fr-FR"/>
                      <a:pPr/>
                      <a:t>[CELLRANGE]</a:t>
                    </a:fld>
                    <a:r>
                      <a:rPr lang="fr-FR" baseline="0"/>
                      <a:t>; </a:t>
                    </a:r>
                    <a:fld id="{5393D1E5-9AB4-407A-84C2-1EB64BC84154}" type="VALUE">
                      <a:rPr lang="fr-FR" baseline="0"/>
                      <a:pPr/>
                      <a:t>[VALUE]</a:t>
                    </a:fld>
                    <a:endParaRPr lang="fr-FR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5512-4A1E-B5DE-4F63F5F541E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A289D27-689A-4581-ADFB-21DE47D78B2F}" type="CELLRANGE">
                      <a:rPr lang="fr-FR"/>
                      <a:pPr/>
                      <a:t>[CELLRANGE]</a:t>
                    </a:fld>
                    <a:r>
                      <a:rPr lang="fr-FR" baseline="0"/>
                      <a:t>; </a:t>
                    </a:r>
                    <a:fld id="{72A825A3-AAC7-4A7A-9378-C128B038EA81}" type="VALUE">
                      <a:rPr lang="fr-FR" baseline="0"/>
                      <a:pPr/>
                      <a:t>[VALUE]</a:t>
                    </a:fld>
                    <a:endParaRPr lang="fr-FR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5512-4A1E-B5DE-4F63F5F541E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EDA88FC-1679-41B1-BA61-9D9766AFC876}" type="CELLRANGE">
                      <a:rPr lang="fr-FR"/>
                      <a:pPr/>
                      <a:t>[CELLRANGE]</a:t>
                    </a:fld>
                    <a:r>
                      <a:rPr lang="fr-FR" baseline="0"/>
                      <a:t>; </a:t>
                    </a:r>
                    <a:fld id="{2BF42B58-76A4-49D4-A4D3-C3744167C7F0}" type="VALUE">
                      <a:rPr lang="fr-FR" baseline="0"/>
                      <a:pPr/>
                      <a:t>[VALUE]</a:t>
                    </a:fld>
                    <a:endParaRPr lang="fr-FR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5512-4A1E-B5DE-4F63F5F541E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F059C94-70EB-47AB-AF7E-07629F8A2BB7}" type="CELLRANGE">
                      <a:rPr lang="fr-FR"/>
                      <a:pPr/>
                      <a:t>[CELLRANGE]</a:t>
                    </a:fld>
                    <a:r>
                      <a:rPr lang="fr-FR" baseline="0"/>
                      <a:t>; </a:t>
                    </a:r>
                    <a:fld id="{B021BE33-3F62-43AC-8466-2C9F0EECA3FA}" type="VALUE">
                      <a:rPr lang="fr-FR" baseline="0"/>
                      <a:pPr/>
                      <a:t>[VALUE]</a:t>
                    </a:fld>
                    <a:endParaRPr lang="fr-FR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5512-4A1E-B5DE-4F63F5F541E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C1D2C58-006C-4788-8665-F582B1423ACC}" type="CELLRANGE">
                      <a:rPr lang="fr-FR"/>
                      <a:pPr/>
                      <a:t>[CELLRANGE]</a:t>
                    </a:fld>
                    <a:r>
                      <a:rPr lang="fr-FR" baseline="0"/>
                      <a:t>; </a:t>
                    </a:r>
                    <a:fld id="{32E44F04-94A6-4558-8D60-430182C76652}" type="VALUE">
                      <a:rPr lang="fr-FR" baseline="0"/>
                      <a:pPr/>
                      <a:t>[VALUE]</a:t>
                    </a:fld>
                    <a:endParaRPr lang="fr-FR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5512-4A1E-B5DE-4F63F5F541E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015E3FB-506A-4017-A8A5-DE68A9E84949}" type="CELLRANGE">
                      <a:rPr lang="fr-FR"/>
                      <a:pPr/>
                      <a:t>[CELLRANGE]</a:t>
                    </a:fld>
                    <a:r>
                      <a:rPr lang="fr-FR" baseline="0"/>
                      <a:t>; </a:t>
                    </a:r>
                    <a:fld id="{058C4893-CEB8-4445-8734-2ABC13991867}" type="VALUE">
                      <a:rPr lang="fr-FR" baseline="0"/>
                      <a:pPr/>
                      <a:t>[VALUE]</a:t>
                    </a:fld>
                    <a:endParaRPr lang="fr-FR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5512-4A1E-B5DE-4F63F5F541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RDT!$I$79:$I$85</c:f>
              <c:strCache>
                <c:ptCount val="7"/>
                <c:pt idx="0">
                  <c:v>Innovator Canon</c:v>
                </c:pt>
                <c:pt idx="1">
                  <c:v>Innovator Rampe</c:v>
                </c:pt>
                <c:pt idx="2">
                  <c:v>Innovator Robot</c:v>
                </c:pt>
                <c:pt idx="3">
                  <c:v>Lady Clair Canon</c:v>
                </c:pt>
                <c:pt idx="4">
                  <c:v>Lady Clair Robot</c:v>
                </c:pt>
                <c:pt idx="5">
                  <c:v>Markies Canon</c:v>
                </c:pt>
                <c:pt idx="6">
                  <c:v>Markies Robot</c:v>
                </c:pt>
              </c:strCache>
            </c:strRef>
          </c:cat>
          <c:val>
            <c:numRef>
              <c:f>RDT!$L$79:$L$85</c:f>
              <c:numCache>
                <c:formatCode>0.0</c:formatCode>
                <c:ptCount val="7"/>
                <c:pt idx="0">
                  <c:v>7.9605387678772344</c:v>
                </c:pt>
                <c:pt idx="1">
                  <c:v>6.4124099283628491</c:v>
                </c:pt>
                <c:pt idx="2">
                  <c:v>8.9422146289496354</c:v>
                </c:pt>
                <c:pt idx="3">
                  <c:v>16.22747774611706</c:v>
                </c:pt>
                <c:pt idx="4">
                  <c:v>16.308163030630713</c:v>
                </c:pt>
                <c:pt idx="5">
                  <c:v>14.559069137202998</c:v>
                </c:pt>
                <c:pt idx="6">
                  <c:v>6.7702525046466295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RDT!$F$108:$L$108</c15:f>
                <c15:dlblRangeCache>
                  <c:ptCount val="7"/>
                  <c:pt idx="5">
                    <c:v>a</c:v>
                  </c:pt>
                  <c:pt idx="6">
                    <c:v>b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FF7C-44FD-881F-7BD789720F29}"/>
            </c:ext>
          </c:extLst>
        </c:ser>
        <c:ser>
          <c:idx val="3"/>
          <c:order val="3"/>
          <c:tx>
            <c:strRef>
              <c:f>RDT!$M$78</c:f>
              <c:strCache>
                <c:ptCount val="1"/>
                <c:pt idx="0">
                  <c:v>55/65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RDT!$I$79:$I$85</c:f>
              <c:strCache>
                <c:ptCount val="7"/>
                <c:pt idx="0">
                  <c:v>Innovator Canon</c:v>
                </c:pt>
                <c:pt idx="1">
                  <c:v>Innovator Rampe</c:v>
                </c:pt>
                <c:pt idx="2">
                  <c:v>Innovator Robot</c:v>
                </c:pt>
                <c:pt idx="3">
                  <c:v>Lady Clair Canon</c:v>
                </c:pt>
                <c:pt idx="4">
                  <c:v>Lady Clair Robot</c:v>
                </c:pt>
                <c:pt idx="5">
                  <c:v>Markies Canon</c:v>
                </c:pt>
                <c:pt idx="6">
                  <c:v>Markies Robot</c:v>
                </c:pt>
              </c:strCache>
            </c:strRef>
          </c:cat>
          <c:val>
            <c:numRef>
              <c:f>RDT!$M$79:$M$85</c:f>
              <c:numCache>
                <c:formatCode>0.0</c:formatCode>
                <c:ptCount val="7"/>
                <c:pt idx="0">
                  <c:v>24.544175054845788</c:v>
                </c:pt>
                <c:pt idx="1">
                  <c:v>18.787730299783618</c:v>
                </c:pt>
                <c:pt idx="2">
                  <c:v>18.449516070538099</c:v>
                </c:pt>
                <c:pt idx="3">
                  <c:v>20.023831413515982</c:v>
                </c:pt>
                <c:pt idx="4">
                  <c:v>24.077313722953626</c:v>
                </c:pt>
                <c:pt idx="5">
                  <c:v>18.936566458687842</c:v>
                </c:pt>
                <c:pt idx="6">
                  <c:v>17.422707285008386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7C-44FD-881F-7BD789720F29}"/>
            </c:ext>
          </c:extLst>
        </c:ser>
        <c:ser>
          <c:idx val="4"/>
          <c:order val="4"/>
          <c:tx>
            <c:strRef>
              <c:f>RDT!$N$78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8896C0B-7CCC-4D02-8C2B-F658099765C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C2099632-5F76-4420-8D81-881ACC952D2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5512-4A1E-B5DE-4F63F5F541E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D3AC32C-F62E-43BC-92B5-1383F4F0CE2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28A984BB-7B73-4FCE-8DD8-A88F649856A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5512-4A1E-B5DE-4F63F5F541E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93C8FC4-41D2-4831-94BD-F6023F1AB13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45365E81-D753-42CB-88A7-D71EFCA22A4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512-4A1E-B5DE-4F63F5F541E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E1F8838-7F1F-4C74-BDF1-8E864E58EB8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2FCA5A26-6131-450A-88E1-EA57334DD78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512-4A1E-B5DE-4F63F5F541E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DBBC59D-5F95-460C-99A9-7EF01A7DCC1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D3997340-ADDC-4C72-AE88-DB7D8FA6565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512-4A1E-B5DE-4F63F5F541E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B4CA21D-2231-4B3C-888F-59954F96CAA7}" type="CELLRANGE">
                      <a:rPr lang="fr-FR"/>
                      <a:pPr/>
                      <a:t>[CELLRANGE]</a:t>
                    </a:fld>
                    <a:r>
                      <a:rPr lang="fr-FR" baseline="0"/>
                      <a:t>; </a:t>
                    </a:r>
                    <a:fld id="{C2F6DCC3-9E40-442B-BF88-D36C3A7CE7E4}" type="VALUE">
                      <a:rPr lang="fr-FR" baseline="0"/>
                      <a:pPr/>
                      <a:t>[VALUE]</a:t>
                    </a:fld>
                    <a:endParaRPr lang="fr-FR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5512-4A1E-B5DE-4F63F5F541E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AF55E2A-CF71-4C35-A0A9-B59EAF2A9E5C}" type="CELLRANGE">
                      <a:rPr lang="fr-FR"/>
                      <a:pPr/>
                      <a:t>[CELLRANGE]</a:t>
                    </a:fld>
                    <a:r>
                      <a:rPr lang="fr-FR" baseline="0"/>
                      <a:t>; </a:t>
                    </a:r>
                    <a:fld id="{3ADC4953-D0BF-4BEC-A96F-AD22481B7739}" type="VALUE">
                      <a:rPr lang="fr-FR" baseline="0"/>
                      <a:pPr/>
                      <a:t>[VALUE]</a:t>
                    </a:fld>
                    <a:endParaRPr lang="fr-FR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5512-4A1E-B5DE-4F63F5F541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RDT!$I$79:$I$85</c:f>
              <c:strCache>
                <c:ptCount val="7"/>
                <c:pt idx="0">
                  <c:v>Innovator Canon</c:v>
                </c:pt>
                <c:pt idx="1">
                  <c:v>Innovator Rampe</c:v>
                </c:pt>
                <c:pt idx="2">
                  <c:v>Innovator Robot</c:v>
                </c:pt>
                <c:pt idx="3">
                  <c:v>Lady Clair Canon</c:v>
                </c:pt>
                <c:pt idx="4">
                  <c:v>Lady Clair Robot</c:v>
                </c:pt>
                <c:pt idx="5">
                  <c:v>Markies Canon</c:v>
                </c:pt>
                <c:pt idx="6">
                  <c:v>Markies Robot</c:v>
                </c:pt>
              </c:strCache>
            </c:strRef>
          </c:cat>
          <c:val>
            <c:numRef>
              <c:f>RDT!$N$79:$N$85</c:f>
              <c:numCache>
                <c:formatCode>0.0</c:formatCode>
                <c:ptCount val="7"/>
                <c:pt idx="0">
                  <c:v>15.928067968023035</c:v>
                </c:pt>
                <c:pt idx="1">
                  <c:v>27.304426377597103</c:v>
                </c:pt>
                <c:pt idx="2">
                  <c:v>24.946810258851265</c:v>
                </c:pt>
                <c:pt idx="3">
                  <c:v>3.6599163518871092</c:v>
                </c:pt>
                <c:pt idx="4">
                  <c:v>5.8620948918587512</c:v>
                </c:pt>
                <c:pt idx="5">
                  <c:v>2.8891803743618825</c:v>
                </c:pt>
                <c:pt idx="6">
                  <c:v>14.604016501201324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RDT!$F$108:$L$108</c15:f>
                <c15:dlblRangeCache>
                  <c:ptCount val="7"/>
                  <c:pt idx="5">
                    <c:v>a</c:v>
                  </c:pt>
                  <c:pt idx="6">
                    <c:v>b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FF7C-44FD-881F-7BD789720F2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3770456"/>
        <c:axId val="373769472"/>
      </c:barChart>
      <c:catAx>
        <c:axId val="37377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3769472"/>
        <c:crosses val="autoZero"/>
        <c:auto val="1"/>
        <c:lblAlgn val="ctr"/>
        <c:lblOffset val="100"/>
        <c:noMultiLvlLbl val="0"/>
      </c:catAx>
      <c:valAx>
        <c:axId val="37376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377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RDT!$P$78</c:f>
              <c:strCache>
                <c:ptCount val="1"/>
                <c:pt idx="0">
                  <c:v>RDT -15%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2B1C7F3-5DC4-46EC-8A1F-B6255BA9CEE5}" type="CELLRANGE">
                      <a:rPr lang="fr-FR"/>
                      <a:pPr/>
                      <a:t>[CELLRANGE]</a:t>
                    </a:fld>
                    <a:r>
                      <a:rPr lang="fr-FR" baseline="0"/>
                      <a:t>; </a:t>
                    </a:r>
                    <a:fld id="{335E55B8-D839-46E1-93D0-94E3CD115CEA}" type="VALUE">
                      <a:rPr lang="fr-FR" baseline="0"/>
                      <a:pPr/>
                      <a:t>[VALUE]</a:t>
                    </a:fld>
                    <a:endParaRPr lang="fr-FR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63C-4A83-ADED-FA654BDF78E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EAFEDD7-CBCB-45E3-AAAE-6971E0651EF3}" type="CELLRANGE">
                      <a:rPr lang="fr-FR"/>
                      <a:pPr/>
                      <a:t>[CELLRANGE]</a:t>
                    </a:fld>
                    <a:r>
                      <a:rPr lang="fr-FR" baseline="0"/>
                      <a:t>; </a:t>
                    </a:r>
                    <a:fld id="{E4BD9469-CB28-40D6-9925-564C2937E184}" type="VALUE">
                      <a:rPr lang="fr-FR" baseline="0"/>
                      <a:pPr/>
                      <a:t>[VALUE]</a:t>
                    </a:fld>
                    <a:endParaRPr lang="fr-FR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63C-4A83-ADED-FA654BDF78E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E2ECD21-C81C-495D-AE8D-7A6FC6B26C08}" type="CELLRANGE">
                      <a:rPr lang="fr-FR"/>
                      <a:pPr/>
                      <a:t>[CELLRANGE]</a:t>
                    </a:fld>
                    <a:r>
                      <a:rPr lang="fr-FR" baseline="0"/>
                      <a:t>; </a:t>
                    </a:r>
                    <a:fld id="{ED2D2DA9-06CE-47EA-99BF-D855AF20856B}" type="VALUE">
                      <a:rPr lang="fr-FR" baseline="0"/>
                      <a:pPr/>
                      <a:t>[VALUE]</a:t>
                    </a:fld>
                    <a:endParaRPr lang="fr-FR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63C-4A83-ADED-FA654BDF78E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8189E2F-1C97-417D-AD11-F5A32990EBFE}" type="CELLRANGE">
                      <a:rPr lang="fr-FR"/>
                      <a:pPr/>
                      <a:t>[CELLRANGE]</a:t>
                    </a:fld>
                    <a:r>
                      <a:rPr lang="fr-FR" baseline="0"/>
                      <a:t>; </a:t>
                    </a:r>
                    <a:fld id="{0C49E6C7-D7AA-4CF6-A5F6-B78225B6265B}" type="VALUE">
                      <a:rPr lang="fr-FR" baseline="0"/>
                      <a:pPr/>
                      <a:t>[VALUE]</a:t>
                    </a:fld>
                    <a:endParaRPr lang="fr-FR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63C-4A83-ADED-FA654BDF78E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9A3125A-59A1-49E0-9273-339CADD0DF79}" type="CELLRANGE">
                      <a:rPr lang="fr-FR"/>
                      <a:pPr/>
                      <a:t>[CELLRANGE]</a:t>
                    </a:fld>
                    <a:r>
                      <a:rPr lang="fr-FR" baseline="0"/>
                      <a:t>; </a:t>
                    </a:r>
                    <a:fld id="{1CBA7CC5-FD33-467F-B2D1-F3C53E19B5CE}" type="VALUE">
                      <a:rPr lang="fr-FR" baseline="0"/>
                      <a:pPr/>
                      <a:t>[VALUE]</a:t>
                    </a:fld>
                    <a:endParaRPr lang="fr-FR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63C-4A83-ADED-FA654BDF78E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37207D0-4FF8-46D3-8EB4-8F8CF60F0D64}" type="VALUE">
                      <a:rPr lang="en-US"/>
                      <a:pPr/>
                      <a:t>[VALUE]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63C-4A83-ADED-FA654BDF78E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1358841-E48F-4A0B-864A-22967D6E34BF}" type="VALUE">
                      <a:rPr lang="en-US"/>
                      <a:pPr/>
                      <a:t>[VALUE]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F63C-4A83-ADED-FA654BDF78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RDT!$T$92:$T$98</c:f>
                <c:numCache>
                  <c:formatCode>General</c:formatCode>
                  <c:ptCount val="7"/>
                  <c:pt idx="0">
                    <c:v>3.5168236353575701</c:v>
                  </c:pt>
                  <c:pt idx="1">
                    <c:v>11.106383286657323</c:v>
                  </c:pt>
                  <c:pt idx="2">
                    <c:v>2.658930196369143</c:v>
                  </c:pt>
                  <c:pt idx="3">
                    <c:v>4.5140749060799372</c:v>
                  </c:pt>
                  <c:pt idx="4">
                    <c:v>3.0476984607729274</c:v>
                  </c:pt>
                  <c:pt idx="5">
                    <c:v>3.3740888831060309</c:v>
                  </c:pt>
                  <c:pt idx="6">
                    <c:v>1.5913148006957953</c:v>
                  </c:pt>
                </c:numCache>
              </c:numRef>
            </c:plus>
            <c:minus>
              <c:numRef>
                <c:f>RDT!$T$92:$T$98</c:f>
                <c:numCache>
                  <c:formatCode>General</c:formatCode>
                  <c:ptCount val="7"/>
                  <c:pt idx="0">
                    <c:v>3.5168236353575701</c:v>
                  </c:pt>
                  <c:pt idx="1">
                    <c:v>11.106383286657323</c:v>
                  </c:pt>
                  <c:pt idx="2">
                    <c:v>2.658930196369143</c:v>
                  </c:pt>
                  <c:pt idx="3">
                    <c:v>4.5140749060799372</c:v>
                  </c:pt>
                  <c:pt idx="4">
                    <c:v>3.0476984607729274</c:v>
                  </c:pt>
                  <c:pt idx="5">
                    <c:v>3.3740888831060309</c:v>
                  </c:pt>
                  <c:pt idx="6">
                    <c:v>1.5913148006957953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RDT!$I$79:$I$85</c:f>
              <c:strCache>
                <c:ptCount val="7"/>
                <c:pt idx="0">
                  <c:v>Innovator Canon</c:v>
                </c:pt>
                <c:pt idx="1">
                  <c:v>Innovator Rampe</c:v>
                </c:pt>
                <c:pt idx="2">
                  <c:v>Innovator Robot</c:v>
                </c:pt>
                <c:pt idx="3">
                  <c:v>Lady Clair Canon</c:v>
                </c:pt>
                <c:pt idx="4">
                  <c:v>Lady Clair Robot</c:v>
                </c:pt>
                <c:pt idx="5">
                  <c:v>Markies Canon</c:v>
                </c:pt>
                <c:pt idx="6">
                  <c:v>Markies Robot</c:v>
                </c:pt>
              </c:strCache>
            </c:strRef>
          </c:cat>
          <c:val>
            <c:numRef>
              <c:f>RDT!$P$79:$P$85</c:f>
              <c:numCache>
                <c:formatCode>0.0</c:formatCode>
                <c:ptCount val="7"/>
                <c:pt idx="0">
                  <c:v>50.330364217907004</c:v>
                </c:pt>
                <c:pt idx="1">
                  <c:v>55.029334992962333</c:v>
                </c:pt>
                <c:pt idx="2">
                  <c:v>54.64296035631714</c:v>
                </c:pt>
                <c:pt idx="3">
                  <c:v>45.123151600738737</c:v>
                </c:pt>
                <c:pt idx="4">
                  <c:v>50.960865483807851</c:v>
                </c:pt>
                <c:pt idx="5">
                  <c:v>39.520285813323248</c:v>
                </c:pt>
                <c:pt idx="6">
                  <c:v>41.52896776825785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RDT!$M$118:$Q$118</c15:f>
                <c15:dlblRangeCache>
                  <c:ptCount val="5"/>
                  <c:pt idx="0">
                    <c:v>a</c:v>
                  </c:pt>
                  <c:pt idx="1">
                    <c:v>ab</c:v>
                  </c:pt>
                  <c:pt idx="2">
                    <c:v>b</c:v>
                  </c:pt>
                  <c:pt idx="3">
                    <c:v>a</c:v>
                  </c:pt>
                  <c:pt idx="4">
                    <c:v>b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31A-4538-A125-6E17FB3661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6110704"/>
        <c:axId val="376106440"/>
      </c:barChart>
      <c:catAx>
        <c:axId val="37611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6106440"/>
        <c:crosses val="autoZero"/>
        <c:auto val="1"/>
        <c:lblAlgn val="ctr"/>
        <c:lblOffset val="100"/>
        <c:noMultiLvlLbl val="0"/>
      </c:catAx>
      <c:valAx>
        <c:axId val="37610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611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Rendement Lady Claire (t/ha)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D24A57D-37D0-4867-B330-0A39EE92D902}" type="CELLRANGE">
                      <a:rPr lang="fr-FR"/>
                      <a:pPr/>
                      <a:t>[CELLRANGE]</a:t>
                    </a:fld>
                    <a:r>
                      <a:rPr lang="fr-FR" baseline="0"/>
                      <a:t>; </a:t>
                    </a:r>
                    <a:fld id="{C6061C35-E558-4A8E-99A5-8C9D74A3A888}" type="VALUE">
                      <a:rPr lang="fr-FR" baseline="0"/>
                      <a:pPr/>
                      <a:t>[VALUE]</a:t>
                    </a:fld>
                    <a:endParaRPr lang="fr-FR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982-4ACB-B2AC-DEF5904EFA8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E0CB4E1-EA73-4E0E-9851-A0BA3E0ABCA1}" type="CELLRANGE">
                      <a:rPr lang="fr-FR"/>
                      <a:pPr/>
                      <a:t>[CELLRANGE]</a:t>
                    </a:fld>
                    <a:r>
                      <a:rPr lang="fr-FR" baseline="0"/>
                      <a:t>; </a:t>
                    </a:r>
                    <a:fld id="{75D15369-1A58-4578-8C09-D4FCE3570749}" type="VALUE">
                      <a:rPr lang="fr-FR" baseline="0"/>
                      <a:pPr/>
                      <a:t>[VALUE]</a:t>
                    </a:fld>
                    <a:endParaRPr lang="fr-FR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982-4ACB-B2AC-DEF5904EFA8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23C7418-74D4-4A7C-B4EB-AB8C9CC494D7}" type="CELLRANGE">
                      <a:rPr lang="fr-FR"/>
                      <a:pPr/>
                      <a:t>[CELLRANGE]</a:t>
                    </a:fld>
                    <a:r>
                      <a:rPr lang="fr-FR" baseline="0"/>
                      <a:t>; </a:t>
                    </a:r>
                    <a:fld id="{C3C89072-9DF4-4825-B79E-C13ABE8E3148}" type="VALUE">
                      <a:rPr lang="fr-FR" baseline="0"/>
                      <a:pPr/>
                      <a:t>[VALUE]</a:t>
                    </a:fld>
                    <a:endParaRPr lang="fr-FR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9982-4ACB-B2AC-DEF5904EFA8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BFB2253-8551-4AA1-96B8-2E402E555F0A}" type="CELLRANGE">
                      <a:rPr lang="fr-FR"/>
                      <a:pPr/>
                      <a:t>[CELLRANGE]</a:t>
                    </a:fld>
                    <a:r>
                      <a:rPr lang="fr-FR" baseline="0"/>
                      <a:t>; </a:t>
                    </a:r>
                    <a:fld id="{80CBC363-B669-477C-849F-96E6B4B84404}" type="VALUE">
                      <a:rPr lang="fr-FR" baseline="0"/>
                      <a:pPr/>
                      <a:t>[VALUE]</a:t>
                    </a:fld>
                    <a:endParaRPr lang="fr-FR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9982-4ACB-B2AC-DEF5904EFA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'Stats rdt'!$R$9:$U$9</c:f>
                <c:numCache>
                  <c:formatCode>General</c:formatCode>
                  <c:ptCount val="4"/>
                  <c:pt idx="0">
                    <c:v>3.0476984607730246</c:v>
                  </c:pt>
                  <c:pt idx="1">
                    <c:v>0.85991885635873822</c:v>
                  </c:pt>
                  <c:pt idx="2">
                    <c:v>3.069088987691253</c:v>
                  </c:pt>
                  <c:pt idx="3">
                    <c:v>0.99172507793857556</c:v>
                  </c:pt>
                </c:numCache>
              </c:numRef>
            </c:plus>
            <c:minus>
              <c:numRef>
                <c:f>'Stats rdt'!$R$9:$U$9</c:f>
                <c:numCache>
                  <c:formatCode>General</c:formatCode>
                  <c:ptCount val="4"/>
                  <c:pt idx="0">
                    <c:v>3.0476984607730246</c:v>
                  </c:pt>
                  <c:pt idx="1">
                    <c:v>0.85991885635873822</c:v>
                  </c:pt>
                  <c:pt idx="2">
                    <c:v>3.069088987691253</c:v>
                  </c:pt>
                  <c:pt idx="3">
                    <c:v>0.99172507793857556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'Stats rdt'!$R$3:$U$3</c:f>
              <c:strCache>
                <c:ptCount val="4"/>
                <c:pt idx="0">
                  <c:v>Lady Claire Robot 1</c:v>
                </c:pt>
                <c:pt idx="1">
                  <c:v>Lady Claire Canon 3</c:v>
                </c:pt>
                <c:pt idx="2">
                  <c:v>Lady Claire Canon 4</c:v>
                </c:pt>
                <c:pt idx="3">
                  <c:v>Lady Claire Canon 5</c:v>
                </c:pt>
              </c:strCache>
            </c:strRef>
          </c:cat>
          <c:val>
            <c:numRef>
              <c:f>'Stats rdt'!$R$8:$U$8</c:f>
              <c:numCache>
                <c:formatCode>0.0</c:formatCode>
                <c:ptCount val="4"/>
                <c:pt idx="0">
                  <c:v>50.960865483807851</c:v>
                </c:pt>
                <c:pt idx="1">
                  <c:v>45.286888730828991</c:v>
                </c:pt>
                <c:pt idx="2">
                  <c:v>49.882249901558851</c:v>
                </c:pt>
                <c:pt idx="3">
                  <c:v>40.200316169828369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'Stats rdt'!$S$27:$V$27</c15:f>
                <c15:dlblRangeCache>
                  <c:ptCount val="4"/>
                  <c:pt idx="0">
                    <c:v>a</c:v>
                  </c:pt>
                  <c:pt idx="1">
                    <c:v>b</c:v>
                  </c:pt>
                  <c:pt idx="2">
                    <c:v>ab</c:v>
                  </c:pt>
                  <c:pt idx="3">
                    <c:v>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982-4ACB-B2AC-DEF5904EFA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4454016"/>
        <c:axId val="384446800"/>
      </c:barChart>
      <c:catAx>
        <c:axId val="38445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4446800"/>
        <c:crosses val="autoZero"/>
        <c:auto val="1"/>
        <c:lblAlgn val="ctr"/>
        <c:lblOffset val="100"/>
        <c:noMultiLvlLbl val="0"/>
      </c:catAx>
      <c:valAx>
        <c:axId val="3844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445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</xdr:colOff>
      <xdr:row>5</xdr:row>
      <xdr:rowOff>7620</xdr:rowOff>
    </xdr:from>
    <xdr:to>
      <xdr:col>2</xdr:col>
      <xdr:colOff>106680</xdr:colOff>
      <xdr:row>9</xdr:row>
      <xdr:rowOff>0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7F84FDDA-302A-10EA-B2EC-6994D80F75FE}"/>
            </a:ext>
          </a:extLst>
        </xdr:cNvPr>
        <xdr:cNvCxnSpPr/>
      </xdr:nvCxnSpPr>
      <xdr:spPr>
        <a:xfrm>
          <a:off x="1485900" y="922020"/>
          <a:ext cx="0" cy="723900"/>
        </a:xfrm>
        <a:prstGeom prst="straightConnector1">
          <a:avLst/>
        </a:prstGeom>
        <a:ln w="28575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14</xdr:row>
      <xdr:rowOff>19050</xdr:rowOff>
    </xdr:from>
    <xdr:to>
      <xdr:col>7</xdr:col>
      <xdr:colOff>95250</xdr:colOff>
      <xdr:row>28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59</xdr:row>
      <xdr:rowOff>180975</xdr:rowOff>
    </xdr:from>
    <xdr:to>
      <xdr:col>6</xdr:col>
      <xdr:colOff>266700</xdr:colOff>
      <xdr:row>74</xdr:row>
      <xdr:rowOff>66675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433387</xdr:colOff>
      <xdr:row>60</xdr:row>
      <xdr:rowOff>57150</xdr:rowOff>
    </xdr:from>
    <xdr:to>
      <xdr:col>11</xdr:col>
      <xdr:colOff>414337</xdr:colOff>
      <xdr:row>74</xdr:row>
      <xdr:rowOff>133350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90</xdr:row>
      <xdr:rowOff>171450</xdr:rowOff>
    </xdr:from>
    <xdr:to>
      <xdr:col>11</xdr:col>
      <xdr:colOff>285750</xdr:colOff>
      <xdr:row>105</xdr:row>
      <xdr:rowOff>57150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742950</xdr:colOff>
      <xdr:row>102</xdr:row>
      <xdr:rowOff>28575</xdr:rowOff>
    </xdr:from>
    <xdr:to>
      <xdr:col>18</xdr:col>
      <xdr:colOff>742950</xdr:colOff>
      <xdr:row>116</xdr:row>
      <xdr:rowOff>104775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342900</xdr:colOff>
      <xdr:row>10</xdr:row>
      <xdr:rowOff>38100</xdr:rowOff>
    </xdr:from>
    <xdr:to>
      <xdr:col>21</xdr:col>
      <xdr:colOff>457200</xdr:colOff>
      <xdr:row>24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41.476833564811" createdVersion="6" refreshedVersion="6" minRefreshableVersion="3" recordCount="33" xr:uid="{00000000-000A-0000-FFFF-FFFF05000000}">
  <cacheSource type="worksheet">
    <worksheetSource ref="J40:R73" sheet="RDT"/>
  </cacheSource>
  <cacheFields count="9">
    <cacheField name="Matériel" numFmtId="0">
      <sharedItems count="3">
        <s v="Robot"/>
        <s v="Canon"/>
        <s v="Rampe"/>
      </sharedItems>
    </cacheField>
    <cacheField name="Variété" numFmtId="0">
      <sharedItems count="3">
        <s v="Lady Clair"/>
        <s v="Innovator"/>
        <s v="Markies"/>
      </sharedItems>
    </cacheField>
    <cacheField name="15/35" numFmtId="164">
      <sharedItems containsSemiMixedTypes="0" containsString="0" containsNumber="1" minValue="0" maxValue="1.5503875968992249"/>
    </cacheField>
    <cacheField name="35/45" numFmtId="164">
      <sharedItems containsSemiMixedTypes="0" containsString="0" containsNumber="1" minValue="0.26455026455026454" maxValue="9.7222222222222214"/>
    </cacheField>
    <cacheField name="45/55" numFmtId="164">
      <sharedItems containsSemiMixedTypes="0" containsString="0" containsNumber="1" minValue="4.6511627906976747" maxValue="24.269005847953217"/>
    </cacheField>
    <cacheField name="55/65" numFmtId="164">
      <sharedItems containsSemiMixedTypes="0" containsString="0" containsNumber="1" minValue="11.944444444444445" maxValue="38.359788359788361"/>
    </cacheField>
    <cacheField name="65+" numFmtId="164">
      <sharedItems containsSemiMixedTypes="0" containsString="0" containsNumber="1" minValue="1.1111111111111112" maxValue="40"/>
    </cacheField>
    <cacheField name="RDT" numFmtId="164">
      <sharedItems containsSemiMixedTypes="0" containsString="0" containsNumber="1" minValue="41.860465116279066" maxValue="77.222222222222229"/>
    </cacheField>
    <cacheField name="RDT -15%" numFmtId="164">
      <sharedItems containsSemiMixedTypes="0" containsString="0" containsNumber="1" minValue="35.581395348837205" maxValue="65.6388888888888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45.672354629627" createdVersion="6" refreshedVersion="6" minRefreshableVersion="3" recordCount="33" xr:uid="{00000000-000A-0000-FFFF-FFFF06000000}">
  <cacheSource type="worksheet">
    <worksheetSource ref="A1:D34" sheet=" Tubérisation - MS"/>
  </cacheSource>
  <cacheFields count="4">
    <cacheField name="Matériel" numFmtId="0">
      <sharedItems count="3">
        <s v="Robot"/>
        <s v="Canon"/>
        <s v="Rampe"/>
      </sharedItems>
    </cacheField>
    <cacheField name="Variété" numFmtId="0">
      <sharedItems count="3">
        <s v="Lady Clair"/>
        <s v="Innovator"/>
        <s v="Markies"/>
      </sharedItems>
    </cacheField>
    <cacheField name="Tub/pied" numFmtId="0">
      <sharedItems containsSemiMixedTypes="0" containsString="0" containsNumber="1" minValue="5.4285714285714288" maxValue="14.571428571428571"/>
    </cacheField>
    <cacheField name="MS" numFmtId="0">
      <sharedItems containsSemiMixedTypes="0" containsString="0" containsNumber="1" minValue="21" maxValue="24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52.507594560186" createdVersion="6" refreshedVersion="6" minRefreshableVersion="3" recordCount="33" xr:uid="{00000000-000A-0000-FFFF-FFFF07000000}">
  <cacheSource type="worksheet">
    <worksheetSource ref="D3:J36" sheet="RDT"/>
  </cacheSource>
  <cacheFields count="7">
    <cacheField name="Matériel" numFmtId="0">
      <sharedItems count="3">
        <s v="Robot"/>
        <s v="Canon"/>
        <s v="Rampe"/>
      </sharedItems>
    </cacheField>
    <cacheField name="Variété" numFmtId="0">
      <sharedItems count="3">
        <s v="Lady Clair"/>
        <s v="Innovator"/>
        <s v="Markies"/>
      </sharedItems>
    </cacheField>
    <cacheField name="Rep" numFmtId="0">
      <sharedItems/>
    </cacheField>
    <cacheField name="Nb pied" numFmtId="0">
      <sharedItems containsSemiMixedTypes="0" containsString="0" containsNumber="1" containsInteger="1" minValue="6" maxValue="8"/>
    </cacheField>
    <cacheField name="Longueur" numFmtId="0">
      <sharedItems containsSemiMixedTypes="0" containsString="0" containsNumber="1" minValue="1.9" maxValue="2.15"/>
    </cacheField>
    <cacheField name="Poids" numFmtId="0">
      <sharedItems containsSemiMixedTypes="0" containsString="0" containsNumber="1" minValue="8.15" maxValue="14.05"/>
    </cacheField>
    <cacheField name="Rdt -15%" numFmtId="0">
      <sharedItems containsSemiMixedTypes="0" containsString="0" containsNumber="1" minValue="35.801033591731269" maxValue="66.3472222222222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x v="0"/>
    <x v="0"/>
    <n v="1.0840108401084012"/>
    <n v="1.8970189701897016"/>
    <n v="15.718157181571815"/>
    <n v="35.230352303523034"/>
    <n v="6.2330623306233059"/>
    <n v="60.162601626016261"/>
    <n v="51.138211382113823"/>
  </r>
  <r>
    <x v="0"/>
    <x v="0"/>
    <n v="0.516795865633075"/>
    <n v="4.9095607235142111"/>
    <n v="17.571059431524546"/>
    <n v="26.356589147286819"/>
    <n v="5.6847545219638249"/>
    <n v="55.038759689922472"/>
    <n v="46.782945736434101"/>
  </r>
  <r>
    <x v="0"/>
    <x v="0"/>
    <n v="0.29239766081871349"/>
    <n v="5.2631578947368416"/>
    <n v="24.269005847953217"/>
    <n v="23.391812865497073"/>
    <n v="8.7719298245614041"/>
    <n v="61.988304093567251"/>
    <n v="52.690058479532162"/>
  </r>
  <r>
    <x v="0"/>
    <x v="1"/>
    <n v="0.29239766081871349"/>
    <n v="0.29239766081871349"/>
    <n v="10.23391812865497"/>
    <n v="19.883040935672515"/>
    <n v="28.362573099415201"/>
    <n v="59.064327485380112"/>
    <n v="50.204678362573091"/>
  </r>
  <r>
    <x v="0"/>
    <x v="1"/>
    <n v="0.516795865633075"/>
    <n v="1.5503875968992249"/>
    <n v="13.436692506459949"/>
    <n v="28.940568475452192"/>
    <n v="17.571059431524546"/>
    <n v="62.015503875968989"/>
    <n v="52.713178294573638"/>
  </r>
  <r>
    <x v="0"/>
    <x v="1"/>
    <n v="1.2919896640826871"/>
    <n v="2.0671834625323"/>
    <n v="16.5374677002584"/>
    <n v="23.772609819121445"/>
    <n v="20.671834625322994"/>
    <n v="64.341085271317837"/>
    <n v="54.689922480620162"/>
  </r>
  <r>
    <x v="0"/>
    <x v="1"/>
    <n v="0.55555555555555558"/>
    <n v="1.3888888888888888"/>
    <n v="4.7222222222222223"/>
    <n v="19.166666666666668"/>
    <n v="38.333333333333336"/>
    <n v="64.166666666666671"/>
    <n v="54.541666666666671"/>
  </r>
  <r>
    <x v="0"/>
    <x v="1"/>
    <n v="0.2583979328165375"/>
    <n v="2.0671834625323"/>
    <n v="9.3023255813953494"/>
    <n v="20.413436692506458"/>
    <n v="36.434108527131784"/>
    <n v="68.475452196382435"/>
    <n v="58.204134366925068"/>
  </r>
  <r>
    <x v="0"/>
    <x v="1"/>
    <n v="0.83333333333333326"/>
    <n v="1.9444444444444442"/>
    <n v="8.8888888888888893"/>
    <n v="18.055555555555557"/>
    <n v="34.722222222222221"/>
    <n v="64.444444444444443"/>
    <n v="54.777777777777771"/>
  </r>
  <r>
    <x v="0"/>
    <x v="2"/>
    <n v="0.516795865633075"/>
    <n v="1.03359173126615"/>
    <n v="4.6511627906976747"/>
    <n v="28.423772609819121"/>
    <n v="16.020671834625325"/>
    <n v="50.645994832041346"/>
    <n v="43.049095607235145"/>
  </r>
  <r>
    <x v="0"/>
    <x v="2"/>
    <n v="1.5503875968992249"/>
    <n v="3.1007751937984498"/>
    <n v="9.3023255813953494"/>
    <n v="17.571059431524546"/>
    <n v="14.470284237726096"/>
    <n v="45.994832041343663"/>
    <n v="39.095607235142111"/>
  </r>
  <r>
    <x v="0"/>
    <x v="2"/>
    <n v="0.29239766081871349"/>
    <n v="2.0467836257309941"/>
    <n v="9.9415204678362574"/>
    <n v="15.497076023391813"/>
    <n v="21.052631578947366"/>
    <n v="48.830409356725141"/>
    <n v="41.505847953216367"/>
  </r>
  <r>
    <x v="1"/>
    <x v="1"/>
    <n v="0.26455026455026454"/>
    <n v="2.1164021164021163"/>
    <n v="6.8783068783068781"/>
    <n v="34.920634920634917"/>
    <n v="15.079365079365079"/>
    <n v="59.259259259259252"/>
    <n v="50.370370370370367"/>
  </r>
  <r>
    <x v="1"/>
    <x v="1"/>
    <n v="0.2710027100271003"/>
    <n v="1.3550135501355016"/>
    <n v="7.3170731707317085"/>
    <n v="23.848238482384826"/>
    <n v="27.642276422764226"/>
    <n v="60.433604336043359"/>
    <n v="51.368563685636857"/>
  </r>
  <r>
    <x v="1"/>
    <x v="1"/>
    <n v="0.26455026455026454"/>
    <n v="0.26455026455026454"/>
    <n v="10.846560846560845"/>
    <n v="27.513227513227513"/>
    <n v="23.80952380952381"/>
    <n v="62.698412698412696"/>
    <n v="53.293650793650791"/>
  </r>
  <r>
    <x v="1"/>
    <x v="1"/>
    <n v="0.27777777777777779"/>
    <n v="2.2222222222222223"/>
    <n v="10"/>
    <n v="20.833333333333336"/>
    <n v="18.333333333333332"/>
    <n v="51.666666666666671"/>
    <n v="43.916666666666671"/>
  </r>
  <r>
    <x v="1"/>
    <x v="1"/>
    <n v="0.26455026455026454"/>
    <n v="1.5873015873015872"/>
    <n v="12.962962962962962"/>
    <n v="38.359788359788361"/>
    <n v="10.317460317460316"/>
    <n v="63.492063492063494"/>
    <n v="53.968253968253968"/>
  </r>
  <r>
    <x v="1"/>
    <x v="1"/>
    <n v="0.29239766081871349"/>
    <n v="1.169590643274854"/>
    <n v="8.1871345029239766"/>
    <n v="27.777777777777779"/>
    <n v="17.251461988304094"/>
    <n v="54.678362573099413"/>
    <n v="46.476608187134502"/>
  </r>
  <r>
    <x v="1"/>
    <x v="0"/>
    <n v="0.2583979328165375"/>
    <n v="1.2919896640826871"/>
    <n v="13.178294573643409"/>
    <n v="31.007751937984494"/>
    <n v="6.4599483204134369"/>
    <n v="52.196382428940566"/>
    <n v="44.366925064599478"/>
  </r>
  <r>
    <x v="1"/>
    <x v="0"/>
    <n v="1.0582010582010581"/>
    <n v="2.1164021164021163"/>
    <n v="18.253968253968253"/>
    <n v="24.338624338624335"/>
    <n v="6.8783068783068781"/>
    <n v="52.645502645502638"/>
    <n v="44.74867724867724"/>
  </r>
  <r>
    <x v="1"/>
    <x v="0"/>
    <n v="0.5420054200542006"/>
    <n v="2.9810298102981032"/>
    <n v="17.344173441734419"/>
    <n v="31.707317073170728"/>
    <n v="2.1680216802168024"/>
    <n v="54.74254742547425"/>
    <n v="46.531165311653112"/>
  </r>
  <r>
    <x v="1"/>
    <x v="0"/>
    <n v="0.28490028490028496"/>
    <n v="3.4188034188034191"/>
    <n v="18.233618233618238"/>
    <n v="31.054131054131059"/>
    <n v="5.9829059829059839"/>
    <n v="58.974358974358985"/>
    <n v="50.128205128205138"/>
  </r>
  <r>
    <x v="1"/>
    <x v="0"/>
    <n v="0.27777777777777779"/>
    <n v="3.6111111111111112"/>
    <n v="22.777777777777779"/>
    <n v="23.333333333333336"/>
    <n v="3.333333333333333"/>
    <n v="53.333333333333336"/>
    <n v="45.333333333333336"/>
  </r>
  <r>
    <x v="1"/>
    <x v="0"/>
    <n v="0.2710027100271003"/>
    <n v="4.3360433604336048"/>
    <n v="21.680216802168026"/>
    <n v="26.287262872628723"/>
    <n v="8.1300813008130071"/>
    <n v="60.704607046070464"/>
    <n v="51.598915989159892"/>
  </r>
  <r>
    <x v="1"/>
    <x v="0"/>
    <n v="1.3888888888888888"/>
    <n v="8.8888888888888893"/>
    <n v="22.222222222222221"/>
    <n v="15"/>
    <n v="1.1111111111111112"/>
    <n v="48.611111111111114"/>
    <n v="41.319444444444443"/>
  </r>
  <r>
    <x v="1"/>
    <x v="0"/>
    <n v="1.1111111111111112"/>
    <n v="9.7222222222222214"/>
    <n v="18.888888888888889"/>
    <n v="11.944444444444445"/>
    <n v="3.333333333333333"/>
    <n v="45"/>
    <n v="38.25"/>
  </r>
  <r>
    <x v="1"/>
    <x v="0"/>
    <n v="1.0840108401084012"/>
    <n v="7.5880758807588062"/>
    <n v="19.241192411924118"/>
    <n v="17.344173441734419"/>
    <n v="1.3550135501355016"/>
    <n v="46.612466124661246"/>
    <n v="39.620596205962059"/>
  </r>
  <r>
    <x v="1"/>
    <x v="2"/>
    <n v="0.2583979328165375"/>
    <n v="2.0671834625323"/>
    <n v="11.886304909560723"/>
    <n v="23.772609819121445"/>
    <n v="3.8759689922480618"/>
    <n v="41.860465116279066"/>
    <n v="35.581395348837205"/>
  </r>
  <r>
    <x v="1"/>
    <x v="2"/>
    <n v="0.27777777777777779"/>
    <n v="2.2222222222222223"/>
    <n v="19.444444444444443"/>
    <n v="21.111111111111111"/>
    <n v="3.6111111111111112"/>
    <n v="46.666666666666671"/>
    <n v="39.666666666666671"/>
  </r>
  <r>
    <x v="1"/>
    <x v="2"/>
    <n v="0.2710027100271003"/>
    <n v="4.3360433604336048"/>
    <n v="20.054200542005422"/>
    <n v="21.95121951219512"/>
    <n v="2.7100271002710032"/>
    <n v="49.322493224932252"/>
    <n v="41.924119241192415"/>
  </r>
  <r>
    <x v="2"/>
    <x v="1"/>
    <n v="0.27777777777777779"/>
    <n v="2.2222222222222223"/>
    <n v="7.5"/>
    <n v="27.222222222222221"/>
    <n v="40"/>
    <n v="77.222222222222229"/>
    <n v="65.638888888888886"/>
  </r>
  <r>
    <x v="2"/>
    <x v="1"/>
    <n v="0"/>
    <n v="2.0671834625323"/>
    <n v="6.4599483204134369"/>
    <n v="20.930232558139533"/>
    <n v="22.222222222222218"/>
    <n v="51.679586563307488"/>
    <n v="43.927648578811365"/>
  </r>
  <r>
    <x v="2"/>
    <x v="1"/>
    <n v="0.2710027100271003"/>
    <n v="2.4390243902439028"/>
    <n v="8.6720867208672097"/>
    <n v="18.15718157181572"/>
    <n v="34.146341463414636"/>
    <n v="63.685636856368568"/>
    <n v="54.13279132791328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3">
  <r>
    <x v="0"/>
    <x v="0"/>
    <n v="12.571428571428571"/>
    <n v="23.9"/>
  </r>
  <r>
    <x v="0"/>
    <x v="0"/>
    <n v="12.25"/>
    <n v="24.7"/>
  </r>
  <r>
    <x v="0"/>
    <x v="0"/>
    <n v="13.428571428571429"/>
    <n v="24.7"/>
  </r>
  <r>
    <x v="0"/>
    <x v="1"/>
    <n v="5.4285714285714288"/>
    <n v="23.7"/>
  </r>
  <r>
    <x v="0"/>
    <x v="1"/>
    <n v="7.125"/>
    <n v="23.2"/>
  </r>
  <r>
    <x v="0"/>
    <x v="1"/>
    <n v="7.625"/>
    <n v="22.6"/>
  </r>
  <r>
    <x v="0"/>
    <x v="1"/>
    <n v="7.5"/>
    <n v="21.9"/>
  </r>
  <r>
    <x v="0"/>
    <x v="1"/>
    <n v="7.25"/>
    <n v="22.9"/>
  </r>
  <r>
    <x v="0"/>
    <x v="1"/>
    <n v="7.2857142857142856"/>
    <n v="21.2"/>
  </r>
  <r>
    <x v="0"/>
    <x v="2"/>
    <n v="8.8333333333333339"/>
    <n v="23.5"/>
  </r>
  <r>
    <x v="0"/>
    <x v="2"/>
    <n v="9.1666666666666661"/>
    <n v="24"/>
  </r>
  <r>
    <x v="0"/>
    <x v="2"/>
    <n v="8.3333333333333339"/>
    <n v="23.4"/>
  </r>
  <r>
    <x v="1"/>
    <x v="1"/>
    <n v="8.2857142857142865"/>
    <n v="21"/>
  </r>
  <r>
    <x v="1"/>
    <x v="1"/>
    <n v="7.4285714285714288"/>
    <n v="21.6"/>
  </r>
  <r>
    <x v="1"/>
    <x v="1"/>
    <n v="8.2857142857142865"/>
    <n v="22.5"/>
  </r>
  <r>
    <x v="1"/>
    <x v="1"/>
    <n v="7"/>
    <n v="22.1"/>
  </r>
  <r>
    <x v="1"/>
    <x v="1"/>
    <n v="7.5"/>
    <n v="22.4"/>
  </r>
  <r>
    <x v="1"/>
    <x v="1"/>
    <n v="7.333333333333333"/>
    <n v="22.6"/>
  </r>
  <r>
    <x v="1"/>
    <x v="0"/>
    <n v="10.571428571428571"/>
    <n v="23.3"/>
  </r>
  <r>
    <x v="1"/>
    <x v="0"/>
    <n v="12"/>
    <n v="22.9"/>
  </r>
  <r>
    <x v="1"/>
    <x v="0"/>
    <n v="12.857142857142858"/>
    <n v="22.5"/>
  </r>
  <r>
    <x v="1"/>
    <x v="0"/>
    <n v="12.428571428571429"/>
    <n v="23.3"/>
  </r>
  <r>
    <x v="1"/>
    <x v="0"/>
    <n v="12.428571428571429"/>
    <n v="22.7"/>
  </r>
  <r>
    <x v="1"/>
    <x v="0"/>
    <n v="14.285714285714286"/>
    <n v="22.7"/>
  </r>
  <r>
    <x v="1"/>
    <x v="0"/>
    <n v="14.571428571428571"/>
    <n v="24.2"/>
  </r>
  <r>
    <x v="1"/>
    <x v="0"/>
    <n v="13.285714285714286"/>
    <n v="24.5"/>
  </r>
  <r>
    <x v="1"/>
    <x v="0"/>
    <n v="12.857142857142858"/>
    <n v="24.7"/>
  </r>
  <r>
    <x v="1"/>
    <x v="2"/>
    <n v="9"/>
    <n v="24"/>
  </r>
  <r>
    <x v="1"/>
    <x v="2"/>
    <n v="10.666666666666666"/>
    <n v="24.5"/>
  </r>
  <r>
    <x v="1"/>
    <x v="2"/>
    <n v="10.571428571428571"/>
    <n v="24.8"/>
  </r>
  <r>
    <x v="2"/>
    <x v="1"/>
    <n v="7.7142857142857144"/>
    <n v="22.6"/>
  </r>
  <r>
    <x v="2"/>
    <x v="1"/>
    <n v="6.5714285714285712"/>
    <n v="23.4"/>
  </r>
  <r>
    <x v="2"/>
    <x v="1"/>
    <n v="7.2857142857142856"/>
    <n v="22.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3">
  <r>
    <x v="0"/>
    <x v="0"/>
    <s v="I"/>
    <n v="7"/>
    <n v="2.0499999999999998"/>
    <n v="11.45"/>
    <n v="52.750677506775077"/>
  </r>
  <r>
    <x v="0"/>
    <x v="0"/>
    <s v="II"/>
    <n v="8"/>
    <n v="2.15"/>
    <n v="10.8"/>
    <n v="47.441860465116285"/>
  </r>
  <r>
    <x v="0"/>
    <x v="0"/>
    <s v="III"/>
    <n v="7"/>
    <n v="1.9"/>
    <n v="10.600000000000001"/>
    <n v="52.690058479532176"/>
  </r>
  <r>
    <x v="0"/>
    <x v="1"/>
    <s v="I"/>
    <n v="7"/>
    <n v="1.9"/>
    <n v="10.199999999999999"/>
    <n v="50.701754385964911"/>
  </r>
  <r>
    <x v="0"/>
    <x v="1"/>
    <s v="II"/>
    <n v="8"/>
    <n v="2.15"/>
    <n v="12.15"/>
    <n v="53.372093023255815"/>
  </r>
  <r>
    <x v="0"/>
    <x v="1"/>
    <s v="III"/>
    <n v="8"/>
    <n v="2.15"/>
    <n v="12.55"/>
    <n v="55.129198966408275"/>
  </r>
  <r>
    <x v="0"/>
    <x v="1"/>
    <s v="I"/>
    <n v="6"/>
    <n v="2"/>
    <n v="11.65"/>
    <n v="55.013888888888893"/>
  </r>
  <r>
    <x v="0"/>
    <x v="1"/>
    <s v="II"/>
    <n v="8"/>
    <n v="2.15"/>
    <n v="13.4"/>
    <n v="58.863049095607238"/>
  </r>
  <r>
    <x v="0"/>
    <x v="1"/>
    <s v="III"/>
    <n v="7"/>
    <n v="2"/>
    <n v="11.6"/>
    <n v="54.777777777777771"/>
  </r>
  <r>
    <x v="0"/>
    <x v="2"/>
    <s v="I"/>
    <n v="6"/>
    <n v="2.15"/>
    <n v="9.75"/>
    <n v="42.829457364341089"/>
  </r>
  <r>
    <x v="0"/>
    <x v="2"/>
    <s v="II"/>
    <n v="6"/>
    <n v="2.15"/>
    <n v="9.0500000000000007"/>
    <n v="39.754521963824295"/>
  </r>
  <r>
    <x v="0"/>
    <x v="2"/>
    <s v="III"/>
    <n v="6"/>
    <n v="1.9"/>
    <n v="8.4499999999999993"/>
    <n v="42.00292397660818"/>
  </r>
  <r>
    <x v="1"/>
    <x v="1"/>
    <s v="I"/>
    <n v="7"/>
    <n v="2.1"/>
    <n v="11.35"/>
    <n v="51.044973544973537"/>
  </r>
  <r>
    <x v="1"/>
    <x v="1"/>
    <s v="II"/>
    <n v="7"/>
    <n v="2.0499999999999998"/>
    <n v="11.25"/>
    <n v="51.829268292682926"/>
  </r>
  <r>
    <x v="1"/>
    <x v="1"/>
    <s v="III"/>
    <n v="7"/>
    <n v="2.1"/>
    <n v="11.95"/>
    <n v="53.743386243386233"/>
  </r>
  <r>
    <x v="1"/>
    <x v="1"/>
    <s v="I"/>
    <n v="7"/>
    <n v="2"/>
    <n v="9.5500000000000007"/>
    <n v="45.097222222222229"/>
  </r>
  <r>
    <x v="1"/>
    <x v="1"/>
    <s v="II"/>
    <n v="8"/>
    <n v="2.1"/>
    <n v="11.85"/>
    <n v="53.293650793650784"/>
  </r>
  <r>
    <x v="1"/>
    <x v="1"/>
    <s v="III"/>
    <n v="6"/>
    <n v="1.9"/>
    <n v="9.4499999999999993"/>
    <n v="46.973684210526315"/>
  </r>
  <r>
    <x v="1"/>
    <x v="0"/>
    <s v="I"/>
    <n v="7"/>
    <n v="2.15"/>
    <n v="10.1"/>
    <n v="44.366925064599492"/>
  </r>
  <r>
    <x v="1"/>
    <x v="0"/>
    <s v="II"/>
    <n v="7"/>
    <n v="2.1"/>
    <n v="10.1"/>
    <n v="45.423280423280417"/>
  </r>
  <r>
    <x v="1"/>
    <x v="0"/>
    <s v="III"/>
    <n v="7"/>
    <n v="2.0499999999999998"/>
    <n v="10"/>
    <n v="46.070460704607058"/>
  </r>
  <r>
    <x v="1"/>
    <x v="0"/>
    <s v="I"/>
    <n v="7"/>
    <n v="1.95"/>
    <n v="10.45"/>
    <n v="50.612535612535609"/>
  </r>
  <r>
    <x v="1"/>
    <x v="0"/>
    <s v="II"/>
    <n v="7"/>
    <n v="2"/>
    <n v="9.85"/>
    <n v="46.513888888888893"/>
  </r>
  <r>
    <x v="1"/>
    <x v="0"/>
    <s v="III"/>
    <n v="7"/>
    <n v="2.0499999999999998"/>
    <n v="11.4"/>
    <n v="52.520325203252042"/>
  </r>
  <r>
    <x v="1"/>
    <x v="0"/>
    <s v="I"/>
    <n v="7"/>
    <n v="2"/>
    <n v="8.75"/>
    <n v="41.319444444444443"/>
  </r>
  <r>
    <x v="1"/>
    <x v="0"/>
    <s v="II"/>
    <n v="7"/>
    <n v="2"/>
    <n v="8.35"/>
    <n v="39.43055555555555"/>
  </r>
  <r>
    <x v="1"/>
    <x v="0"/>
    <s v="III"/>
    <n v="7"/>
    <n v="2.0499999999999998"/>
    <n v="8.65"/>
    <n v="39.8509485094851"/>
  </r>
  <r>
    <x v="1"/>
    <x v="2"/>
    <s v="I"/>
    <n v="6"/>
    <n v="2.15"/>
    <n v="8.15"/>
    <n v="35.801033591731269"/>
  </r>
  <r>
    <x v="1"/>
    <x v="2"/>
    <s v="II"/>
    <n v="6"/>
    <n v="2"/>
    <n v="8.5500000000000007"/>
    <n v="40.375"/>
  </r>
  <r>
    <x v="1"/>
    <x v="2"/>
    <s v="III"/>
    <n v="7"/>
    <n v="2.0499999999999998"/>
    <n v="9.1999999999999993"/>
    <n v="42.384823848238483"/>
  </r>
  <r>
    <x v="2"/>
    <x v="1"/>
    <s v="I"/>
    <n v="7"/>
    <n v="2"/>
    <n v="14.05"/>
    <n v="66.347222222222214"/>
  </r>
  <r>
    <x v="2"/>
    <x v="1"/>
    <s v="II"/>
    <n v="7"/>
    <n v="2.15"/>
    <n v="10.050000000000001"/>
    <n v="44.147286821705428"/>
  </r>
  <r>
    <x v="2"/>
    <x v="1"/>
    <s v="III"/>
    <n v="7"/>
    <n v="2.0499999999999998"/>
    <n v="11.85"/>
    <n v="54.5934959349593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eau croisé dynamique1" cacheId="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C14" firstHeaderRow="0" firstDataRow="1" firstDataCol="1"/>
  <pivotFields count="4"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  <pivotField dataField="1" showAll="0"/>
    <pivotField dataField="1" showAll="0"/>
  </pivotFields>
  <rowFields count="2">
    <field x="0"/>
    <field x="1"/>
  </rowFields>
  <rowItems count="11">
    <i>
      <x/>
    </i>
    <i r="1">
      <x/>
    </i>
    <i r="1">
      <x v="1"/>
    </i>
    <i r="1">
      <x v="2"/>
    </i>
    <i>
      <x v="1"/>
    </i>
    <i r="1">
      <x/>
    </i>
    <i>
      <x v="2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Écartype de Tub/pied" fld="2" subtotal="stdDev" baseField="1" baseItem="2"/>
    <dataField name="Écartype de MS" fld="3" subtotal="stdDev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H14" firstHeaderRow="0" firstDataRow="1" firstDataCol="1"/>
  <pivotFields count="9"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2">
    <field x="0"/>
    <field x="1"/>
  </rowFields>
  <rowItems count="11">
    <i>
      <x/>
    </i>
    <i r="1">
      <x/>
    </i>
    <i r="1">
      <x v="1"/>
    </i>
    <i r="1">
      <x v="2"/>
    </i>
    <i>
      <x v="1"/>
    </i>
    <i r="1">
      <x/>
    </i>
    <i>
      <x v="2"/>
    </i>
    <i r="1">
      <x/>
    </i>
    <i r="1">
      <x v="1"/>
    </i>
    <i r="1">
      <x v="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Moyenne de 15/35" fld="2" subtotal="average" baseField="0" baseItem="0"/>
    <dataField name="Moyenne de 35/45" fld="3" subtotal="average" baseField="0" baseItem="0"/>
    <dataField name="Moyenne de 45/55" fld="4" subtotal="average" baseField="0" baseItem="0"/>
    <dataField name="Moyenne de 55/65" fld="5" subtotal="average" baseField="0" baseItem="0"/>
    <dataField name="Moyenne de 65+" fld="6" subtotal="average" baseField="0" baseItem="0"/>
    <dataField name="Moyenne de RDT" fld="7" subtotal="average" baseField="0" baseItem="0"/>
    <dataField name="Écartype de RDT -15%" fld="8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Tableau croisé dynamique1" cacheId="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B14" firstHeaderRow="1" firstDataRow="1" firstDataCol="1"/>
  <pivotFields count="7"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dataField="1" showAll="0"/>
  </pivotFields>
  <rowFields count="2">
    <field x="0"/>
    <field x="1"/>
  </rowFields>
  <rowItems count="11">
    <i>
      <x/>
    </i>
    <i r="1">
      <x/>
    </i>
    <i r="1">
      <x v="1"/>
    </i>
    <i r="1">
      <x v="2"/>
    </i>
    <i>
      <x v="1"/>
    </i>
    <i r="1">
      <x/>
    </i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Écartype de Rdt -15%" fld="6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25"/>
  <sheetViews>
    <sheetView topLeftCell="A21" workbookViewId="0">
      <selection activeCell="A3" sqref="A3:Q10"/>
    </sheetView>
  </sheetViews>
  <sheetFormatPr defaultColWidth="11.42578125" defaultRowHeight="15" x14ac:dyDescent="0.25"/>
  <cols>
    <col min="2" max="2" width="8.5703125" customWidth="1"/>
    <col min="5" max="5" width="14.7109375" customWidth="1"/>
    <col min="6" max="7" width="7.7109375" customWidth="1"/>
    <col min="8" max="8" width="14.7109375" customWidth="1"/>
    <col min="9" max="12" width="7.7109375" customWidth="1"/>
    <col min="13" max="13" width="9.28515625" customWidth="1"/>
    <col min="14" max="16" width="7.7109375" customWidth="1"/>
  </cols>
  <sheetData>
    <row r="2" spans="1:17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1:17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</row>
    <row r="4" spans="1:17" x14ac:dyDescent="0.25">
      <c r="A4" s="24"/>
      <c r="B4" s="24"/>
      <c r="C4" s="24"/>
      <c r="D4" s="25" t="s">
        <v>33</v>
      </c>
      <c r="E4" s="31" t="s">
        <v>5</v>
      </c>
      <c r="F4" s="31"/>
      <c r="G4" s="31"/>
      <c r="H4" s="31"/>
      <c r="I4" s="29" t="s">
        <v>4</v>
      </c>
      <c r="J4" s="29"/>
      <c r="K4" s="29"/>
      <c r="L4" s="29"/>
      <c r="M4" s="29"/>
      <c r="N4" s="29"/>
      <c r="O4" s="30" t="s">
        <v>0</v>
      </c>
      <c r="P4" s="30"/>
      <c r="Q4" s="25" t="s">
        <v>34</v>
      </c>
    </row>
    <row r="5" spans="1:17" x14ac:dyDescent="0.25">
      <c r="A5" s="24"/>
      <c r="B5" s="24"/>
      <c r="C5" s="24"/>
      <c r="D5" s="25" t="s">
        <v>6</v>
      </c>
      <c r="E5" s="23" t="s">
        <v>1</v>
      </c>
      <c r="F5" s="31" t="s">
        <v>2</v>
      </c>
      <c r="G5" s="31"/>
      <c r="H5" s="23" t="s">
        <v>3</v>
      </c>
      <c r="I5" s="29" t="s">
        <v>2</v>
      </c>
      <c r="J5" s="29"/>
      <c r="K5" s="29" t="s">
        <v>1</v>
      </c>
      <c r="L5" s="29"/>
      <c r="M5" s="21" t="s">
        <v>1</v>
      </c>
      <c r="N5" s="9" t="s">
        <v>3</v>
      </c>
      <c r="O5" s="30" t="s">
        <v>2</v>
      </c>
      <c r="P5" s="30"/>
      <c r="Q5" s="24"/>
    </row>
    <row r="6" spans="1:17" x14ac:dyDescent="0.25">
      <c r="A6" s="24"/>
      <c r="B6" s="24"/>
      <c r="C6" s="25" t="s">
        <v>35</v>
      </c>
      <c r="D6" s="25" t="s">
        <v>7</v>
      </c>
      <c r="E6" s="23">
        <v>36</v>
      </c>
      <c r="F6" s="31">
        <v>24</v>
      </c>
      <c r="G6" s="31"/>
      <c r="H6" s="23">
        <v>12</v>
      </c>
      <c r="I6" s="29">
        <v>24</v>
      </c>
      <c r="J6" s="29"/>
      <c r="K6" s="29">
        <v>32</v>
      </c>
      <c r="L6" s="29"/>
      <c r="M6" s="29">
        <v>28</v>
      </c>
      <c r="N6" s="29"/>
      <c r="O6" s="30">
        <v>32</v>
      </c>
      <c r="P6" s="30"/>
      <c r="Q6" s="24"/>
    </row>
    <row r="7" spans="1:17" x14ac:dyDescent="0.25">
      <c r="A7" s="24"/>
      <c r="B7" s="28" t="s">
        <v>37</v>
      </c>
      <c r="C7" s="25" t="s">
        <v>8</v>
      </c>
      <c r="D7" s="25" t="s">
        <v>7</v>
      </c>
      <c r="E7" s="23"/>
      <c r="F7" s="23" t="s">
        <v>23</v>
      </c>
      <c r="G7" s="23"/>
      <c r="H7" s="23" t="s">
        <v>25</v>
      </c>
      <c r="I7" s="21" t="s">
        <v>26</v>
      </c>
      <c r="J7" s="21"/>
      <c r="K7" s="21" t="s">
        <v>28</v>
      </c>
      <c r="L7" s="21"/>
      <c r="M7" s="21" t="s">
        <v>30</v>
      </c>
      <c r="N7" s="21"/>
      <c r="O7" s="22" t="s">
        <v>10</v>
      </c>
      <c r="P7" s="22"/>
      <c r="Q7" s="24"/>
    </row>
    <row r="8" spans="1:17" x14ac:dyDescent="0.25">
      <c r="A8" s="24"/>
      <c r="B8" s="28"/>
      <c r="C8" s="25" t="s">
        <v>9</v>
      </c>
      <c r="D8" s="25" t="s">
        <v>7</v>
      </c>
      <c r="E8" s="23" t="s">
        <v>22</v>
      </c>
      <c r="F8" s="23"/>
      <c r="G8" s="23" t="s">
        <v>24</v>
      </c>
      <c r="H8" s="23"/>
      <c r="I8" s="21"/>
      <c r="J8" s="21" t="s">
        <v>27</v>
      </c>
      <c r="K8" s="21"/>
      <c r="L8" s="21" t="s">
        <v>29</v>
      </c>
      <c r="M8" s="21"/>
      <c r="N8" s="21" t="s">
        <v>31</v>
      </c>
      <c r="O8" s="22"/>
      <c r="P8" s="22" t="s">
        <v>32</v>
      </c>
      <c r="Q8" s="24"/>
    </row>
    <row r="9" spans="1:17" x14ac:dyDescent="0.25">
      <c r="A9" s="24"/>
      <c r="B9" s="24"/>
      <c r="C9" s="25" t="s">
        <v>36</v>
      </c>
      <c r="D9" s="2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</row>
    <row r="10" spans="1:17" x14ac:dyDescent="0.25">
      <c r="A10" s="24"/>
      <c r="B10" s="24"/>
      <c r="C10" s="24"/>
      <c r="D10" s="2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</row>
    <row r="12" spans="1:17" x14ac:dyDescent="0.25">
      <c r="D12" s="6">
        <v>44722</v>
      </c>
    </row>
    <row r="13" spans="1:17" x14ac:dyDescent="0.25">
      <c r="D13" s="1" t="s">
        <v>39</v>
      </c>
    </row>
    <row r="14" spans="1:17" x14ac:dyDescent="0.25">
      <c r="D14" s="1">
        <v>1</v>
      </c>
      <c r="E14" t="s">
        <v>11</v>
      </c>
    </row>
    <row r="15" spans="1:17" x14ac:dyDescent="0.25">
      <c r="D15" s="1">
        <v>1</v>
      </c>
      <c r="E15" t="s">
        <v>12</v>
      </c>
      <c r="J15" t="s">
        <v>54</v>
      </c>
    </row>
    <row r="16" spans="1:17" x14ac:dyDescent="0.25">
      <c r="D16" s="1">
        <v>0.75</v>
      </c>
      <c r="E16" t="s">
        <v>13</v>
      </c>
      <c r="J16" t="s">
        <v>55</v>
      </c>
    </row>
    <row r="17" spans="4:5" x14ac:dyDescent="0.25">
      <c r="D17" s="1">
        <v>1.25</v>
      </c>
      <c r="E17" t="s">
        <v>14</v>
      </c>
    </row>
    <row r="18" spans="4:5" x14ac:dyDescent="0.25">
      <c r="D18" s="1">
        <v>0.5</v>
      </c>
      <c r="E18" t="s">
        <v>15</v>
      </c>
    </row>
    <row r="19" spans="4:5" x14ac:dyDescent="0.25">
      <c r="D19" s="1">
        <v>0.25</v>
      </c>
      <c r="E19" t="s">
        <v>16</v>
      </c>
    </row>
    <row r="20" spans="4:5" x14ac:dyDescent="0.25">
      <c r="D20" s="1">
        <v>1</v>
      </c>
      <c r="E20" t="s">
        <v>17</v>
      </c>
    </row>
    <row r="21" spans="4:5" x14ac:dyDescent="0.25">
      <c r="D21" s="1">
        <v>0</v>
      </c>
      <c r="E21" t="s">
        <v>18</v>
      </c>
    </row>
    <row r="22" spans="4:5" x14ac:dyDescent="0.25">
      <c r="D22" s="1">
        <v>2</v>
      </c>
      <c r="E22" t="s">
        <v>19</v>
      </c>
    </row>
    <row r="23" spans="4:5" x14ac:dyDescent="0.25">
      <c r="D23" s="1">
        <v>1</v>
      </c>
      <c r="E23" t="s">
        <v>20</v>
      </c>
    </row>
    <row r="24" spans="4:5" x14ac:dyDescent="0.25">
      <c r="D24" s="1">
        <v>1</v>
      </c>
      <c r="E24" t="s">
        <v>21</v>
      </c>
    </row>
    <row r="25" spans="4:5" x14ac:dyDescent="0.25">
      <c r="D25" s="1">
        <v>1.5</v>
      </c>
      <c r="E25" t="s">
        <v>38</v>
      </c>
    </row>
  </sheetData>
  <mergeCells count="13">
    <mergeCell ref="B7:B8"/>
    <mergeCell ref="M6:N6"/>
    <mergeCell ref="O5:P5"/>
    <mergeCell ref="O6:P6"/>
    <mergeCell ref="O4:P4"/>
    <mergeCell ref="I4:N4"/>
    <mergeCell ref="F6:G6"/>
    <mergeCell ref="I5:J5"/>
    <mergeCell ref="I6:J6"/>
    <mergeCell ref="K6:L6"/>
    <mergeCell ref="K5:L5"/>
    <mergeCell ref="E4:H4"/>
    <mergeCell ref="F5:G5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D3:Q37"/>
  <sheetViews>
    <sheetView topLeftCell="M1" workbookViewId="0">
      <selection activeCell="B12" sqref="B12"/>
    </sheetView>
  </sheetViews>
  <sheetFormatPr defaultColWidth="11.42578125" defaultRowHeight="15" x14ac:dyDescent="0.25"/>
  <sheetData>
    <row r="3" spans="4:17" x14ac:dyDescent="0.25">
      <c r="M3" s="32" t="s">
        <v>66</v>
      </c>
      <c r="N3" s="32"/>
      <c r="O3" s="32"/>
      <c r="P3" s="32"/>
      <c r="Q3" s="32"/>
    </row>
    <row r="4" spans="4:17" x14ac:dyDescent="0.25">
      <c r="F4" t="s">
        <v>67</v>
      </c>
      <c r="G4" t="s">
        <v>57</v>
      </c>
      <c r="H4" t="s">
        <v>58</v>
      </c>
      <c r="I4" t="s">
        <v>59</v>
      </c>
      <c r="J4" t="s">
        <v>71</v>
      </c>
      <c r="K4" t="s">
        <v>72</v>
      </c>
      <c r="L4" t="s">
        <v>60</v>
      </c>
      <c r="M4" t="s">
        <v>61</v>
      </c>
      <c r="N4" t="s">
        <v>62</v>
      </c>
      <c r="O4" t="s">
        <v>63</v>
      </c>
      <c r="P4" t="s">
        <v>64</v>
      </c>
      <c r="Q4" t="s">
        <v>65</v>
      </c>
    </row>
    <row r="5" spans="4:17" x14ac:dyDescent="0.25">
      <c r="D5" t="s">
        <v>100</v>
      </c>
      <c r="E5" t="s">
        <v>1</v>
      </c>
      <c r="F5" t="s">
        <v>69</v>
      </c>
      <c r="G5">
        <v>7</v>
      </c>
      <c r="H5">
        <v>2.0499999999999998</v>
      </c>
      <c r="I5">
        <v>11.45</v>
      </c>
      <c r="J5">
        <v>52.750677506775077</v>
      </c>
      <c r="K5">
        <v>12.571428571428571</v>
      </c>
      <c r="L5">
        <v>23.9</v>
      </c>
      <c r="M5">
        <v>10</v>
      </c>
      <c r="N5">
        <v>9</v>
      </c>
      <c r="O5">
        <v>32</v>
      </c>
      <c r="P5">
        <v>42</v>
      </c>
      <c r="Q5">
        <v>5</v>
      </c>
    </row>
    <row r="6" spans="4:17" x14ac:dyDescent="0.25">
      <c r="D6" t="s">
        <v>100</v>
      </c>
      <c r="E6" t="s">
        <v>1</v>
      </c>
      <c r="F6" t="s">
        <v>70</v>
      </c>
      <c r="G6">
        <v>8</v>
      </c>
      <c r="H6">
        <v>2.15</v>
      </c>
      <c r="I6">
        <v>10.8</v>
      </c>
      <c r="J6">
        <v>47.441860465116285</v>
      </c>
      <c r="K6">
        <v>12.25</v>
      </c>
      <c r="L6">
        <v>24.7</v>
      </c>
      <c r="M6">
        <v>8</v>
      </c>
      <c r="N6">
        <v>20</v>
      </c>
      <c r="O6">
        <v>39</v>
      </c>
      <c r="P6">
        <v>34</v>
      </c>
      <c r="Q6">
        <v>5</v>
      </c>
    </row>
    <row r="7" spans="4:17" x14ac:dyDescent="0.25">
      <c r="D7" t="s">
        <v>100</v>
      </c>
      <c r="E7" t="s">
        <v>1</v>
      </c>
      <c r="F7" t="s">
        <v>68</v>
      </c>
      <c r="G7">
        <v>7</v>
      </c>
      <c r="H7">
        <v>1.9</v>
      </c>
      <c r="I7">
        <v>10.600000000000001</v>
      </c>
      <c r="J7">
        <v>52.690058479532176</v>
      </c>
      <c r="K7">
        <v>13.428571428571429</v>
      </c>
      <c r="L7">
        <v>24.7</v>
      </c>
      <c r="M7">
        <v>5</v>
      </c>
      <c r="N7">
        <v>18</v>
      </c>
      <c r="O7">
        <v>42</v>
      </c>
      <c r="P7">
        <v>27</v>
      </c>
      <c r="Q7">
        <v>7</v>
      </c>
    </row>
    <row r="8" spans="4:17" x14ac:dyDescent="0.25">
      <c r="D8" t="s">
        <v>100</v>
      </c>
      <c r="E8" t="s">
        <v>2</v>
      </c>
      <c r="F8" t="s">
        <v>69</v>
      </c>
      <c r="G8">
        <v>7</v>
      </c>
      <c r="H8">
        <v>1.9</v>
      </c>
      <c r="I8">
        <v>10.199999999999999</v>
      </c>
      <c r="J8">
        <v>50.701754385964911</v>
      </c>
      <c r="K8">
        <v>5.4285714285714288</v>
      </c>
      <c r="L8">
        <v>23.7</v>
      </c>
      <c r="M8">
        <v>1</v>
      </c>
      <c r="N8">
        <v>1</v>
      </c>
      <c r="O8">
        <v>12</v>
      </c>
      <c r="P8">
        <v>14</v>
      </c>
      <c r="Q8">
        <v>11</v>
      </c>
    </row>
    <row r="9" spans="4:17" x14ac:dyDescent="0.25">
      <c r="D9" t="s">
        <v>100</v>
      </c>
      <c r="E9" t="s">
        <v>2</v>
      </c>
      <c r="F9" t="s">
        <v>70</v>
      </c>
      <c r="G9">
        <v>8</v>
      </c>
      <c r="H9">
        <v>2.15</v>
      </c>
      <c r="I9">
        <v>12.15</v>
      </c>
      <c r="J9">
        <v>53.372093023255815</v>
      </c>
      <c r="K9">
        <v>7.125</v>
      </c>
      <c r="L9">
        <v>23.2</v>
      </c>
      <c r="M9">
        <v>7</v>
      </c>
      <c r="N9">
        <v>6</v>
      </c>
      <c r="O9">
        <v>18</v>
      </c>
      <c r="P9">
        <v>24</v>
      </c>
      <c r="Q9">
        <v>9</v>
      </c>
    </row>
    <row r="10" spans="4:17" x14ac:dyDescent="0.25">
      <c r="D10" t="s">
        <v>100</v>
      </c>
      <c r="E10" t="s">
        <v>2</v>
      </c>
      <c r="F10" t="s">
        <v>68</v>
      </c>
      <c r="G10">
        <v>8</v>
      </c>
      <c r="H10">
        <v>2.15</v>
      </c>
      <c r="I10">
        <v>12.55</v>
      </c>
      <c r="J10">
        <v>55.129198966408275</v>
      </c>
      <c r="K10">
        <v>7.625</v>
      </c>
      <c r="L10">
        <v>22.6</v>
      </c>
      <c r="M10">
        <v>13</v>
      </c>
      <c r="N10">
        <v>7</v>
      </c>
      <c r="O10">
        <v>25</v>
      </c>
      <c r="P10">
        <v>20</v>
      </c>
      <c r="Q10">
        <v>9</v>
      </c>
    </row>
    <row r="11" spans="4:17" x14ac:dyDescent="0.25">
      <c r="D11" t="s">
        <v>100</v>
      </c>
      <c r="E11" t="s">
        <v>2</v>
      </c>
      <c r="F11" t="s">
        <v>69</v>
      </c>
      <c r="G11">
        <v>6</v>
      </c>
      <c r="H11">
        <v>2</v>
      </c>
      <c r="I11">
        <v>11.65</v>
      </c>
      <c r="J11">
        <v>55.013888888888893</v>
      </c>
      <c r="K11">
        <v>7.5</v>
      </c>
      <c r="L11">
        <v>21.9</v>
      </c>
      <c r="M11">
        <v>6</v>
      </c>
      <c r="N11">
        <v>4</v>
      </c>
      <c r="O11">
        <v>8</v>
      </c>
      <c r="P11">
        <v>15</v>
      </c>
      <c r="Q11">
        <v>18</v>
      </c>
    </row>
    <row r="12" spans="4:17" x14ac:dyDescent="0.25">
      <c r="D12" t="s">
        <v>100</v>
      </c>
      <c r="E12" t="s">
        <v>2</v>
      </c>
      <c r="F12" t="s">
        <v>70</v>
      </c>
      <c r="G12">
        <v>8</v>
      </c>
      <c r="H12">
        <v>2.15</v>
      </c>
      <c r="I12">
        <v>13.4</v>
      </c>
      <c r="J12">
        <v>58.863049095607238</v>
      </c>
      <c r="K12">
        <v>7.25</v>
      </c>
      <c r="L12">
        <v>22.9</v>
      </c>
      <c r="M12">
        <v>5</v>
      </c>
      <c r="N12">
        <v>8</v>
      </c>
      <c r="O12">
        <v>16</v>
      </c>
      <c r="P12">
        <v>17</v>
      </c>
      <c r="Q12">
        <v>17</v>
      </c>
    </row>
    <row r="13" spans="4:17" x14ac:dyDescent="0.25">
      <c r="D13" t="s">
        <v>100</v>
      </c>
      <c r="E13" t="s">
        <v>2</v>
      </c>
      <c r="F13" t="s">
        <v>68</v>
      </c>
      <c r="G13">
        <v>7</v>
      </c>
      <c r="H13">
        <v>2</v>
      </c>
      <c r="I13">
        <v>11.6</v>
      </c>
      <c r="J13">
        <v>54.777777777777771</v>
      </c>
      <c r="K13">
        <v>7.2857142857142856</v>
      </c>
      <c r="L13">
        <v>21.2</v>
      </c>
      <c r="M13">
        <v>6</v>
      </c>
      <c r="N13">
        <v>8</v>
      </c>
      <c r="O13">
        <v>14</v>
      </c>
      <c r="P13">
        <v>15</v>
      </c>
      <c r="Q13">
        <v>14</v>
      </c>
    </row>
    <row r="14" spans="4:17" x14ac:dyDescent="0.25">
      <c r="D14" t="s">
        <v>100</v>
      </c>
      <c r="E14" t="s">
        <v>3</v>
      </c>
      <c r="F14" t="s">
        <v>69</v>
      </c>
      <c r="G14">
        <v>6</v>
      </c>
      <c r="H14">
        <v>2.15</v>
      </c>
      <c r="I14">
        <v>9.75</v>
      </c>
      <c r="J14">
        <v>42.829457364341089</v>
      </c>
      <c r="K14">
        <v>8.8333333333333339</v>
      </c>
      <c r="L14">
        <v>23.5</v>
      </c>
      <c r="M14">
        <v>3</v>
      </c>
      <c r="N14">
        <v>4</v>
      </c>
      <c r="O14">
        <v>8</v>
      </c>
      <c r="P14">
        <v>28</v>
      </c>
      <c r="Q14">
        <v>13</v>
      </c>
    </row>
    <row r="15" spans="4:17" x14ac:dyDescent="0.25">
      <c r="D15" t="s">
        <v>100</v>
      </c>
      <c r="E15" t="s">
        <v>3</v>
      </c>
      <c r="F15" t="s">
        <v>70</v>
      </c>
      <c r="G15">
        <v>6</v>
      </c>
      <c r="H15">
        <v>2.15</v>
      </c>
      <c r="I15">
        <v>9.0500000000000007</v>
      </c>
      <c r="J15">
        <v>39.754521963824295</v>
      </c>
      <c r="K15">
        <v>9.1666666666666661</v>
      </c>
      <c r="L15">
        <v>24</v>
      </c>
      <c r="M15">
        <v>17</v>
      </c>
      <c r="N15">
        <v>12</v>
      </c>
      <c r="O15">
        <v>17</v>
      </c>
      <c r="P15">
        <v>18</v>
      </c>
      <c r="Q15">
        <v>8</v>
      </c>
    </row>
    <row r="16" spans="4:17" x14ac:dyDescent="0.25">
      <c r="D16" t="s">
        <v>100</v>
      </c>
      <c r="E16" t="s">
        <v>3</v>
      </c>
      <c r="F16" t="s">
        <v>68</v>
      </c>
      <c r="G16">
        <v>6</v>
      </c>
      <c r="H16">
        <v>1.9</v>
      </c>
      <c r="I16">
        <v>8.4499999999999993</v>
      </c>
      <c r="J16">
        <v>42.00292397660818</v>
      </c>
      <c r="K16">
        <v>8.3333333333333339</v>
      </c>
      <c r="L16">
        <v>23.4</v>
      </c>
      <c r="M16">
        <v>4</v>
      </c>
      <c r="N16">
        <v>7</v>
      </c>
      <c r="O16">
        <v>16</v>
      </c>
      <c r="P16">
        <v>15</v>
      </c>
      <c r="Q16">
        <v>12</v>
      </c>
    </row>
    <row r="17" spans="4:17" x14ac:dyDescent="0.25">
      <c r="D17" t="s">
        <v>4</v>
      </c>
      <c r="E17" t="s">
        <v>2</v>
      </c>
      <c r="F17" t="s">
        <v>69</v>
      </c>
      <c r="G17">
        <v>7</v>
      </c>
      <c r="H17">
        <v>2.1</v>
      </c>
      <c r="I17">
        <v>11.35</v>
      </c>
      <c r="J17">
        <v>51.044973544973537</v>
      </c>
      <c r="K17">
        <v>8.2857142857142865</v>
      </c>
      <c r="L17">
        <v>21</v>
      </c>
      <c r="M17">
        <v>5</v>
      </c>
      <c r="N17">
        <v>7</v>
      </c>
      <c r="O17">
        <v>11</v>
      </c>
      <c r="P17">
        <v>31</v>
      </c>
      <c r="Q17">
        <v>9</v>
      </c>
    </row>
    <row r="18" spans="4:17" x14ac:dyDescent="0.25">
      <c r="D18" t="s">
        <v>4</v>
      </c>
      <c r="E18" t="s">
        <v>2</v>
      </c>
      <c r="F18" t="s">
        <v>70</v>
      </c>
      <c r="G18">
        <v>7</v>
      </c>
      <c r="H18">
        <v>2.0499999999999998</v>
      </c>
      <c r="I18">
        <v>11.25</v>
      </c>
      <c r="J18">
        <v>51.829268292682926</v>
      </c>
      <c r="K18">
        <v>7.4285714285714288</v>
      </c>
      <c r="L18">
        <v>21.6</v>
      </c>
      <c r="M18">
        <v>4</v>
      </c>
      <c r="N18">
        <v>5</v>
      </c>
      <c r="O18">
        <v>12</v>
      </c>
      <c r="P18">
        <v>21</v>
      </c>
      <c r="Q18">
        <v>14</v>
      </c>
    </row>
    <row r="19" spans="4:17" x14ac:dyDescent="0.25">
      <c r="D19" t="s">
        <v>4</v>
      </c>
      <c r="E19" t="s">
        <v>2</v>
      </c>
      <c r="F19" t="s">
        <v>68</v>
      </c>
      <c r="G19">
        <v>7</v>
      </c>
      <c r="H19">
        <v>2.1</v>
      </c>
      <c r="I19">
        <v>11.95</v>
      </c>
      <c r="J19">
        <v>53.743386243386233</v>
      </c>
      <c r="K19">
        <v>8.2857142857142865</v>
      </c>
      <c r="L19">
        <v>22.5</v>
      </c>
      <c r="M19">
        <v>3</v>
      </c>
      <c r="N19">
        <v>3</v>
      </c>
      <c r="O19">
        <v>17</v>
      </c>
      <c r="P19">
        <v>24</v>
      </c>
      <c r="Q19">
        <v>14</v>
      </c>
    </row>
    <row r="20" spans="4:17" x14ac:dyDescent="0.25">
      <c r="D20" t="s">
        <v>4</v>
      </c>
      <c r="E20" t="s">
        <v>2</v>
      </c>
      <c r="F20" t="s">
        <v>69</v>
      </c>
      <c r="G20">
        <v>7</v>
      </c>
      <c r="H20">
        <v>2</v>
      </c>
      <c r="I20">
        <v>9.5500000000000007</v>
      </c>
      <c r="J20">
        <v>45.097222222222229</v>
      </c>
      <c r="K20">
        <v>7</v>
      </c>
      <c r="L20">
        <v>22.1</v>
      </c>
      <c r="M20">
        <v>6</v>
      </c>
      <c r="N20">
        <v>8</v>
      </c>
      <c r="O20">
        <v>15</v>
      </c>
      <c r="P20">
        <v>17</v>
      </c>
      <c r="Q20">
        <v>9</v>
      </c>
    </row>
    <row r="21" spans="4:17" x14ac:dyDescent="0.25">
      <c r="D21" t="s">
        <v>4</v>
      </c>
      <c r="E21" t="s">
        <v>2</v>
      </c>
      <c r="F21" t="s">
        <v>70</v>
      </c>
      <c r="G21">
        <v>8</v>
      </c>
      <c r="H21">
        <v>2.1</v>
      </c>
      <c r="I21">
        <v>11.85</v>
      </c>
      <c r="J21">
        <v>53.293650793650784</v>
      </c>
      <c r="K21">
        <v>7.5</v>
      </c>
      <c r="L21">
        <v>22.4</v>
      </c>
      <c r="M21">
        <v>4</v>
      </c>
      <c r="N21">
        <v>4</v>
      </c>
      <c r="O21">
        <v>20</v>
      </c>
      <c r="P21">
        <v>30</v>
      </c>
      <c r="Q21">
        <v>6</v>
      </c>
    </row>
    <row r="22" spans="4:17" x14ac:dyDescent="0.25">
      <c r="D22" t="s">
        <v>4</v>
      </c>
      <c r="E22" t="s">
        <v>2</v>
      </c>
      <c r="F22" t="s">
        <v>68</v>
      </c>
      <c r="G22">
        <v>6</v>
      </c>
      <c r="H22">
        <v>1.9</v>
      </c>
      <c r="I22">
        <v>9.4499999999999993</v>
      </c>
      <c r="J22">
        <v>46.973684210526315</v>
      </c>
      <c r="K22">
        <v>7.333333333333333</v>
      </c>
      <c r="L22">
        <v>22.6</v>
      </c>
      <c r="M22">
        <v>3</v>
      </c>
      <c r="N22">
        <v>4</v>
      </c>
      <c r="O22">
        <v>12</v>
      </c>
      <c r="P22">
        <v>20</v>
      </c>
      <c r="Q22">
        <v>8</v>
      </c>
    </row>
    <row r="23" spans="4:17" x14ac:dyDescent="0.25">
      <c r="D23" t="s">
        <v>4</v>
      </c>
      <c r="E23" t="s">
        <v>1</v>
      </c>
      <c r="F23" t="s">
        <v>69</v>
      </c>
      <c r="G23">
        <v>7</v>
      </c>
      <c r="H23">
        <v>2.15</v>
      </c>
      <c r="I23">
        <v>10.1</v>
      </c>
      <c r="J23">
        <v>44.366925064599492</v>
      </c>
      <c r="K23">
        <v>10.571428571428571</v>
      </c>
      <c r="L23">
        <v>23.3</v>
      </c>
      <c r="M23">
        <v>3</v>
      </c>
      <c r="N23">
        <v>5</v>
      </c>
      <c r="O23">
        <v>26</v>
      </c>
      <c r="P23">
        <v>38</v>
      </c>
      <c r="Q23">
        <v>5</v>
      </c>
    </row>
    <row r="24" spans="4:17" x14ac:dyDescent="0.25">
      <c r="D24" t="s">
        <v>4</v>
      </c>
      <c r="E24" t="s">
        <v>1</v>
      </c>
      <c r="F24" t="s">
        <v>70</v>
      </c>
      <c r="G24">
        <v>7</v>
      </c>
      <c r="H24">
        <v>2.1</v>
      </c>
      <c r="I24">
        <v>10.1</v>
      </c>
      <c r="J24">
        <v>45.423280423280417</v>
      </c>
      <c r="K24">
        <v>12</v>
      </c>
      <c r="L24">
        <v>22.9</v>
      </c>
      <c r="M24">
        <v>13</v>
      </c>
      <c r="N24">
        <v>9</v>
      </c>
      <c r="O24">
        <v>37</v>
      </c>
      <c r="P24">
        <v>32</v>
      </c>
      <c r="Q24">
        <v>6</v>
      </c>
    </row>
    <row r="25" spans="4:17" x14ac:dyDescent="0.25">
      <c r="D25" t="s">
        <v>4</v>
      </c>
      <c r="E25" t="s">
        <v>1</v>
      </c>
      <c r="F25" t="s">
        <v>68</v>
      </c>
      <c r="G25">
        <v>7</v>
      </c>
      <c r="H25">
        <v>2.0499999999999998</v>
      </c>
      <c r="I25">
        <v>10</v>
      </c>
      <c r="J25">
        <v>46.070460704607058</v>
      </c>
      <c r="K25">
        <v>12.857142857142858</v>
      </c>
      <c r="L25">
        <v>22.5</v>
      </c>
      <c r="M25">
        <v>7</v>
      </c>
      <c r="N25">
        <v>10</v>
      </c>
      <c r="O25">
        <v>36</v>
      </c>
      <c r="P25">
        <v>43</v>
      </c>
      <c r="Q25">
        <v>1</v>
      </c>
    </row>
    <row r="26" spans="4:17" x14ac:dyDescent="0.25">
      <c r="D26" t="s">
        <v>4</v>
      </c>
      <c r="E26" t="s">
        <v>1</v>
      </c>
      <c r="F26" t="s">
        <v>69</v>
      </c>
      <c r="G26">
        <v>7</v>
      </c>
      <c r="H26">
        <v>1.95</v>
      </c>
      <c r="I26">
        <v>10.45</v>
      </c>
      <c r="J26">
        <v>50.612535612535609</v>
      </c>
      <c r="K26">
        <v>12.428571428571429</v>
      </c>
      <c r="L26">
        <v>23.3</v>
      </c>
      <c r="M26">
        <v>5</v>
      </c>
      <c r="N26">
        <v>13</v>
      </c>
      <c r="O26">
        <v>33</v>
      </c>
      <c r="P26">
        <v>36</v>
      </c>
      <c r="Q26">
        <v>5</v>
      </c>
    </row>
    <row r="27" spans="4:17" x14ac:dyDescent="0.25">
      <c r="D27" t="s">
        <v>4</v>
      </c>
      <c r="E27" t="s">
        <v>1</v>
      </c>
      <c r="F27" t="s">
        <v>70</v>
      </c>
      <c r="G27">
        <v>7</v>
      </c>
      <c r="H27">
        <v>2</v>
      </c>
      <c r="I27">
        <v>9.85</v>
      </c>
      <c r="J27">
        <v>46.513888888888893</v>
      </c>
      <c r="K27">
        <v>12.428571428571429</v>
      </c>
      <c r="L27">
        <v>22.7</v>
      </c>
      <c r="M27">
        <v>3</v>
      </c>
      <c r="N27">
        <v>13</v>
      </c>
      <c r="O27">
        <v>44</v>
      </c>
      <c r="P27">
        <v>27</v>
      </c>
      <c r="Q27">
        <v>3</v>
      </c>
    </row>
    <row r="28" spans="4:17" x14ac:dyDescent="0.25">
      <c r="D28" t="s">
        <v>4</v>
      </c>
      <c r="E28" t="s">
        <v>1</v>
      </c>
      <c r="F28" t="s">
        <v>68</v>
      </c>
      <c r="G28">
        <v>7</v>
      </c>
      <c r="H28">
        <v>2.0499999999999998</v>
      </c>
      <c r="I28">
        <v>11.4</v>
      </c>
      <c r="J28">
        <v>52.520325203252042</v>
      </c>
      <c r="K28">
        <v>14.285714285714286</v>
      </c>
      <c r="L28">
        <v>22.7</v>
      </c>
      <c r="M28">
        <v>9</v>
      </c>
      <c r="N28">
        <v>15</v>
      </c>
      <c r="O28">
        <v>45</v>
      </c>
      <c r="P28">
        <v>33</v>
      </c>
      <c r="Q28">
        <v>7</v>
      </c>
    </row>
    <row r="29" spans="4:17" x14ac:dyDescent="0.25">
      <c r="D29" t="s">
        <v>4</v>
      </c>
      <c r="E29" t="s">
        <v>1</v>
      </c>
      <c r="F29" t="s">
        <v>69</v>
      </c>
      <c r="G29">
        <v>7</v>
      </c>
      <c r="H29">
        <v>2</v>
      </c>
      <c r="I29">
        <v>8.75</v>
      </c>
      <c r="J29">
        <v>41.319444444444443</v>
      </c>
      <c r="K29">
        <v>14.571428571428571</v>
      </c>
      <c r="L29">
        <v>24.2</v>
      </c>
      <c r="M29">
        <v>18</v>
      </c>
      <c r="N29">
        <v>36</v>
      </c>
      <c r="O29">
        <v>45</v>
      </c>
      <c r="P29">
        <v>20</v>
      </c>
      <c r="Q29">
        <v>1</v>
      </c>
    </row>
    <row r="30" spans="4:17" x14ac:dyDescent="0.25">
      <c r="D30" t="s">
        <v>4</v>
      </c>
      <c r="E30" t="s">
        <v>1</v>
      </c>
      <c r="F30" t="s">
        <v>70</v>
      </c>
      <c r="G30">
        <v>7</v>
      </c>
      <c r="H30">
        <v>2</v>
      </c>
      <c r="I30">
        <v>8.35</v>
      </c>
      <c r="J30">
        <v>39.43055555555555</v>
      </c>
      <c r="K30">
        <v>13.285714285714286</v>
      </c>
      <c r="L30">
        <v>24.5</v>
      </c>
      <c r="M30">
        <v>13</v>
      </c>
      <c r="N30">
        <v>38</v>
      </c>
      <c r="O30">
        <v>38</v>
      </c>
      <c r="P30">
        <v>14</v>
      </c>
      <c r="Q30">
        <v>3</v>
      </c>
    </row>
    <row r="31" spans="4:17" x14ac:dyDescent="0.25">
      <c r="D31" t="s">
        <v>4</v>
      </c>
      <c r="E31" t="s">
        <v>1</v>
      </c>
      <c r="F31" t="s">
        <v>68</v>
      </c>
      <c r="G31">
        <v>7</v>
      </c>
      <c r="H31">
        <v>2.0499999999999998</v>
      </c>
      <c r="I31">
        <v>8.65</v>
      </c>
      <c r="J31">
        <v>39.8509485094851</v>
      </c>
      <c r="K31">
        <v>12.857142857142858</v>
      </c>
      <c r="L31">
        <v>24.7</v>
      </c>
      <c r="M31">
        <v>15</v>
      </c>
      <c r="N31">
        <v>29</v>
      </c>
      <c r="O31">
        <v>37</v>
      </c>
      <c r="P31">
        <v>23</v>
      </c>
      <c r="Q31">
        <v>1</v>
      </c>
    </row>
    <row r="32" spans="4:17" x14ac:dyDescent="0.25">
      <c r="D32" t="s">
        <v>4</v>
      </c>
      <c r="E32" t="s">
        <v>3</v>
      </c>
      <c r="F32" t="s">
        <v>69</v>
      </c>
      <c r="G32">
        <v>6</v>
      </c>
      <c r="H32">
        <v>2.15</v>
      </c>
      <c r="I32">
        <v>8.15</v>
      </c>
      <c r="J32">
        <v>35.801033591731269</v>
      </c>
      <c r="K32">
        <v>9</v>
      </c>
      <c r="L32">
        <v>24</v>
      </c>
      <c r="M32">
        <v>7</v>
      </c>
      <c r="N32">
        <v>7</v>
      </c>
      <c r="O32">
        <v>21</v>
      </c>
      <c r="P32">
        <v>24</v>
      </c>
      <c r="Q32">
        <v>2</v>
      </c>
    </row>
    <row r="33" spans="4:17" x14ac:dyDescent="0.25">
      <c r="D33" t="s">
        <v>4</v>
      </c>
      <c r="E33" t="s">
        <v>3</v>
      </c>
      <c r="F33" t="s">
        <v>70</v>
      </c>
      <c r="G33">
        <v>6</v>
      </c>
      <c r="H33">
        <v>2</v>
      </c>
      <c r="I33">
        <v>8.5500000000000007</v>
      </c>
      <c r="J33">
        <v>40.375</v>
      </c>
      <c r="K33">
        <v>10.666666666666666</v>
      </c>
      <c r="L33">
        <v>24.5</v>
      </c>
      <c r="M33">
        <v>7</v>
      </c>
      <c r="N33">
        <v>8</v>
      </c>
      <c r="O33">
        <v>33</v>
      </c>
      <c r="P33">
        <v>21</v>
      </c>
      <c r="Q33">
        <v>2</v>
      </c>
    </row>
    <row r="34" spans="4:17" x14ac:dyDescent="0.25">
      <c r="D34" t="s">
        <v>4</v>
      </c>
      <c r="E34" t="s">
        <v>3</v>
      </c>
      <c r="F34" t="s">
        <v>68</v>
      </c>
      <c r="G34">
        <v>7</v>
      </c>
      <c r="H34">
        <v>2.0499999999999998</v>
      </c>
      <c r="I34">
        <v>9.1999999999999993</v>
      </c>
      <c r="J34">
        <v>42.384823848238483</v>
      </c>
      <c r="K34">
        <v>10.571428571428571</v>
      </c>
      <c r="L34">
        <v>24.8</v>
      </c>
      <c r="M34">
        <v>4</v>
      </c>
      <c r="N34">
        <v>16</v>
      </c>
      <c r="O34">
        <v>32</v>
      </c>
      <c r="P34">
        <v>24</v>
      </c>
      <c r="Q34">
        <v>2</v>
      </c>
    </row>
    <row r="35" spans="4:17" x14ac:dyDescent="0.25">
      <c r="D35" t="s">
        <v>0</v>
      </c>
      <c r="E35" t="s">
        <v>2</v>
      </c>
      <c r="F35" t="s">
        <v>69</v>
      </c>
      <c r="G35">
        <v>7</v>
      </c>
      <c r="H35">
        <v>2</v>
      </c>
      <c r="I35">
        <v>14.05</v>
      </c>
      <c r="J35">
        <v>66.347222222222214</v>
      </c>
      <c r="K35">
        <v>7.7142857142857144</v>
      </c>
      <c r="L35">
        <v>22.6</v>
      </c>
      <c r="M35">
        <v>3</v>
      </c>
      <c r="N35">
        <v>7</v>
      </c>
      <c r="O35">
        <v>11</v>
      </c>
      <c r="P35">
        <v>19</v>
      </c>
      <c r="Q35">
        <v>17</v>
      </c>
    </row>
    <row r="36" spans="4:17" x14ac:dyDescent="0.25">
      <c r="D36" t="s">
        <v>0</v>
      </c>
      <c r="E36" t="s">
        <v>2</v>
      </c>
      <c r="F36" t="s">
        <v>70</v>
      </c>
      <c r="G36">
        <v>7</v>
      </c>
      <c r="H36">
        <v>2.15</v>
      </c>
      <c r="I36">
        <v>10.050000000000001</v>
      </c>
      <c r="J36">
        <v>44.147286821705428</v>
      </c>
      <c r="K36">
        <v>6.5714285714285712</v>
      </c>
      <c r="L36">
        <v>23.4</v>
      </c>
      <c r="M36">
        <v>0</v>
      </c>
      <c r="N36">
        <v>6</v>
      </c>
      <c r="O36">
        <v>10</v>
      </c>
      <c r="P36">
        <v>18</v>
      </c>
      <c r="Q36">
        <v>12</v>
      </c>
    </row>
    <row r="37" spans="4:17" x14ac:dyDescent="0.25">
      <c r="D37" t="s">
        <v>0</v>
      </c>
      <c r="E37" t="s">
        <v>2</v>
      </c>
      <c r="F37" t="s">
        <v>68</v>
      </c>
      <c r="G37">
        <v>7</v>
      </c>
      <c r="H37">
        <v>2.0499999999999998</v>
      </c>
      <c r="I37">
        <v>11.85</v>
      </c>
      <c r="J37">
        <v>54.593495934959357</v>
      </c>
      <c r="K37">
        <v>7.2857142857142856</v>
      </c>
      <c r="L37">
        <v>22.8</v>
      </c>
      <c r="M37">
        <v>1</v>
      </c>
      <c r="N37">
        <v>8</v>
      </c>
      <c r="O37">
        <v>13</v>
      </c>
      <c r="P37">
        <v>15</v>
      </c>
      <c r="Q37">
        <v>15</v>
      </c>
    </row>
  </sheetData>
  <mergeCells count="1">
    <mergeCell ref="M3:Q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3:Z37"/>
  <sheetViews>
    <sheetView topLeftCell="K13" workbookViewId="0">
      <selection activeCell="P17" sqref="P17"/>
    </sheetView>
  </sheetViews>
  <sheetFormatPr defaultColWidth="11.42578125" defaultRowHeight="15" x14ac:dyDescent="0.25"/>
  <cols>
    <col min="18" max="18" width="13.85546875" customWidth="1"/>
    <col min="19" max="19" width="13.42578125" customWidth="1"/>
    <col min="20" max="20" width="15" customWidth="1"/>
    <col min="21" max="21" width="13.140625" customWidth="1"/>
  </cols>
  <sheetData>
    <row r="3" spans="5:26" x14ac:dyDescent="0.25">
      <c r="E3" t="s">
        <v>90</v>
      </c>
      <c r="F3" t="s">
        <v>86</v>
      </c>
      <c r="G3" t="s">
        <v>87</v>
      </c>
      <c r="H3" t="s">
        <v>88</v>
      </c>
      <c r="I3" t="s">
        <v>89</v>
      </c>
      <c r="J3" t="s">
        <v>96</v>
      </c>
      <c r="L3" t="s">
        <v>90</v>
      </c>
      <c r="M3" t="s">
        <v>91</v>
      </c>
      <c r="N3" t="s">
        <v>92</v>
      </c>
      <c r="R3" t="s">
        <v>145</v>
      </c>
      <c r="S3" t="s">
        <v>146</v>
      </c>
      <c r="T3" t="s">
        <v>147</v>
      </c>
      <c r="U3" t="s">
        <v>148</v>
      </c>
      <c r="X3" t="s">
        <v>97</v>
      </c>
      <c r="Y3" t="s">
        <v>98</v>
      </c>
    </row>
    <row r="4" spans="5:26" x14ac:dyDescent="0.25">
      <c r="E4">
        <v>51.044973544973537</v>
      </c>
      <c r="F4">
        <v>51.044973544973537</v>
      </c>
      <c r="G4">
        <v>45.097222222222229</v>
      </c>
      <c r="H4">
        <v>50.701754385964911</v>
      </c>
      <c r="I4">
        <v>55.013888888888893</v>
      </c>
      <c r="J4">
        <v>66.347222222222214</v>
      </c>
      <c r="L4">
        <v>51.044973544973537</v>
      </c>
      <c r="M4">
        <v>51.044973544973537</v>
      </c>
      <c r="N4">
        <v>50.701754385964911</v>
      </c>
      <c r="R4">
        <v>52.750677506775077</v>
      </c>
      <c r="S4">
        <v>44.366925064599492</v>
      </c>
      <c r="T4">
        <v>50.612535612535609</v>
      </c>
      <c r="U4">
        <v>41.319444444444443</v>
      </c>
      <c r="V4">
        <f>AVERAGE(S4:U4)</f>
        <v>45.432968373859843</v>
      </c>
      <c r="X4">
        <v>42.829457364341089</v>
      </c>
      <c r="Y4">
        <v>35.801033591731269</v>
      </c>
    </row>
    <row r="5" spans="5:26" x14ac:dyDescent="0.25">
      <c r="E5">
        <v>51.829268292682926</v>
      </c>
      <c r="F5">
        <v>51.829268292682926</v>
      </c>
      <c r="G5">
        <v>53.293650793650784</v>
      </c>
      <c r="H5">
        <v>53.372093023255815</v>
      </c>
      <c r="I5">
        <v>58.863049095607238</v>
      </c>
      <c r="J5">
        <v>44.147286821705428</v>
      </c>
      <c r="L5">
        <v>51.829268292682926</v>
      </c>
      <c r="M5">
        <v>51.829268292682926</v>
      </c>
      <c r="N5">
        <v>53.372093023255815</v>
      </c>
      <c r="R5">
        <v>47.441860465116285</v>
      </c>
      <c r="S5">
        <v>45.423280423280417</v>
      </c>
      <c r="T5">
        <v>46.513888888888893</v>
      </c>
      <c r="U5">
        <v>39.43055555555555</v>
      </c>
      <c r="V5">
        <f t="shared" ref="V5:V6" si="0">AVERAGE(S5:U5)</f>
        <v>43.789241622574956</v>
      </c>
      <c r="X5">
        <v>39.754521963824295</v>
      </c>
      <c r="Y5">
        <v>40.375</v>
      </c>
    </row>
    <row r="6" spans="5:26" x14ac:dyDescent="0.25">
      <c r="E6">
        <v>53.743386243386233</v>
      </c>
      <c r="F6">
        <v>53.743386243386233</v>
      </c>
      <c r="G6">
        <v>46.973684210526315</v>
      </c>
      <c r="H6">
        <v>55.129198966408275</v>
      </c>
      <c r="I6">
        <v>54.777777777777771</v>
      </c>
      <c r="J6">
        <v>54.593495934959357</v>
      </c>
      <c r="L6">
        <v>53.743386243386233</v>
      </c>
      <c r="M6">
        <v>53.743386243386233</v>
      </c>
      <c r="N6">
        <v>55.129198966408275</v>
      </c>
      <c r="R6">
        <v>52.690058479532176</v>
      </c>
      <c r="S6">
        <v>46.070460704607058</v>
      </c>
      <c r="T6">
        <v>52.520325203252042</v>
      </c>
      <c r="U6">
        <v>39.8509485094851</v>
      </c>
      <c r="V6">
        <f t="shared" si="0"/>
        <v>46.147244805781405</v>
      </c>
      <c r="X6">
        <v>42.00292397660818</v>
      </c>
      <c r="Y6">
        <v>42.384823848238483</v>
      </c>
    </row>
    <row r="7" spans="5:26" x14ac:dyDescent="0.25">
      <c r="E7">
        <v>45.097222222222229</v>
      </c>
      <c r="L7">
        <v>45.097222222222229</v>
      </c>
      <c r="M7">
        <v>45.097222222222229</v>
      </c>
      <c r="N7">
        <v>55.013888888888893</v>
      </c>
    </row>
    <row r="8" spans="5:26" x14ac:dyDescent="0.25">
      <c r="E8">
        <v>53.293650793650784</v>
      </c>
      <c r="L8">
        <v>53.293650793650784</v>
      </c>
      <c r="M8">
        <v>53.293650793650784</v>
      </c>
      <c r="N8">
        <v>58.863049095607238</v>
      </c>
      <c r="Q8" t="s">
        <v>142</v>
      </c>
      <c r="R8" s="11">
        <f>AVERAGE(R4:R6)</f>
        <v>50.960865483807851</v>
      </c>
      <c r="S8" s="11">
        <f>AVERAGE(S4:S6)</f>
        <v>45.286888730828991</v>
      </c>
      <c r="T8" s="11">
        <f>AVERAGE(T4:T6)</f>
        <v>49.882249901558851</v>
      </c>
      <c r="U8" s="11">
        <f t="shared" ref="U8" si="1">AVERAGE(U4:U6)</f>
        <v>40.200316169828369</v>
      </c>
    </row>
    <row r="9" spans="5:26" x14ac:dyDescent="0.25">
      <c r="E9">
        <v>46.973684210526315</v>
      </c>
      <c r="L9">
        <v>46.973684210526315</v>
      </c>
      <c r="M9">
        <v>46.973684210526315</v>
      </c>
      <c r="N9">
        <v>54.777777777777771</v>
      </c>
      <c r="Q9" t="s">
        <v>143</v>
      </c>
      <c r="R9">
        <f>_xlfn.STDEV.S(R4:R6)</f>
        <v>3.0476984607730246</v>
      </c>
      <c r="S9">
        <f t="shared" ref="S9:U9" si="2">_xlfn.STDEV.S(S4:S6)</f>
        <v>0.85991885635873822</v>
      </c>
      <c r="T9">
        <f t="shared" si="2"/>
        <v>3.069088987691253</v>
      </c>
      <c r="U9">
        <f t="shared" si="2"/>
        <v>0.99172507793857556</v>
      </c>
    </row>
    <row r="10" spans="5:26" x14ac:dyDescent="0.25">
      <c r="E10">
        <v>50.701754385964911</v>
      </c>
      <c r="L10">
        <v>50.701754385964911</v>
      </c>
      <c r="Q10" t="s">
        <v>144</v>
      </c>
      <c r="R10">
        <v>329</v>
      </c>
      <c r="S10">
        <v>308.39999999999998</v>
      </c>
      <c r="T10">
        <v>316</v>
      </c>
      <c r="U10">
        <v>342</v>
      </c>
      <c r="Y10" t="s">
        <v>97</v>
      </c>
      <c r="Z10" t="s">
        <v>98</v>
      </c>
    </row>
    <row r="11" spans="5:26" x14ac:dyDescent="0.25">
      <c r="E11">
        <v>53.372093023255815</v>
      </c>
      <c r="L11">
        <v>53.372093023255815</v>
      </c>
      <c r="X11" t="s">
        <v>97</v>
      </c>
      <c r="Z11">
        <v>0.50760000000000005</v>
      </c>
    </row>
    <row r="12" spans="5:26" x14ac:dyDescent="0.25">
      <c r="E12">
        <v>55.129198966408275</v>
      </c>
      <c r="L12">
        <v>55.129198966408275</v>
      </c>
      <c r="X12" t="s">
        <v>98</v>
      </c>
      <c r="Y12">
        <v>1.131</v>
      </c>
    </row>
    <row r="13" spans="5:26" x14ac:dyDescent="0.25">
      <c r="E13">
        <v>55.013888888888893</v>
      </c>
      <c r="L13">
        <v>55.013888888888893</v>
      </c>
    </row>
    <row r="14" spans="5:26" x14ac:dyDescent="0.25">
      <c r="E14">
        <v>58.863049095607238</v>
      </c>
      <c r="L14">
        <v>58.863049095607238</v>
      </c>
    </row>
    <row r="15" spans="5:26" x14ac:dyDescent="0.25">
      <c r="E15">
        <v>54.777777777777771</v>
      </c>
      <c r="L15">
        <v>54.777777777777771</v>
      </c>
      <c r="X15" t="s">
        <v>82</v>
      </c>
      <c r="Y15">
        <v>316</v>
      </c>
    </row>
    <row r="16" spans="5:26" x14ac:dyDescent="0.25">
      <c r="M16">
        <f>AVERAGE(M4:M9)</f>
        <v>50.330364217907004</v>
      </c>
      <c r="N16">
        <f>AVERAGE(N4:N9)</f>
        <v>54.64296035631714</v>
      </c>
      <c r="S16" t="s">
        <v>93</v>
      </c>
      <c r="T16" t="s">
        <v>94</v>
      </c>
      <c r="U16" t="s">
        <v>95</v>
      </c>
      <c r="X16" t="s">
        <v>81</v>
      </c>
      <c r="Y16">
        <v>342.79999999999973</v>
      </c>
    </row>
    <row r="17" spans="5:25" x14ac:dyDescent="0.25">
      <c r="R17" t="s">
        <v>93</v>
      </c>
      <c r="T17">
        <v>0.70469999999999999</v>
      </c>
      <c r="U17" s="10">
        <v>2.5309999999999998E-3</v>
      </c>
      <c r="X17" t="s">
        <v>78</v>
      </c>
      <c r="Y17">
        <v>257</v>
      </c>
    </row>
    <row r="18" spans="5:25" x14ac:dyDescent="0.25">
      <c r="F18">
        <f>_xlfn.STDEV.S(F4:F6)</f>
        <v>1.3880680141503663</v>
      </c>
      <c r="G18">
        <f>_xlfn.STDEV.S(G4:G6)</f>
        <v>4.2942699909664599</v>
      </c>
      <c r="H18">
        <f>_xlfn.STDEV.S(H4:H6)</f>
        <v>2.2293644552565368</v>
      </c>
      <c r="I18">
        <f>_xlfn.STDEV.S(I4:I6)</f>
        <v>2.2935134798693411</v>
      </c>
      <c r="R18" t="s">
        <v>94</v>
      </c>
      <c r="S18">
        <v>1.179</v>
      </c>
      <c r="U18" s="10">
        <v>3.771E-3</v>
      </c>
      <c r="X18" t="s">
        <v>83</v>
      </c>
      <c r="Y18">
        <v>383.59999999999985</v>
      </c>
    </row>
    <row r="19" spans="5:25" x14ac:dyDescent="0.25">
      <c r="R19" t="s">
        <v>95</v>
      </c>
      <c r="S19">
        <v>11.76</v>
      </c>
      <c r="T19">
        <v>10.58</v>
      </c>
      <c r="X19" t="s">
        <v>128</v>
      </c>
      <c r="Y19">
        <v>394.39999999999975</v>
      </c>
    </row>
    <row r="20" spans="5:25" x14ac:dyDescent="0.25">
      <c r="X20" t="s">
        <v>73</v>
      </c>
      <c r="Y20">
        <v>328.99999999999977</v>
      </c>
    </row>
    <row r="21" spans="5:25" x14ac:dyDescent="0.25">
      <c r="F21" t="s">
        <v>86</v>
      </c>
      <c r="G21" t="s">
        <v>87</v>
      </c>
      <c r="H21" t="s">
        <v>88</v>
      </c>
      <c r="I21" t="s">
        <v>89</v>
      </c>
      <c r="M21" t="s">
        <v>91</v>
      </c>
      <c r="N21" t="s">
        <v>92</v>
      </c>
    </row>
    <row r="22" spans="5:25" x14ac:dyDescent="0.25">
      <c r="E22" t="s">
        <v>86</v>
      </c>
      <c r="G22">
        <v>0.27800000000000002</v>
      </c>
      <c r="H22">
        <v>0.96419999999999995</v>
      </c>
      <c r="I22">
        <v>0.2356</v>
      </c>
      <c r="L22" t="s">
        <v>91</v>
      </c>
      <c r="N22" s="10">
        <v>4.8759999999999998E-2</v>
      </c>
      <c r="S22" t="s">
        <v>93</v>
      </c>
      <c r="T22" t="s">
        <v>99</v>
      </c>
      <c r="U22" t="s">
        <v>94</v>
      </c>
      <c r="V22" t="s">
        <v>95</v>
      </c>
    </row>
    <row r="23" spans="5:25" x14ac:dyDescent="0.25">
      <c r="E23" t="s">
        <v>87</v>
      </c>
      <c r="F23">
        <v>2.859</v>
      </c>
      <c r="H23">
        <v>0.15989999999999999</v>
      </c>
      <c r="I23" s="10">
        <v>2.239E-2</v>
      </c>
      <c r="L23" t="s">
        <v>92</v>
      </c>
      <c r="M23">
        <v>3.665</v>
      </c>
      <c r="R23" t="s">
        <v>93</v>
      </c>
      <c r="T23" s="10">
        <v>3.0679999999999999E-2</v>
      </c>
      <c r="U23">
        <v>0.87760000000000005</v>
      </c>
      <c r="V23" s="10">
        <v>1.3029999999999999E-3</v>
      </c>
    </row>
    <row r="24" spans="5:25" x14ac:dyDescent="0.25">
      <c r="E24" t="s">
        <v>88</v>
      </c>
      <c r="F24">
        <v>0.65680000000000005</v>
      </c>
      <c r="G24">
        <v>3.5150000000000001</v>
      </c>
      <c r="I24">
        <v>0.4002</v>
      </c>
      <c r="R24" t="s">
        <v>99</v>
      </c>
      <c r="S24">
        <v>5.5069999999999997</v>
      </c>
      <c r="U24">
        <v>7.1669999999999998E-2</v>
      </c>
      <c r="V24" s="10">
        <v>4.8349999999999997E-2</v>
      </c>
    </row>
    <row r="25" spans="5:25" x14ac:dyDescent="0.25">
      <c r="E25" t="s">
        <v>89</v>
      </c>
      <c r="F25">
        <v>3.0579999999999998</v>
      </c>
      <c r="G25">
        <v>5.9169999999999998</v>
      </c>
      <c r="H25">
        <v>2.4009999999999998</v>
      </c>
      <c r="R25" t="s">
        <v>94</v>
      </c>
      <c r="S25">
        <v>1.0469999999999999</v>
      </c>
      <c r="T25">
        <v>4.46</v>
      </c>
      <c r="V25" s="10">
        <v>2.2950000000000002E-3</v>
      </c>
    </row>
    <row r="26" spans="5:25" x14ac:dyDescent="0.25">
      <c r="R26" t="s">
        <v>95</v>
      </c>
      <c r="S26">
        <v>10.44</v>
      </c>
      <c r="T26">
        <v>4.9370000000000003</v>
      </c>
      <c r="U26">
        <v>9.3970000000000002</v>
      </c>
    </row>
    <row r="27" spans="5:25" x14ac:dyDescent="0.25">
      <c r="S27" t="s">
        <v>132</v>
      </c>
      <c r="T27" t="s">
        <v>133</v>
      </c>
      <c r="U27" t="s">
        <v>136</v>
      </c>
      <c r="V27" t="s">
        <v>149</v>
      </c>
    </row>
    <row r="29" spans="5:25" x14ac:dyDescent="0.25">
      <c r="R29" t="s">
        <v>93</v>
      </c>
      <c r="S29" t="s">
        <v>135</v>
      </c>
    </row>
    <row r="30" spans="5:25" x14ac:dyDescent="0.25">
      <c r="R30">
        <v>52.750677506775077</v>
      </c>
      <c r="S30">
        <v>45.432968373859843</v>
      </c>
    </row>
    <row r="31" spans="5:25" x14ac:dyDescent="0.25">
      <c r="R31">
        <v>47.441860465116285</v>
      </c>
      <c r="S31">
        <v>43.789241622574956</v>
      </c>
    </row>
    <row r="32" spans="5:25" x14ac:dyDescent="0.25">
      <c r="R32">
        <v>52.690058479532176</v>
      </c>
      <c r="S32">
        <v>46.147244805781405</v>
      </c>
    </row>
    <row r="35" spans="18:20" x14ac:dyDescent="0.25">
      <c r="S35" t="s">
        <v>93</v>
      </c>
      <c r="T35" t="s">
        <v>135</v>
      </c>
    </row>
    <row r="36" spans="18:20" x14ac:dyDescent="0.25">
      <c r="R36" t="s">
        <v>93</v>
      </c>
      <c r="T36" s="10">
        <v>3.4509999999999999E-2</v>
      </c>
    </row>
    <row r="37" spans="18:20" x14ac:dyDescent="0.25">
      <c r="R37" t="s">
        <v>135</v>
      </c>
      <c r="S37">
        <v>7.4029999999999996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K22"/>
  <sheetViews>
    <sheetView workbookViewId="0">
      <selection activeCell="L11" sqref="L11"/>
    </sheetView>
  </sheetViews>
  <sheetFormatPr defaultColWidth="11.42578125" defaultRowHeight="15" x14ac:dyDescent="0.25"/>
  <cols>
    <col min="3" max="3" width="8.28515625" customWidth="1"/>
    <col min="4" max="4" width="9.85546875" customWidth="1"/>
  </cols>
  <sheetData>
    <row r="4" spans="3:11" x14ac:dyDescent="0.25">
      <c r="C4" t="s">
        <v>40</v>
      </c>
    </row>
    <row r="6" spans="3:11" x14ac:dyDescent="0.25">
      <c r="C6" t="s">
        <v>42</v>
      </c>
    </row>
    <row r="7" spans="3:11" x14ac:dyDescent="0.25">
      <c r="C7" t="s">
        <v>41</v>
      </c>
    </row>
    <row r="10" spans="3:11" x14ac:dyDescent="0.25">
      <c r="C10" s="1"/>
      <c r="D10" s="1" t="s">
        <v>47</v>
      </c>
      <c r="E10" s="1" t="s">
        <v>48</v>
      </c>
      <c r="F10" s="1" t="s">
        <v>50</v>
      </c>
      <c r="G10" s="1" t="s">
        <v>49</v>
      </c>
      <c r="H10" s="2" t="s">
        <v>51</v>
      </c>
      <c r="I10" s="2" t="s">
        <v>50</v>
      </c>
      <c r="J10" s="2" t="s">
        <v>53</v>
      </c>
      <c r="K10" s="2" t="s">
        <v>52</v>
      </c>
    </row>
    <row r="11" spans="3:11" x14ac:dyDescent="0.25">
      <c r="C11" s="1" t="s">
        <v>45</v>
      </c>
      <c r="D11" s="1">
        <v>20</v>
      </c>
      <c r="E11" s="1">
        <v>670.7</v>
      </c>
      <c r="F11" s="1">
        <v>588.4</v>
      </c>
      <c r="G11" s="1">
        <v>24.2</v>
      </c>
      <c r="H11" s="2">
        <f>+E11-G11</f>
        <v>646.5</v>
      </c>
      <c r="I11" s="2">
        <f>+F11-G11</f>
        <v>564.19999999999993</v>
      </c>
      <c r="J11" s="5">
        <f>((H11-I11)/H11)</f>
        <v>0.12730085073472555</v>
      </c>
      <c r="K11" s="3">
        <f>I11/500</f>
        <v>1.1283999999999998</v>
      </c>
    </row>
    <row r="12" spans="3:11" x14ac:dyDescent="0.25">
      <c r="C12" s="1" t="s">
        <v>45</v>
      </c>
      <c r="D12" s="1">
        <v>35</v>
      </c>
      <c r="E12" s="1">
        <v>785.9</v>
      </c>
      <c r="F12" s="1">
        <v>695</v>
      </c>
      <c r="G12" s="1">
        <v>24</v>
      </c>
      <c r="H12" s="2">
        <f t="shared" ref="H12:H20" si="0">+E12-G12</f>
        <v>761.9</v>
      </c>
      <c r="I12" s="2">
        <f t="shared" ref="I12:I20" si="1">+F12-G12</f>
        <v>671</v>
      </c>
      <c r="J12" s="5">
        <f t="shared" ref="J12:J21" si="2">((H12-I12)/H12)</f>
        <v>0.11930699566872291</v>
      </c>
      <c r="K12" s="3">
        <f t="shared" ref="K12:K21" si="3">I12/500</f>
        <v>1.3420000000000001</v>
      </c>
    </row>
    <row r="13" spans="3:11" x14ac:dyDescent="0.25">
      <c r="C13" s="1"/>
      <c r="D13" s="1"/>
      <c r="E13" s="1"/>
      <c r="F13" s="1"/>
      <c r="G13" s="1"/>
      <c r="H13" s="2"/>
      <c r="I13" s="2"/>
      <c r="J13" s="5"/>
      <c r="K13" s="3"/>
    </row>
    <row r="14" spans="3:11" x14ac:dyDescent="0.25">
      <c r="C14" s="1" t="s">
        <v>46</v>
      </c>
      <c r="D14" s="1">
        <v>20</v>
      </c>
      <c r="E14" s="1">
        <v>819.1</v>
      </c>
      <c r="F14" s="1">
        <v>714.2</v>
      </c>
      <c r="G14" s="1">
        <v>23.7</v>
      </c>
      <c r="H14" s="2">
        <f t="shared" si="0"/>
        <v>795.4</v>
      </c>
      <c r="I14" s="2">
        <f t="shared" si="1"/>
        <v>690.5</v>
      </c>
      <c r="J14" s="5">
        <f t="shared" si="2"/>
        <v>0.13188332914256976</v>
      </c>
      <c r="K14" s="3">
        <f t="shared" si="3"/>
        <v>1.381</v>
      </c>
    </row>
    <row r="15" spans="3:11" x14ac:dyDescent="0.25">
      <c r="C15" s="1" t="s">
        <v>46</v>
      </c>
      <c r="D15" s="1">
        <v>35</v>
      </c>
      <c r="E15" s="1">
        <v>913.3</v>
      </c>
      <c r="F15" s="1">
        <v>796.5</v>
      </c>
      <c r="G15" s="1">
        <v>23.8</v>
      </c>
      <c r="H15" s="2">
        <f>+E15-G15</f>
        <v>889.5</v>
      </c>
      <c r="I15" s="2">
        <f t="shared" si="1"/>
        <v>772.7</v>
      </c>
      <c r="J15" s="5">
        <f t="shared" si="2"/>
        <v>0.13130972456436196</v>
      </c>
      <c r="K15" s="3">
        <f t="shared" si="3"/>
        <v>1.5454000000000001</v>
      </c>
    </row>
    <row r="16" spans="3:11" x14ac:dyDescent="0.25">
      <c r="C16" s="1"/>
      <c r="D16" s="1"/>
      <c r="E16" s="1"/>
      <c r="F16" s="1"/>
      <c r="G16" s="1"/>
      <c r="H16" s="2"/>
      <c r="I16" s="2"/>
      <c r="J16" s="5"/>
      <c r="K16" s="3"/>
    </row>
    <row r="17" spans="3:11" x14ac:dyDescent="0.25">
      <c r="C17" s="1" t="s">
        <v>43</v>
      </c>
      <c r="D17" s="1">
        <v>20</v>
      </c>
      <c r="E17" s="1">
        <v>798.5</v>
      </c>
      <c r="F17" s="1">
        <v>702</v>
      </c>
      <c r="G17" s="1">
        <v>23.8</v>
      </c>
      <c r="H17" s="2">
        <f t="shared" si="0"/>
        <v>774.7</v>
      </c>
      <c r="I17" s="2">
        <f t="shared" si="1"/>
        <v>678.2</v>
      </c>
      <c r="J17" s="5">
        <f t="shared" si="2"/>
        <v>0.1245643474893507</v>
      </c>
      <c r="K17" s="3">
        <f t="shared" si="3"/>
        <v>1.3564000000000001</v>
      </c>
    </row>
    <row r="18" spans="3:11" x14ac:dyDescent="0.25">
      <c r="C18" s="1" t="s">
        <v>43</v>
      </c>
      <c r="D18" s="1">
        <v>35</v>
      </c>
      <c r="E18" s="1">
        <v>775</v>
      </c>
      <c r="F18" s="1">
        <v>691.7</v>
      </c>
      <c r="G18" s="1">
        <v>23.8</v>
      </c>
      <c r="H18" s="2">
        <f t="shared" si="0"/>
        <v>751.2</v>
      </c>
      <c r="I18" s="2">
        <f t="shared" si="1"/>
        <v>667.90000000000009</v>
      </c>
      <c r="J18" s="5">
        <f t="shared" si="2"/>
        <v>0.11088924387646426</v>
      </c>
      <c r="K18" s="3">
        <f t="shared" si="3"/>
        <v>1.3358000000000001</v>
      </c>
    </row>
    <row r="19" spans="3:11" x14ac:dyDescent="0.25">
      <c r="C19" s="1"/>
      <c r="D19" s="1"/>
      <c r="E19" s="1"/>
      <c r="F19" s="1"/>
      <c r="G19" s="1"/>
      <c r="H19" s="2"/>
      <c r="I19" s="2"/>
      <c r="J19" s="5"/>
      <c r="K19" s="3"/>
    </row>
    <row r="20" spans="3:11" x14ac:dyDescent="0.25">
      <c r="C20" s="1" t="s">
        <v>44</v>
      </c>
      <c r="D20" s="1">
        <v>20</v>
      </c>
      <c r="E20" s="1">
        <v>792</v>
      </c>
      <c r="F20" s="1">
        <v>703.4</v>
      </c>
      <c r="G20" s="1">
        <v>23.8</v>
      </c>
      <c r="H20" s="2">
        <f t="shared" si="0"/>
        <v>768.2</v>
      </c>
      <c r="I20" s="2">
        <f t="shared" si="1"/>
        <v>679.6</v>
      </c>
      <c r="J20" s="5">
        <f t="shared" si="2"/>
        <v>0.11533454829471494</v>
      </c>
      <c r="K20" s="3">
        <f t="shared" si="3"/>
        <v>1.3592</v>
      </c>
    </row>
    <row r="21" spans="3:11" x14ac:dyDescent="0.25">
      <c r="C21" s="1" t="s">
        <v>44</v>
      </c>
      <c r="D21" s="1">
        <v>35</v>
      </c>
      <c r="E21" s="1">
        <v>836</v>
      </c>
      <c r="F21" s="1">
        <v>739.1</v>
      </c>
      <c r="G21" s="1">
        <v>24.2</v>
      </c>
      <c r="H21" s="2">
        <f>+E21-G21</f>
        <v>811.8</v>
      </c>
      <c r="I21" s="2">
        <f>+F21-G21</f>
        <v>714.9</v>
      </c>
      <c r="J21" s="5">
        <f t="shared" si="2"/>
        <v>0.11936437546193641</v>
      </c>
      <c r="K21" s="3">
        <f t="shared" si="3"/>
        <v>1.4298</v>
      </c>
    </row>
    <row r="22" spans="3:11" x14ac:dyDescent="0.25">
      <c r="C22" s="1"/>
      <c r="D22" s="1"/>
      <c r="E22" s="1"/>
      <c r="F22" s="1"/>
      <c r="G22" s="1"/>
      <c r="H22" s="2"/>
      <c r="I22" s="2"/>
      <c r="J22" s="4"/>
      <c r="K2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K13"/>
  <sheetViews>
    <sheetView workbookViewId="0">
      <selection activeCell="K16" sqref="K16"/>
    </sheetView>
  </sheetViews>
  <sheetFormatPr defaultColWidth="11.42578125" defaultRowHeight="15" x14ac:dyDescent="0.25"/>
  <cols>
    <col min="3" max="3" width="16.5703125" customWidth="1"/>
    <col min="4" max="4" width="13.85546875" customWidth="1"/>
    <col min="5" max="5" width="16.5703125" customWidth="1"/>
  </cols>
  <sheetData>
    <row r="1" spans="3:11" x14ac:dyDescent="0.25">
      <c r="C1" t="s">
        <v>131</v>
      </c>
      <c r="D1" t="s">
        <v>129</v>
      </c>
      <c r="E1" t="s">
        <v>130</v>
      </c>
    </row>
    <row r="2" spans="3:11" x14ac:dyDescent="0.25">
      <c r="C2" t="s">
        <v>77</v>
      </c>
      <c r="D2">
        <v>286.79999999999978</v>
      </c>
      <c r="E2">
        <v>94</v>
      </c>
      <c r="F2">
        <f>D2-E2</f>
        <v>192.79999999999978</v>
      </c>
      <c r="G2">
        <f>F2-280+28</f>
        <v>-59.200000000000216</v>
      </c>
      <c r="I2">
        <f>AVERAGE(F2:F7)</f>
        <v>204.99999999999986</v>
      </c>
      <c r="J2">
        <f>_xlfn.STDEV.S(F2:F7)</f>
        <v>29.881900876617458</v>
      </c>
    </row>
    <row r="3" spans="3:11" x14ac:dyDescent="0.25">
      <c r="C3" t="s">
        <v>79</v>
      </c>
      <c r="D3">
        <v>282.99999999999972</v>
      </c>
      <c r="E3">
        <v>94</v>
      </c>
      <c r="F3">
        <f t="shared" ref="F3:F13" si="0">D3-E3</f>
        <v>188.99999999999972</v>
      </c>
      <c r="G3">
        <f t="shared" ref="G3:G13" si="1">F3-280+28</f>
        <v>-63.000000000000284</v>
      </c>
    </row>
    <row r="4" spans="3:11" x14ac:dyDescent="0.25">
      <c r="C4" t="s">
        <v>80</v>
      </c>
      <c r="D4">
        <v>308.39999999999981</v>
      </c>
      <c r="E4">
        <v>94</v>
      </c>
      <c r="F4">
        <f t="shared" si="0"/>
        <v>214.39999999999981</v>
      </c>
      <c r="G4">
        <f t="shared" si="1"/>
        <v>-37.600000000000193</v>
      </c>
    </row>
    <row r="5" spans="3:11" x14ac:dyDescent="0.25">
      <c r="C5" t="s">
        <v>82</v>
      </c>
      <c r="D5">
        <v>316</v>
      </c>
      <c r="E5">
        <v>94</v>
      </c>
      <c r="F5">
        <f t="shared" si="0"/>
        <v>222</v>
      </c>
      <c r="G5">
        <f t="shared" si="1"/>
        <v>-30</v>
      </c>
    </row>
    <row r="6" spans="3:11" x14ac:dyDescent="0.25">
      <c r="C6" t="s">
        <v>81</v>
      </c>
      <c r="D6">
        <v>342.79999999999973</v>
      </c>
      <c r="E6">
        <v>94</v>
      </c>
      <c r="F6">
        <f t="shared" si="0"/>
        <v>248.79999999999973</v>
      </c>
      <c r="G6">
        <f t="shared" si="1"/>
        <v>-3.2000000000002728</v>
      </c>
    </row>
    <row r="7" spans="3:11" x14ac:dyDescent="0.25">
      <c r="C7" t="s">
        <v>78</v>
      </c>
      <c r="D7">
        <v>257</v>
      </c>
      <c r="E7">
        <v>94</v>
      </c>
      <c r="F7">
        <f t="shared" si="0"/>
        <v>163</v>
      </c>
      <c r="G7">
        <f t="shared" si="1"/>
        <v>-89</v>
      </c>
    </row>
    <row r="8" spans="3:11" x14ac:dyDescent="0.25">
      <c r="C8" t="s">
        <v>83</v>
      </c>
      <c r="D8">
        <v>383.59999999999985</v>
      </c>
      <c r="E8">
        <v>94</v>
      </c>
      <c r="F8">
        <f t="shared" si="0"/>
        <v>289.59999999999985</v>
      </c>
      <c r="G8">
        <f t="shared" si="1"/>
        <v>37.599999999999852</v>
      </c>
      <c r="I8">
        <f>AVERAGE(F8:F9)</f>
        <v>294.99999999999977</v>
      </c>
      <c r="J8">
        <f>_xlfn.STDEV.S(F8:F9)</f>
        <v>7.6367532368146414</v>
      </c>
    </row>
    <row r="9" spans="3:11" x14ac:dyDescent="0.25">
      <c r="C9" t="s">
        <v>128</v>
      </c>
      <c r="D9">
        <v>394.39999999999975</v>
      </c>
      <c r="E9">
        <v>94</v>
      </c>
      <c r="F9">
        <f t="shared" si="0"/>
        <v>300.39999999999975</v>
      </c>
      <c r="G9">
        <f t="shared" si="1"/>
        <v>48.39999999999975</v>
      </c>
      <c r="K9">
        <f>AVERAGE(J8:J10)</f>
        <v>18.878810432433585</v>
      </c>
    </row>
    <row r="10" spans="3:11" x14ac:dyDescent="0.25">
      <c r="C10" t="s">
        <v>73</v>
      </c>
      <c r="D10">
        <v>328.99999999999977</v>
      </c>
      <c r="E10">
        <v>94</v>
      </c>
      <c r="F10">
        <f t="shared" si="0"/>
        <v>234.99999999999977</v>
      </c>
      <c r="G10">
        <f t="shared" si="1"/>
        <v>-17.000000000000227</v>
      </c>
      <c r="I10">
        <f>AVERAGE(F10:F13)</f>
        <v>213.0999999999998</v>
      </c>
      <c r="J10">
        <f>_xlfn.STDEV.S(F10:F13)</f>
        <v>30.12086762805253</v>
      </c>
    </row>
    <row r="11" spans="3:11" x14ac:dyDescent="0.25">
      <c r="C11" t="s">
        <v>74</v>
      </c>
      <c r="D11">
        <v>330.79999999999973</v>
      </c>
      <c r="E11">
        <v>94</v>
      </c>
      <c r="F11">
        <f t="shared" si="0"/>
        <v>236.79999999999973</v>
      </c>
      <c r="G11">
        <f t="shared" si="1"/>
        <v>-15.200000000000273</v>
      </c>
    </row>
    <row r="12" spans="3:11" x14ac:dyDescent="0.25">
      <c r="C12" t="s">
        <v>75</v>
      </c>
      <c r="D12">
        <v>302.19999999999976</v>
      </c>
      <c r="E12">
        <v>94</v>
      </c>
      <c r="F12">
        <f t="shared" si="0"/>
        <v>208.19999999999976</v>
      </c>
      <c r="G12">
        <f t="shared" si="1"/>
        <v>-43.800000000000239</v>
      </c>
    </row>
    <row r="13" spans="3:11" x14ac:dyDescent="0.25">
      <c r="C13" t="s">
        <v>76</v>
      </c>
      <c r="D13">
        <v>266.39999999999992</v>
      </c>
      <c r="E13">
        <v>94</v>
      </c>
      <c r="F13">
        <f t="shared" si="0"/>
        <v>172.39999999999992</v>
      </c>
      <c r="G13">
        <f t="shared" si="1"/>
        <v>-79.60000000000008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W70"/>
  <sheetViews>
    <sheetView tabSelected="1" topLeftCell="D1" workbookViewId="0">
      <selection activeCell="Y10" sqref="Y10"/>
    </sheetView>
  </sheetViews>
  <sheetFormatPr defaultColWidth="11.42578125" defaultRowHeight="15" x14ac:dyDescent="0.25"/>
  <cols>
    <col min="3" max="3" width="9.7109375" customWidth="1"/>
    <col min="4" max="4" width="9.28515625" style="1" customWidth="1"/>
    <col min="5" max="5" width="6.140625" style="1" customWidth="1"/>
    <col min="6" max="6" width="8" style="1" customWidth="1"/>
    <col min="7" max="7" width="9.28515625" style="1" customWidth="1"/>
    <col min="8" max="8" width="7.140625" style="1" customWidth="1"/>
    <col min="9" max="10" width="9.140625" style="1" customWidth="1"/>
    <col min="11" max="11" width="7.140625" style="1" customWidth="1"/>
    <col min="12" max="21" width="7.28515625" style="1" customWidth="1"/>
  </cols>
  <sheetData>
    <row r="3" spans="2:23" x14ac:dyDescent="0.25">
      <c r="L3" s="32" t="s">
        <v>66</v>
      </c>
      <c r="M3" s="32"/>
      <c r="N3" s="32"/>
      <c r="O3" s="32"/>
      <c r="P3" s="32"/>
      <c r="Q3" s="32" t="s">
        <v>59</v>
      </c>
      <c r="R3" s="32"/>
      <c r="S3" s="32"/>
      <c r="T3" s="32"/>
      <c r="U3" s="32"/>
    </row>
    <row r="4" spans="2:23" x14ac:dyDescent="0.25">
      <c r="D4" s="1" t="s">
        <v>56</v>
      </c>
      <c r="E4" s="1" t="s">
        <v>67</v>
      </c>
      <c r="F4" s="1" t="s">
        <v>57</v>
      </c>
      <c r="G4" s="1" t="s">
        <v>58</v>
      </c>
      <c r="H4" s="1" t="s">
        <v>59</v>
      </c>
      <c r="I4" s="1" t="s">
        <v>71</v>
      </c>
      <c r="J4" s="1" t="s">
        <v>72</v>
      </c>
      <c r="K4" s="1" t="s">
        <v>60</v>
      </c>
      <c r="L4" s="1" t="s">
        <v>61</v>
      </c>
      <c r="M4" s="1" t="s">
        <v>62</v>
      </c>
      <c r="N4" s="1" t="s">
        <v>63</v>
      </c>
      <c r="O4" s="1" t="s">
        <v>64</v>
      </c>
      <c r="P4" s="1" t="s">
        <v>65</v>
      </c>
      <c r="Q4" s="1" t="s">
        <v>61</v>
      </c>
      <c r="R4" s="1" t="s">
        <v>62</v>
      </c>
      <c r="S4" s="1" t="s">
        <v>63</v>
      </c>
      <c r="T4" s="1" t="s">
        <v>64</v>
      </c>
      <c r="U4" s="1" t="s">
        <v>65</v>
      </c>
      <c r="W4" s="1" t="s">
        <v>152</v>
      </c>
    </row>
    <row r="5" spans="2:23" x14ac:dyDescent="0.25">
      <c r="B5" t="s">
        <v>73</v>
      </c>
      <c r="C5" t="s">
        <v>1</v>
      </c>
      <c r="D5" s="1">
        <v>8</v>
      </c>
      <c r="E5" s="1" t="s">
        <v>69</v>
      </c>
      <c r="F5" s="1">
        <v>7</v>
      </c>
      <c r="G5" s="1">
        <v>2.0499999999999998</v>
      </c>
      <c r="H5" s="1">
        <v>11.45</v>
      </c>
      <c r="I5" s="7">
        <f>+((H5)/G5/0.9)*8.5</f>
        <v>52.750677506775077</v>
      </c>
      <c r="J5" s="7">
        <f>(SUM(M5:P5))/F5</f>
        <v>12.571428571428571</v>
      </c>
      <c r="K5" s="1">
        <v>23.9</v>
      </c>
      <c r="L5" s="1">
        <v>10</v>
      </c>
      <c r="M5" s="1">
        <v>9</v>
      </c>
      <c r="N5" s="1">
        <v>32</v>
      </c>
      <c r="O5" s="1">
        <v>42</v>
      </c>
      <c r="P5" s="1">
        <v>5</v>
      </c>
      <c r="Q5" s="1">
        <v>0.2</v>
      </c>
      <c r="R5" s="1">
        <v>0.35</v>
      </c>
      <c r="S5" s="1">
        <v>2.9</v>
      </c>
      <c r="T5" s="1">
        <v>6.5</v>
      </c>
      <c r="U5" s="1">
        <v>1.1499999999999999</v>
      </c>
      <c r="W5" s="26">
        <f>10000/(G5*0.9)*F5</f>
        <v>37940.379403794039</v>
      </c>
    </row>
    <row r="6" spans="2:23" x14ac:dyDescent="0.25">
      <c r="D6" s="1">
        <v>8</v>
      </c>
      <c r="E6" s="1" t="s">
        <v>70</v>
      </c>
      <c r="F6" s="1">
        <v>8</v>
      </c>
      <c r="G6" s="1">
        <v>2.15</v>
      </c>
      <c r="H6" s="1">
        <v>10.8</v>
      </c>
      <c r="I6" s="7">
        <f>+((H6)/G6/0.9)*8.5</f>
        <v>47.441860465116285</v>
      </c>
      <c r="J6" s="7">
        <f t="shared" ref="J6:J47" si="0">(SUM(M6:P6))/F6</f>
        <v>12.25</v>
      </c>
      <c r="K6" s="1">
        <v>24.7</v>
      </c>
      <c r="L6" s="1">
        <v>8</v>
      </c>
      <c r="M6" s="1">
        <v>20</v>
      </c>
      <c r="N6" s="1">
        <v>39</v>
      </c>
      <c r="O6" s="1">
        <v>34</v>
      </c>
      <c r="P6" s="1">
        <v>5</v>
      </c>
      <c r="Q6" s="1">
        <v>0.1</v>
      </c>
      <c r="R6" s="1">
        <v>0.95</v>
      </c>
      <c r="S6" s="1">
        <v>3.4</v>
      </c>
      <c r="T6" s="1">
        <v>5.0999999999999996</v>
      </c>
      <c r="U6" s="1">
        <v>1.1000000000000001</v>
      </c>
      <c r="W6" s="26">
        <f t="shared" ref="W6:W47" si="1">10000/(G6*0.9)*F6</f>
        <v>41343.669250645995</v>
      </c>
    </row>
    <row r="7" spans="2:23" x14ac:dyDescent="0.25">
      <c r="D7" s="1">
        <v>8</v>
      </c>
      <c r="E7" s="1" t="s">
        <v>68</v>
      </c>
      <c r="F7" s="1">
        <v>7</v>
      </c>
      <c r="G7" s="1">
        <v>1.9</v>
      </c>
      <c r="H7" s="1">
        <f>+SUM(Q7:U7)</f>
        <v>10.600000000000001</v>
      </c>
      <c r="I7" s="7">
        <f>+((H7)/G7/0.9)*8.5</f>
        <v>52.690058479532176</v>
      </c>
      <c r="J7" s="7">
        <f t="shared" si="0"/>
        <v>13.428571428571429</v>
      </c>
      <c r="K7" s="1">
        <v>24.7</v>
      </c>
      <c r="L7" s="1">
        <v>5</v>
      </c>
      <c r="M7" s="1">
        <v>18</v>
      </c>
      <c r="N7" s="1">
        <v>42</v>
      </c>
      <c r="O7" s="1">
        <v>27</v>
      </c>
      <c r="P7" s="1">
        <v>7</v>
      </c>
      <c r="Q7" s="1">
        <v>0.05</v>
      </c>
      <c r="R7" s="1">
        <v>0.9</v>
      </c>
      <c r="S7" s="1">
        <v>4.1500000000000004</v>
      </c>
      <c r="T7" s="1">
        <v>4</v>
      </c>
      <c r="U7" s="1">
        <v>1.5</v>
      </c>
      <c r="W7" s="26">
        <f t="shared" si="1"/>
        <v>40935.672514619881</v>
      </c>
    </row>
    <row r="8" spans="2:23" x14ac:dyDescent="0.25">
      <c r="I8" s="7">
        <f>AVERAGE(I5:I7)</f>
        <v>50.960865483807851</v>
      </c>
      <c r="J8" s="7">
        <f t="shared" ref="J8:U8" si="2">AVERAGE(J5:J7)</f>
        <v>12.75</v>
      </c>
      <c r="K8" s="7">
        <f t="shared" si="2"/>
        <v>24.433333333333334</v>
      </c>
      <c r="L8" s="7">
        <f t="shared" si="2"/>
        <v>7.666666666666667</v>
      </c>
      <c r="M8" s="7">
        <f t="shared" si="2"/>
        <v>15.666666666666666</v>
      </c>
      <c r="N8" s="7">
        <f t="shared" si="2"/>
        <v>37.666666666666664</v>
      </c>
      <c r="O8" s="7">
        <f t="shared" si="2"/>
        <v>34.333333333333336</v>
      </c>
      <c r="P8" s="7">
        <f t="shared" si="2"/>
        <v>5.666666666666667</v>
      </c>
      <c r="Q8" s="7">
        <f t="shared" si="2"/>
        <v>0.11666666666666668</v>
      </c>
      <c r="R8" s="7">
        <f t="shared" si="2"/>
        <v>0.73333333333333328</v>
      </c>
      <c r="S8" s="7">
        <f t="shared" si="2"/>
        <v>3.4833333333333329</v>
      </c>
      <c r="T8" s="7">
        <f t="shared" si="2"/>
        <v>5.2</v>
      </c>
      <c r="U8" s="7">
        <f t="shared" si="2"/>
        <v>1.25</v>
      </c>
      <c r="W8" s="27">
        <f>AVERAGE(W5:W7)</f>
        <v>40073.240389686638</v>
      </c>
    </row>
    <row r="9" spans="2:23" x14ac:dyDescent="0.25">
      <c r="B9" t="s">
        <v>74</v>
      </c>
      <c r="C9" t="s">
        <v>2</v>
      </c>
      <c r="D9" s="1">
        <v>3</v>
      </c>
      <c r="E9" s="1" t="s">
        <v>69</v>
      </c>
      <c r="F9" s="1">
        <v>7</v>
      </c>
      <c r="G9" s="1">
        <v>1.9</v>
      </c>
      <c r="H9" s="1">
        <v>10.199999999999999</v>
      </c>
      <c r="I9" s="7">
        <f>+((H9)/G9/0.9)*8.5</f>
        <v>50.701754385964911</v>
      </c>
      <c r="J9" s="7">
        <f t="shared" si="0"/>
        <v>5.4285714285714288</v>
      </c>
      <c r="K9" s="1">
        <v>23.7</v>
      </c>
      <c r="L9" s="1">
        <v>1</v>
      </c>
      <c r="M9" s="1">
        <v>1</v>
      </c>
      <c r="N9" s="1">
        <v>12</v>
      </c>
      <c r="O9" s="1">
        <v>14</v>
      </c>
      <c r="P9" s="1">
        <v>11</v>
      </c>
      <c r="Q9" s="1">
        <v>0.05</v>
      </c>
      <c r="R9" s="1">
        <v>0.05</v>
      </c>
      <c r="S9" s="1">
        <v>1.75</v>
      </c>
      <c r="T9" s="1">
        <v>3.4</v>
      </c>
      <c r="U9" s="1">
        <v>4.8499999999999996</v>
      </c>
      <c r="W9" s="26">
        <f t="shared" si="1"/>
        <v>40935.672514619881</v>
      </c>
    </row>
    <row r="10" spans="2:23" x14ac:dyDescent="0.25">
      <c r="D10" s="1">
        <v>3</v>
      </c>
      <c r="E10" s="1" t="s">
        <v>70</v>
      </c>
      <c r="F10" s="1">
        <v>8</v>
      </c>
      <c r="G10" s="1">
        <v>2.15</v>
      </c>
      <c r="H10" s="1">
        <v>12.15</v>
      </c>
      <c r="I10" s="7">
        <f>+((H10)/G10/0.9)*8.5</f>
        <v>53.372093023255815</v>
      </c>
      <c r="J10" s="7">
        <f t="shared" si="0"/>
        <v>7.125</v>
      </c>
      <c r="K10" s="1">
        <v>23.2</v>
      </c>
      <c r="L10" s="1">
        <v>7</v>
      </c>
      <c r="M10" s="1">
        <v>6</v>
      </c>
      <c r="N10" s="1">
        <v>18</v>
      </c>
      <c r="O10" s="1">
        <v>24</v>
      </c>
      <c r="P10" s="1">
        <v>9</v>
      </c>
      <c r="Q10" s="1">
        <v>0.1</v>
      </c>
      <c r="R10" s="1">
        <v>0.3</v>
      </c>
      <c r="S10" s="1">
        <v>2.6</v>
      </c>
      <c r="T10" s="1">
        <v>5.6</v>
      </c>
      <c r="U10" s="1">
        <v>3.4</v>
      </c>
      <c r="W10" s="26">
        <f t="shared" si="1"/>
        <v>41343.669250645995</v>
      </c>
    </row>
    <row r="11" spans="2:23" x14ac:dyDescent="0.25">
      <c r="D11" s="1">
        <v>3</v>
      </c>
      <c r="E11" s="1" t="s">
        <v>68</v>
      </c>
      <c r="F11" s="1">
        <v>8</v>
      </c>
      <c r="G11" s="1">
        <v>2.15</v>
      </c>
      <c r="H11" s="1">
        <v>12.55</v>
      </c>
      <c r="I11" s="7">
        <f>+((H11)/G11/0.9)*8.5</f>
        <v>55.129198966408275</v>
      </c>
      <c r="J11" s="7">
        <f t="shared" si="0"/>
        <v>7.625</v>
      </c>
      <c r="K11" s="1">
        <v>22.6</v>
      </c>
      <c r="L11" s="1">
        <v>13</v>
      </c>
      <c r="M11" s="1">
        <v>7</v>
      </c>
      <c r="N11" s="1">
        <v>25</v>
      </c>
      <c r="O11" s="1">
        <v>20</v>
      </c>
      <c r="P11" s="1">
        <v>9</v>
      </c>
      <c r="Q11" s="1">
        <v>0.25</v>
      </c>
      <c r="R11" s="1">
        <v>0.4</v>
      </c>
      <c r="S11" s="1">
        <v>3.2</v>
      </c>
      <c r="T11" s="1">
        <v>4.5999999999999996</v>
      </c>
      <c r="U11" s="1">
        <v>4</v>
      </c>
      <c r="W11" s="26">
        <f t="shared" si="1"/>
        <v>41343.669250645995</v>
      </c>
    </row>
    <row r="12" spans="2:23" x14ac:dyDescent="0.25">
      <c r="I12" s="7">
        <f>AVERAGE(I9:I11)</f>
        <v>53.067682125209664</v>
      </c>
      <c r="J12" s="7">
        <f t="shared" ref="J12:K12" si="3">AVERAGE(J9:J11)</f>
        <v>6.7261904761904772</v>
      </c>
      <c r="K12" s="7">
        <f t="shared" si="3"/>
        <v>23.166666666666668</v>
      </c>
      <c r="L12" s="7">
        <f t="shared" ref="L12" si="4">AVERAGE(L9:L11)</f>
        <v>7</v>
      </c>
      <c r="M12" s="7">
        <f t="shared" ref="M12" si="5">AVERAGE(M9:M11)</f>
        <v>4.666666666666667</v>
      </c>
      <c r="N12" s="7">
        <f t="shared" ref="N12" si="6">AVERAGE(N9:N11)</f>
        <v>18.333333333333332</v>
      </c>
      <c r="O12" s="7">
        <f t="shared" ref="O12" si="7">AVERAGE(O9:O11)</f>
        <v>19.333333333333332</v>
      </c>
      <c r="P12" s="7">
        <f t="shared" ref="P12" si="8">AVERAGE(P9:P11)</f>
        <v>9.6666666666666661</v>
      </c>
      <c r="Q12" s="7">
        <f t="shared" ref="Q12" si="9">AVERAGE(Q9:Q11)</f>
        <v>0.13333333333333333</v>
      </c>
      <c r="R12" s="7">
        <f t="shared" ref="R12" si="10">AVERAGE(R9:R11)</f>
        <v>0.25</v>
      </c>
      <c r="S12" s="7">
        <f t="shared" ref="S12" si="11">AVERAGE(S9:S11)</f>
        <v>2.5166666666666666</v>
      </c>
      <c r="T12" s="7">
        <f t="shared" ref="T12" si="12">AVERAGE(T9:T11)</f>
        <v>4.5333333333333332</v>
      </c>
      <c r="U12" s="7">
        <f t="shared" ref="U12" si="13">AVERAGE(U9:U11)</f>
        <v>4.083333333333333</v>
      </c>
      <c r="W12" s="27">
        <f>AVERAGE(W9:W11)</f>
        <v>41207.67033863729</v>
      </c>
    </row>
    <row r="13" spans="2:23" x14ac:dyDescent="0.25">
      <c r="B13" t="s">
        <v>75</v>
      </c>
      <c r="C13" t="s">
        <v>2</v>
      </c>
      <c r="D13" s="1">
        <v>15</v>
      </c>
      <c r="E13" s="1" t="s">
        <v>69</v>
      </c>
      <c r="F13" s="1">
        <v>6</v>
      </c>
      <c r="G13" s="1">
        <v>2</v>
      </c>
      <c r="H13" s="1">
        <v>11.65</v>
      </c>
      <c r="I13" s="7">
        <f>+((H13)/G13/0.9)*8.5</f>
        <v>55.013888888888893</v>
      </c>
      <c r="J13" s="7">
        <f t="shared" si="0"/>
        <v>7.5</v>
      </c>
      <c r="K13" s="1">
        <v>21.9</v>
      </c>
      <c r="L13" s="1">
        <v>6</v>
      </c>
      <c r="M13" s="1">
        <v>4</v>
      </c>
      <c r="N13" s="1">
        <v>8</v>
      </c>
      <c r="O13" s="1">
        <v>15</v>
      </c>
      <c r="P13" s="1">
        <v>18</v>
      </c>
      <c r="Q13" s="1">
        <v>0.1</v>
      </c>
      <c r="R13" s="1">
        <v>0.25</v>
      </c>
      <c r="S13" s="1">
        <v>0.85</v>
      </c>
      <c r="T13" s="1">
        <v>3.45</v>
      </c>
      <c r="U13" s="1">
        <v>6.9</v>
      </c>
      <c r="W13" s="26">
        <f t="shared" si="1"/>
        <v>33333.333333333336</v>
      </c>
    </row>
    <row r="14" spans="2:23" x14ac:dyDescent="0.25">
      <c r="D14" s="1">
        <v>15</v>
      </c>
      <c r="E14" s="1" t="s">
        <v>70</v>
      </c>
      <c r="F14" s="1">
        <v>8</v>
      </c>
      <c r="G14" s="1">
        <v>2.15</v>
      </c>
      <c r="H14" s="1">
        <v>13.4</v>
      </c>
      <c r="I14" s="7">
        <f>+((H14)/G14/0.9)*8.5</f>
        <v>58.863049095607238</v>
      </c>
      <c r="J14" s="7">
        <f t="shared" si="0"/>
        <v>7.25</v>
      </c>
      <c r="K14" s="1">
        <v>22.9</v>
      </c>
      <c r="L14" s="1">
        <v>5</v>
      </c>
      <c r="M14" s="1">
        <v>8</v>
      </c>
      <c r="N14" s="1">
        <v>16</v>
      </c>
      <c r="O14" s="1">
        <v>17</v>
      </c>
      <c r="P14" s="1">
        <v>17</v>
      </c>
      <c r="Q14" s="1">
        <v>0.05</v>
      </c>
      <c r="R14" s="1">
        <v>0.4</v>
      </c>
      <c r="S14" s="1">
        <v>1.8</v>
      </c>
      <c r="T14" s="1">
        <v>3.95</v>
      </c>
      <c r="U14" s="1">
        <v>7.05</v>
      </c>
      <c r="W14" s="26">
        <f t="shared" si="1"/>
        <v>41343.669250645995</v>
      </c>
    </row>
    <row r="15" spans="2:23" x14ac:dyDescent="0.25">
      <c r="D15" s="1">
        <v>15</v>
      </c>
      <c r="E15" s="1" t="s">
        <v>68</v>
      </c>
      <c r="F15" s="1">
        <v>7</v>
      </c>
      <c r="G15" s="1">
        <v>2</v>
      </c>
      <c r="H15" s="1">
        <v>11.6</v>
      </c>
      <c r="I15" s="7">
        <f>+((H15)/G15/0.9)*8.5</f>
        <v>54.777777777777771</v>
      </c>
      <c r="J15" s="7">
        <f t="shared" si="0"/>
        <v>7.2857142857142856</v>
      </c>
      <c r="K15" s="1">
        <v>21.2</v>
      </c>
      <c r="L15" s="1">
        <v>6</v>
      </c>
      <c r="M15" s="1">
        <v>8</v>
      </c>
      <c r="N15" s="1">
        <v>14</v>
      </c>
      <c r="O15" s="1">
        <v>15</v>
      </c>
      <c r="P15" s="1">
        <v>14</v>
      </c>
      <c r="Q15" s="1">
        <v>0.15</v>
      </c>
      <c r="R15" s="1">
        <v>0.35</v>
      </c>
      <c r="S15" s="1">
        <v>1.6</v>
      </c>
      <c r="T15" s="1">
        <v>3.25</v>
      </c>
      <c r="U15" s="1">
        <v>6.25</v>
      </c>
      <c r="W15" s="26">
        <f t="shared" si="1"/>
        <v>38888.888888888891</v>
      </c>
    </row>
    <row r="16" spans="2:23" x14ac:dyDescent="0.25">
      <c r="I16" s="7">
        <f>AVERAGE(I13:I15)</f>
        <v>56.218238587424629</v>
      </c>
      <c r="J16" s="7">
        <f t="shared" ref="J16:K16" si="14">AVERAGE(J13:J15)</f>
        <v>7.3452380952380949</v>
      </c>
      <c r="K16" s="7">
        <f t="shared" si="14"/>
        <v>22</v>
      </c>
      <c r="L16" s="7">
        <f t="shared" ref="L16" si="15">AVERAGE(L13:L15)</f>
        <v>5.666666666666667</v>
      </c>
      <c r="M16" s="7">
        <f t="shared" ref="M16" si="16">AVERAGE(M13:M15)</f>
        <v>6.666666666666667</v>
      </c>
      <c r="N16" s="7">
        <f t="shared" ref="N16" si="17">AVERAGE(N13:N15)</f>
        <v>12.666666666666666</v>
      </c>
      <c r="O16" s="7">
        <f t="shared" ref="O16" si="18">AVERAGE(O13:O15)</f>
        <v>15.666666666666666</v>
      </c>
      <c r="P16" s="7">
        <f t="shared" ref="P16" si="19">AVERAGE(P13:P15)</f>
        <v>16.333333333333332</v>
      </c>
      <c r="Q16" s="7">
        <f t="shared" ref="Q16" si="20">AVERAGE(Q13:Q15)</f>
        <v>0.10000000000000002</v>
      </c>
      <c r="R16" s="7">
        <f t="shared" ref="R16" si="21">AVERAGE(R13:R15)</f>
        <v>0.33333333333333331</v>
      </c>
      <c r="S16" s="7">
        <f t="shared" ref="S16" si="22">AVERAGE(S13:S15)</f>
        <v>1.4166666666666667</v>
      </c>
      <c r="T16" s="7">
        <f t="shared" ref="T16" si="23">AVERAGE(T13:T15)</f>
        <v>3.5500000000000003</v>
      </c>
      <c r="U16" s="7">
        <f t="shared" ref="U16" si="24">AVERAGE(U13:U15)</f>
        <v>6.7333333333333334</v>
      </c>
      <c r="W16" s="27">
        <f>AVERAGE(W13:W15)</f>
        <v>37855.297157622743</v>
      </c>
    </row>
    <row r="17" spans="2:23" x14ac:dyDescent="0.25">
      <c r="B17" t="s">
        <v>76</v>
      </c>
      <c r="C17" t="s">
        <v>3</v>
      </c>
      <c r="D17" s="1">
        <v>4</v>
      </c>
      <c r="E17" s="1" t="s">
        <v>69</v>
      </c>
      <c r="F17" s="1">
        <v>6</v>
      </c>
      <c r="G17" s="1">
        <v>2.15</v>
      </c>
      <c r="H17" s="1">
        <v>9.75</v>
      </c>
      <c r="I17" s="7">
        <f>+((H17)/G17/0.9)*8.5</f>
        <v>42.829457364341089</v>
      </c>
      <c r="J17" s="7">
        <f t="shared" si="0"/>
        <v>8.8333333333333339</v>
      </c>
      <c r="K17" s="1">
        <v>23.5</v>
      </c>
      <c r="L17" s="1">
        <v>3</v>
      </c>
      <c r="M17" s="1">
        <v>4</v>
      </c>
      <c r="N17" s="1">
        <v>8</v>
      </c>
      <c r="O17" s="1">
        <v>28</v>
      </c>
      <c r="P17" s="1">
        <v>13</v>
      </c>
      <c r="Q17" s="1">
        <v>0.1</v>
      </c>
      <c r="R17" s="1">
        <v>0.2</v>
      </c>
      <c r="S17" s="1">
        <v>0.9</v>
      </c>
      <c r="T17" s="1">
        <v>5.5</v>
      </c>
      <c r="U17" s="1">
        <v>3.1</v>
      </c>
      <c r="W17" s="26">
        <f t="shared" si="1"/>
        <v>31007.751937984496</v>
      </c>
    </row>
    <row r="18" spans="2:23" x14ac:dyDescent="0.25">
      <c r="D18" s="1">
        <v>4</v>
      </c>
      <c r="E18" s="1" t="s">
        <v>70</v>
      </c>
      <c r="F18" s="1">
        <v>6</v>
      </c>
      <c r="G18" s="1">
        <v>2.15</v>
      </c>
      <c r="H18" s="1">
        <v>9.0500000000000007</v>
      </c>
      <c r="I18" s="7">
        <f>+((H18)/G18/0.9)*8.5</f>
        <v>39.754521963824295</v>
      </c>
      <c r="J18" s="7">
        <f t="shared" si="0"/>
        <v>9.1666666666666661</v>
      </c>
      <c r="K18" s="1">
        <v>24</v>
      </c>
      <c r="L18" s="1">
        <v>17</v>
      </c>
      <c r="M18" s="1">
        <v>12</v>
      </c>
      <c r="N18" s="1">
        <v>17</v>
      </c>
      <c r="O18" s="1">
        <v>18</v>
      </c>
      <c r="P18" s="1">
        <v>8</v>
      </c>
      <c r="Q18" s="1">
        <v>0.3</v>
      </c>
      <c r="R18" s="1">
        <v>0.6</v>
      </c>
      <c r="S18" s="1">
        <v>1.8</v>
      </c>
      <c r="T18" s="1">
        <v>3.4</v>
      </c>
      <c r="U18" s="1">
        <v>2.8</v>
      </c>
      <c r="W18" s="26">
        <f t="shared" si="1"/>
        <v>31007.751937984496</v>
      </c>
    </row>
    <row r="19" spans="2:23" x14ac:dyDescent="0.25">
      <c r="D19" s="1">
        <v>4</v>
      </c>
      <c r="E19" s="1" t="s">
        <v>68</v>
      </c>
      <c r="F19" s="1">
        <v>6</v>
      </c>
      <c r="G19" s="1">
        <v>1.9</v>
      </c>
      <c r="H19" s="1">
        <v>8.4499999999999993</v>
      </c>
      <c r="I19" s="7">
        <f>+((H19)/G19/0.9)*8.5</f>
        <v>42.00292397660818</v>
      </c>
      <c r="J19" s="7">
        <f t="shared" si="0"/>
        <v>8.3333333333333339</v>
      </c>
      <c r="K19" s="1">
        <v>23.4</v>
      </c>
      <c r="L19" s="1">
        <v>4</v>
      </c>
      <c r="M19" s="1">
        <v>7</v>
      </c>
      <c r="N19" s="1">
        <v>16</v>
      </c>
      <c r="O19" s="1">
        <v>15</v>
      </c>
      <c r="P19" s="1">
        <v>12</v>
      </c>
      <c r="Q19" s="1">
        <v>0.05</v>
      </c>
      <c r="R19" s="1">
        <v>0.35</v>
      </c>
      <c r="S19" s="1">
        <v>1.7</v>
      </c>
      <c r="T19" s="1">
        <v>2.65</v>
      </c>
      <c r="U19" s="1">
        <v>3.6</v>
      </c>
      <c r="W19" s="26">
        <f t="shared" si="1"/>
        <v>35087.719298245611</v>
      </c>
    </row>
    <row r="20" spans="2:23" x14ac:dyDescent="0.25">
      <c r="I20" s="7">
        <f>AVERAGE(I17:I19)</f>
        <v>41.52896776825785</v>
      </c>
      <c r="J20" s="7">
        <f t="shared" ref="J20:K20" si="25">AVERAGE(J17:J19)</f>
        <v>8.7777777777777786</v>
      </c>
      <c r="K20" s="7">
        <f t="shared" si="25"/>
        <v>23.633333333333336</v>
      </c>
      <c r="L20" s="7">
        <f t="shared" ref="L20" si="26">AVERAGE(L17:L19)</f>
        <v>8</v>
      </c>
      <c r="M20" s="7">
        <f t="shared" ref="M20" si="27">AVERAGE(M17:M19)</f>
        <v>7.666666666666667</v>
      </c>
      <c r="N20" s="7">
        <f t="shared" ref="N20" si="28">AVERAGE(N17:N19)</f>
        <v>13.666666666666666</v>
      </c>
      <c r="O20" s="7">
        <f t="shared" ref="O20" si="29">AVERAGE(O17:O19)</f>
        <v>20.333333333333332</v>
      </c>
      <c r="P20" s="7">
        <f t="shared" ref="P20" si="30">AVERAGE(P17:P19)</f>
        <v>11</v>
      </c>
      <c r="Q20" s="7">
        <f t="shared" ref="Q20" si="31">AVERAGE(Q17:Q19)</f>
        <v>0.15</v>
      </c>
      <c r="R20" s="7">
        <f t="shared" ref="R20" si="32">AVERAGE(R17:R19)</f>
        <v>0.3833333333333333</v>
      </c>
      <c r="S20" s="7">
        <f t="shared" ref="S20" si="33">AVERAGE(S17:S19)</f>
        <v>1.4666666666666668</v>
      </c>
      <c r="T20" s="7">
        <f t="shared" ref="T20" si="34">AVERAGE(T17:T19)</f>
        <v>3.85</v>
      </c>
      <c r="U20" s="7">
        <f t="shared" ref="U20" si="35">AVERAGE(U17:U19)</f>
        <v>3.1666666666666665</v>
      </c>
      <c r="W20" s="27">
        <f>AVERAGE(W17:W19)</f>
        <v>32367.741058071533</v>
      </c>
    </row>
    <row r="21" spans="2:23" x14ac:dyDescent="0.25">
      <c r="B21" t="s">
        <v>77</v>
      </c>
      <c r="C21" t="s">
        <v>2</v>
      </c>
      <c r="D21" s="1">
        <v>11</v>
      </c>
      <c r="E21" s="1" t="s">
        <v>69</v>
      </c>
      <c r="F21" s="1">
        <v>7</v>
      </c>
      <c r="G21" s="1">
        <v>2.1</v>
      </c>
      <c r="H21" s="1">
        <v>11.35</v>
      </c>
      <c r="I21" s="7">
        <f>+((H21)/G21/0.9)*8.5</f>
        <v>51.044973544973537</v>
      </c>
      <c r="J21" s="7">
        <f t="shared" si="0"/>
        <v>8.2857142857142865</v>
      </c>
      <c r="K21" s="1">
        <v>21</v>
      </c>
      <c r="L21" s="1">
        <v>5</v>
      </c>
      <c r="M21" s="1">
        <v>7</v>
      </c>
      <c r="N21" s="1">
        <v>11</v>
      </c>
      <c r="O21" s="1">
        <v>31</v>
      </c>
      <c r="P21" s="1">
        <v>9</v>
      </c>
      <c r="Q21" s="1">
        <v>0.05</v>
      </c>
      <c r="R21" s="1">
        <v>0.4</v>
      </c>
      <c r="S21" s="1">
        <v>1.3</v>
      </c>
      <c r="T21" s="1">
        <v>6.6</v>
      </c>
      <c r="U21" s="1">
        <v>2.85</v>
      </c>
      <c r="W21" s="26">
        <f t="shared" si="1"/>
        <v>37037.037037037036</v>
      </c>
    </row>
    <row r="22" spans="2:23" x14ac:dyDescent="0.25">
      <c r="D22" s="1">
        <v>11</v>
      </c>
      <c r="E22" s="1" t="s">
        <v>70</v>
      </c>
      <c r="F22" s="1">
        <v>7</v>
      </c>
      <c r="G22" s="1">
        <v>2.0499999999999998</v>
      </c>
      <c r="H22" s="1">
        <v>11.25</v>
      </c>
      <c r="I22" s="7">
        <f>+((H22)/G22/0.9)*8.5</f>
        <v>51.829268292682926</v>
      </c>
      <c r="J22" s="7">
        <f t="shared" si="0"/>
        <v>7.4285714285714288</v>
      </c>
      <c r="K22" s="1">
        <v>21.6</v>
      </c>
      <c r="L22" s="1">
        <v>4</v>
      </c>
      <c r="M22" s="1">
        <v>5</v>
      </c>
      <c r="N22" s="1">
        <v>12</v>
      </c>
      <c r="O22" s="1">
        <v>21</v>
      </c>
      <c r="P22" s="1">
        <v>14</v>
      </c>
      <c r="Q22" s="1">
        <v>0.05</v>
      </c>
      <c r="R22" s="1">
        <v>0.25</v>
      </c>
      <c r="S22" s="1">
        <v>1.35</v>
      </c>
      <c r="T22" s="1">
        <v>4.4000000000000004</v>
      </c>
      <c r="U22" s="1">
        <v>5.0999999999999996</v>
      </c>
      <c r="W22" s="26">
        <f t="shared" si="1"/>
        <v>37940.379403794039</v>
      </c>
    </row>
    <row r="23" spans="2:23" x14ac:dyDescent="0.25">
      <c r="D23" s="1">
        <v>11</v>
      </c>
      <c r="E23" s="1" t="s">
        <v>68</v>
      </c>
      <c r="F23" s="1">
        <v>7</v>
      </c>
      <c r="G23" s="1">
        <v>2.1</v>
      </c>
      <c r="H23" s="1">
        <v>11.95</v>
      </c>
      <c r="I23" s="7">
        <f>+((H23)/G23/0.9)*8.5</f>
        <v>53.743386243386233</v>
      </c>
      <c r="J23" s="7">
        <f t="shared" si="0"/>
        <v>8.2857142857142865</v>
      </c>
      <c r="K23" s="1">
        <v>22.5</v>
      </c>
      <c r="L23" s="1">
        <v>3</v>
      </c>
      <c r="M23" s="1">
        <v>3</v>
      </c>
      <c r="N23" s="1">
        <v>17</v>
      </c>
      <c r="O23" s="1">
        <v>24</v>
      </c>
      <c r="P23" s="1">
        <v>14</v>
      </c>
      <c r="Q23" s="1">
        <v>0.05</v>
      </c>
      <c r="R23" s="1">
        <v>0.05</v>
      </c>
      <c r="S23" s="1">
        <v>2.0499999999999998</v>
      </c>
      <c r="T23" s="1">
        <v>5.2</v>
      </c>
      <c r="U23" s="1">
        <v>4.5</v>
      </c>
      <c r="W23" s="26">
        <f t="shared" si="1"/>
        <v>37037.037037037036</v>
      </c>
    </row>
    <row r="24" spans="2:23" x14ac:dyDescent="0.25">
      <c r="I24" s="7">
        <f>AVERAGE(I21:I23)</f>
        <v>52.205876027014227</v>
      </c>
      <c r="J24" s="7">
        <f t="shared" ref="J24:K24" si="36">AVERAGE(J21:J23)</f>
        <v>8</v>
      </c>
      <c r="K24" s="7">
        <f t="shared" si="36"/>
        <v>21.7</v>
      </c>
      <c r="L24" s="7">
        <f t="shared" ref="L24" si="37">AVERAGE(L21:L23)</f>
        <v>4</v>
      </c>
      <c r="M24" s="7">
        <f t="shared" ref="M24" si="38">AVERAGE(M21:M23)</f>
        <v>5</v>
      </c>
      <c r="N24" s="7">
        <f t="shared" ref="N24" si="39">AVERAGE(N21:N23)</f>
        <v>13.333333333333334</v>
      </c>
      <c r="O24" s="7">
        <f t="shared" ref="O24" si="40">AVERAGE(O21:O23)</f>
        <v>25.333333333333332</v>
      </c>
      <c r="P24" s="7">
        <f t="shared" ref="P24" si="41">AVERAGE(P21:P23)</f>
        <v>12.333333333333334</v>
      </c>
      <c r="Q24" s="7">
        <f t="shared" ref="Q24" si="42">AVERAGE(Q21:Q23)</f>
        <v>5.000000000000001E-2</v>
      </c>
      <c r="R24" s="7">
        <f t="shared" ref="R24" si="43">AVERAGE(R21:R23)</f>
        <v>0.23333333333333336</v>
      </c>
      <c r="S24" s="7">
        <f t="shared" ref="S24" si="44">AVERAGE(S21:S23)</f>
        <v>1.5666666666666667</v>
      </c>
      <c r="T24" s="7">
        <f t="shared" ref="T24" si="45">AVERAGE(T21:T23)</f>
        <v>5.3999999999999995</v>
      </c>
      <c r="U24" s="7">
        <f t="shared" ref="U24" si="46">AVERAGE(U21:U23)</f>
        <v>4.1499999999999995</v>
      </c>
      <c r="W24" s="27">
        <f>AVERAGE(W21:W23)</f>
        <v>37338.151159289373</v>
      </c>
    </row>
    <row r="25" spans="2:23" x14ac:dyDescent="0.25">
      <c r="B25" t="s">
        <v>79</v>
      </c>
      <c r="C25" t="s">
        <v>2</v>
      </c>
      <c r="D25" s="1">
        <v>62</v>
      </c>
      <c r="E25" s="1" t="s">
        <v>69</v>
      </c>
      <c r="F25" s="1">
        <v>7</v>
      </c>
      <c r="G25" s="1">
        <v>2</v>
      </c>
      <c r="H25" s="1">
        <v>9.5500000000000007</v>
      </c>
      <c r="I25" s="7">
        <f>+((H25)/G25/0.9)*8.5</f>
        <v>45.097222222222229</v>
      </c>
      <c r="J25" s="7">
        <f t="shared" si="0"/>
        <v>7</v>
      </c>
      <c r="K25" s="1">
        <v>22.1</v>
      </c>
      <c r="L25" s="1">
        <v>6</v>
      </c>
      <c r="M25" s="1">
        <v>8</v>
      </c>
      <c r="N25" s="1">
        <v>15</v>
      </c>
      <c r="O25" s="1">
        <v>17</v>
      </c>
      <c r="P25" s="1">
        <v>9</v>
      </c>
      <c r="Q25" s="1">
        <v>0.05</v>
      </c>
      <c r="R25" s="1">
        <v>0.4</v>
      </c>
      <c r="S25" s="1">
        <v>1.8</v>
      </c>
      <c r="T25" s="1">
        <v>3.75</v>
      </c>
      <c r="U25" s="1">
        <v>3.3</v>
      </c>
      <c r="W25" s="26">
        <f t="shared" si="1"/>
        <v>38888.888888888891</v>
      </c>
    </row>
    <row r="26" spans="2:23" x14ac:dyDescent="0.25">
      <c r="D26" s="1">
        <v>62</v>
      </c>
      <c r="E26" s="1" t="s">
        <v>70</v>
      </c>
      <c r="F26" s="1">
        <v>8</v>
      </c>
      <c r="G26" s="1">
        <v>2.1</v>
      </c>
      <c r="H26" s="1">
        <v>11.85</v>
      </c>
      <c r="I26" s="7">
        <f>+((H26)/G26/0.9)*8.5</f>
        <v>53.293650793650784</v>
      </c>
      <c r="J26" s="7">
        <f t="shared" si="0"/>
        <v>7.5</v>
      </c>
      <c r="K26" s="1">
        <v>22.4</v>
      </c>
      <c r="L26" s="1">
        <v>4</v>
      </c>
      <c r="M26" s="1">
        <v>4</v>
      </c>
      <c r="N26" s="1">
        <v>20</v>
      </c>
      <c r="O26" s="1">
        <v>30</v>
      </c>
      <c r="P26" s="1">
        <v>6</v>
      </c>
      <c r="Q26" s="1">
        <v>0.05</v>
      </c>
      <c r="R26" s="1">
        <v>0.3</v>
      </c>
      <c r="S26" s="1">
        <v>2.4500000000000002</v>
      </c>
      <c r="T26" s="1">
        <v>7.25</v>
      </c>
      <c r="U26" s="1">
        <v>1.95</v>
      </c>
      <c r="W26" s="26">
        <f t="shared" si="1"/>
        <v>42328.042328042327</v>
      </c>
    </row>
    <row r="27" spans="2:23" x14ac:dyDescent="0.25">
      <c r="D27" s="1">
        <v>62</v>
      </c>
      <c r="E27" s="1" t="s">
        <v>68</v>
      </c>
      <c r="F27" s="1">
        <v>6</v>
      </c>
      <c r="G27" s="1">
        <v>1.9</v>
      </c>
      <c r="H27" s="1">
        <v>9.4499999999999993</v>
      </c>
      <c r="I27" s="7">
        <f>+((H27)/G27/0.9)*8.5</f>
        <v>46.973684210526315</v>
      </c>
      <c r="J27" s="7">
        <f t="shared" si="0"/>
        <v>7.333333333333333</v>
      </c>
      <c r="K27" s="1">
        <v>22.6</v>
      </c>
      <c r="L27" s="1">
        <v>3</v>
      </c>
      <c r="M27" s="1">
        <v>4</v>
      </c>
      <c r="N27" s="1">
        <v>12</v>
      </c>
      <c r="O27" s="1">
        <v>20</v>
      </c>
      <c r="P27" s="1">
        <v>8</v>
      </c>
      <c r="Q27" s="1">
        <v>0.05</v>
      </c>
      <c r="R27" s="1">
        <v>0.2</v>
      </c>
      <c r="S27" s="1">
        <v>1.4</v>
      </c>
      <c r="T27" s="1">
        <v>4.75</v>
      </c>
      <c r="U27" s="1">
        <v>2.95</v>
      </c>
      <c r="W27" s="26">
        <f t="shared" si="1"/>
        <v>35087.719298245611</v>
      </c>
    </row>
    <row r="28" spans="2:23" x14ac:dyDescent="0.25">
      <c r="I28" s="7">
        <f>AVERAGE(I25:I27)</f>
        <v>48.454852408799773</v>
      </c>
      <c r="J28" s="7">
        <f t="shared" ref="J28:K28" si="47">AVERAGE(J25:J27)</f>
        <v>7.2777777777777777</v>
      </c>
      <c r="K28" s="7">
        <f t="shared" si="47"/>
        <v>22.366666666666664</v>
      </c>
      <c r="L28" s="7">
        <f t="shared" ref="L28" si="48">AVERAGE(L25:L27)</f>
        <v>4.333333333333333</v>
      </c>
      <c r="M28" s="7">
        <f t="shared" ref="M28" si="49">AVERAGE(M25:M27)</f>
        <v>5.333333333333333</v>
      </c>
      <c r="N28" s="7">
        <f t="shared" ref="N28" si="50">AVERAGE(N25:N27)</f>
        <v>15.666666666666666</v>
      </c>
      <c r="O28" s="7">
        <f t="shared" ref="O28" si="51">AVERAGE(O25:O27)</f>
        <v>22.333333333333332</v>
      </c>
      <c r="P28" s="7">
        <f t="shared" ref="P28" si="52">AVERAGE(P25:P27)</f>
        <v>7.666666666666667</v>
      </c>
      <c r="Q28" s="7">
        <f t="shared" ref="Q28" si="53">AVERAGE(Q25:Q27)</f>
        <v>5.000000000000001E-2</v>
      </c>
      <c r="R28" s="7">
        <f t="shared" ref="R28" si="54">AVERAGE(R25:R27)</f>
        <v>0.3</v>
      </c>
      <c r="S28" s="7">
        <f t="shared" ref="S28" si="55">AVERAGE(S25:S27)</f>
        <v>1.8833333333333335</v>
      </c>
      <c r="T28" s="7">
        <f t="shared" ref="T28" si="56">AVERAGE(T25:T27)</f>
        <v>5.25</v>
      </c>
      <c r="U28" s="7">
        <f t="shared" ref="U28" si="57">AVERAGE(U25:U27)</f>
        <v>2.7333333333333329</v>
      </c>
      <c r="W28" s="27">
        <f>AVERAGE(W25:W27)</f>
        <v>38768.216838392276</v>
      </c>
    </row>
    <row r="29" spans="2:23" x14ac:dyDescent="0.25">
      <c r="B29" t="s">
        <v>80</v>
      </c>
      <c r="C29" t="s">
        <v>1</v>
      </c>
      <c r="D29" s="1">
        <v>10</v>
      </c>
      <c r="E29" s="1" t="s">
        <v>69</v>
      </c>
      <c r="F29" s="1">
        <v>7</v>
      </c>
      <c r="G29" s="1">
        <v>2.15</v>
      </c>
      <c r="H29" s="1">
        <v>10.1</v>
      </c>
      <c r="I29" s="7">
        <f>+((H29)/G29/0.9)*8.5</f>
        <v>44.366925064599492</v>
      </c>
      <c r="J29" s="7">
        <f t="shared" si="0"/>
        <v>10.571428571428571</v>
      </c>
      <c r="K29" s="1">
        <v>23.3</v>
      </c>
      <c r="L29" s="1">
        <v>3</v>
      </c>
      <c r="M29" s="1">
        <v>5</v>
      </c>
      <c r="N29" s="1">
        <v>26</v>
      </c>
      <c r="O29" s="1">
        <v>38</v>
      </c>
      <c r="P29" s="1">
        <v>5</v>
      </c>
      <c r="Q29" s="1">
        <v>0.05</v>
      </c>
      <c r="R29" s="1">
        <v>0.25</v>
      </c>
      <c r="S29" s="1">
        <v>2.5499999999999998</v>
      </c>
      <c r="T29" s="1">
        <v>6</v>
      </c>
      <c r="U29" s="1">
        <v>1.25</v>
      </c>
      <c r="W29" s="26">
        <f t="shared" si="1"/>
        <v>36175.710594315242</v>
      </c>
    </row>
    <row r="30" spans="2:23" x14ac:dyDescent="0.25">
      <c r="D30" s="1">
        <v>10</v>
      </c>
      <c r="E30" s="1" t="s">
        <v>70</v>
      </c>
      <c r="F30" s="1">
        <v>7</v>
      </c>
      <c r="G30" s="1">
        <v>2.1</v>
      </c>
      <c r="H30" s="1">
        <v>10.1</v>
      </c>
      <c r="I30" s="7">
        <f>+((H30)/G30/0.9)*8.5</f>
        <v>45.423280423280417</v>
      </c>
      <c r="J30" s="7">
        <f t="shared" si="0"/>
        <v>12</v>
      </c>
      <c r="K30" s="1">
        <v>22.9</v>
      </c>
      <c r="L30" s="1">
        <v>13</v>
      </c>
      <c r="M30" s="1">
        <v>9</v>
      </c>
      <c r="N30" s="1">
        <v>37</v>
      </c>
      <c r="O30" s="1">
        <v>32</v>
      </c>
      <c r="P30" s="1">
        <v>6</v>
      </c>
      <c r="Q30" s="1">
        <v>0.2</v>
      </c>
      <c r="R30" s="1">
        <v>0.4</v>
      </c>
      <c r="S30" s="1">
        <v>3.45</v>
      </c>
      <c r="T30" s="1">
        <v>4.5999999999999996</v>
      </c>
      <c r="U30" s="1">
        <v>1.3</v>
      </c>
      <c r="W30" s="26">
        <f t="shared" si="1"/>
        <v>37037.037037037036</v>
      </c>
    </row>
    <row r="31" spans="2:23" x14ac:dyDescent="0.25">
      <c r="D31" s="1">
        <v>10</v>
      </c>
      <c r="E31" s="1" t="s">
        <v>68</v>
      </c>
      <c r="F31" s="1">
        <v>7</v>
      </c>
      <c r="G31" s="1">
        <v>2.0499999999999998</v>
      </c>
      <c r="H31" s="1">
        <v>10</v>
      </c>
      <c r="I31" s="7">
        <f>+((H31)/G31/0.9)*8.5</f>
        <v>46.070460704607058</v>
      </c>
      <c r="J31" s="7">
        <f t="shared" si="0"/>
        <v>12.857142857142858</v>
      </c>
      <c r="K31" s="1">
        <v>22.5</v>
      </c>
      <c r="L31" s="1">
        <v>7</v>
      </c>
      <c r="M31" s="1">
        <v>10</v>
      </c>
      <c r="N31" s="1">
        <v>36</v>
      </c>
      <c r="O31" s="1">
        <v>43</v>
      </c>
      <c r="P31" s="1">
        <v>1</v>
      </c>
      <c r="Q31" s="1">
        <v>0.1</v>
      </c>
      <c r="R31" s="1">
        <v>0.55000000000000004</v>
      </c>
      <c r="S31" s="1">
        <v>3.2</v>
      </c>
      <c r="T31" s="1">
        <v>5.85</v>
      </c>
      <c r="U31" s="1">
        <v>0.4</v>
      </c>
      <c r="W31" s="26">
        <f t="shared" si="1"/>
        <v>37940.379403794039</v>
      </c>
    </row>
    <row r="32" spans="2:23" x14ac:dyDescent="0.25">
      <c r="I32" s="7">
        <f>AVERAGE(I29:I31)</f>
        <v>45.286888730828991</v>
      </c>
      <c r="J32" s="7">
        <f t="shared" ref="J32:K32" si="58">AVERAGE(J29:J31)</f>
        <v>11.80952380952381</v>
      </c>
      <c r="K32" s="7">
        <f t="shared" si="58"/>
        <v>22.900000000000002</v>
      </c>
      <c r="L32" s="7">
        <f t="shared" ref="L32" si="59">AVERAGE(L29:L31)</f>
        <v>7.666666666666667</v>
      </c>
      <c r="M32" s="7">
        <f t="shared" ref="M32" si="60">AVERAGE(M29:M31)</f>
        <v>8</v>
      </c>
      <c r="N32" s="7">
        <f t="shared" ref="N32" si="61">AVERAGE(N29:N31)</f>
        <v>33</v>
      </c>
      <c r="O32" s="7">
        <f t="shared" ref="O32" si="62">AVERAGE(O29:O31)</f>
        <v>37.666666666666664</v>
      </c>
      <c r="P32" s="7">
        <f t="shared" ref="P32" si="63">AVERAGE(P29:P31)</f>
        <v>4</v>
      </c>
      <c r="Q32" s="7">
        <f t="shared" ref="Q32" si="64">AVERAGE(Q29:Q31)</f>
        <v>0.11666666666666665</v>
      </c>
      <c r="R32" s="7">
        <f t="shared" ref="R32" si="65">AVERAGE(R29:R31)</f>
        <v>0.40000000000000008</v>
      </c>
      <c r="S32" s="7">
        <f t="shared" ref="S32" si="66">AVERAGE(S29:S31)</f>
        <v>3.0666666666666664</v>
      </c>
      <c r="T32" s="7">
        <f t="shared" ref="T32" si="67">AVERAGE(T29:T31)</f>
        <v>5.4833333333333334</v>
      </c>
      <c r="U32" s="7">
        <f t="shared" ref="U32" si="68">AVERAGE(U29:U31)</f>
        <v>0.98333333333333328</v>
      </c>
      <c r="W32" s="27">
        <f>AVERAGE(W29:W31)</f>
        <v>37051.042345048772</v>
      </c>
    </row>
    <row r="33" spans="2:23" x14ac:dyDescent="0.25">
      <c r="B33" t="s">
        <v>82</v>
      </c>
      <c r="C33" t="s">
        <v>1</v>
      </c>
      <c r="D33" s="1">
        <v>23</v>
      </c>
      <c r="E33" s="1" t="s">
        <v>69</v>
      </c>
      <c r="F33" s="1">
        <v>7</v>
      </c>
      <c r="G33" s="1">
        <v>1.95</v>
      </c>
      <c r="H33" s="1">
        <v>10.45</v>
      </c>
      <c r="I33" s="7">
        <f>+((H33)/G33/0.9)*8.5</f>
        <v>50.612535612535609</v>
      </c>
      <c r="J33" s="7">
        <f t="shared" si="0"/>
        <v>12.428571428571429</v>
      </c>
      <c r="K33" s="1">
        <v>23.3</v>
      </c>
      <c r="L33" s="1">
        <v>5</v>
      </c>
      <c r="M33" s="1">
        <v>13</v>
      </c>
      <c r="N33" s="1">
        <v>33</v>
      </c>
      <c r="O33" s="1">
        <v>36</v>
      </c>
      <c r="P33" s="1">
        <v>5</v>
      </c>
      <c r="Q33" s="1">
        <v>0.05</v>
      </c>
      <c r="R33" s="1">
        <v>0.6</v>
      </c>
      <c r="S33" s="1">
        <v>3.2</v>
      </c>
      <c r="T33" s="1">
        <v>5.45</v>
      </c>
      <c r="U33" s="1">
        <v>1.05</v>
      </c>
      <c r="W33" s="26">
        <f t="shared" si="1"/>
        <v>39886.039886039885</v>
      </c>
    </row>
    <row r="34" spans="2:23" x14ac:dyDescent="0.25">
      <c r="D34" s="1">
        <v>23</v>
      </c>
      <c r="E34" s="1" t="s">
        <v>70</v>
      </c>
      <c r="F34" s="1">
        <v>7</v>
      </c>
      <c r="G34" s="1">
        <v>2</v>
      </c>
      <c r="H34" s="1">
        <v>9.85</v>
      </c>
      <c r="I34" s="7">
        <f>+((H34)/G34/0.9)*8.5</f>
        <v>46.513888888888893</v>
      </c>
      <c r="J34" s="7">
        <f t="shared" si="0"/>
        <v>12.428571428571429</v>
      </c>
      <c r="K34" s="1">
        <v>22.7</v>
      </c>
      <c r="L34" s="1">
        <v>3</v>
      </c>
      <c r="M34" s="1">
        <v>13</v>
      </c>
      <c r="N34" s="1">
        <v>44</v>
      </c>
      <c r="O34" s="1">
        <v>27</v>
      </c>
      <c r="P34" s="1">
        <v>3</v>
      </c>
      <c r="Q34" s="1">
        <v>0.05</v>
      </c>
      <c r="R34" s="1">
        <v>0.65</v>
      </c>
      <c r="S34" s="1">
        <v>4.0999999999999996</v>
      </c>
      <c r="T34" s="1">
        <v>4.2</v>
      </c>
      <c r="U34" s="1">
        <v>0.6</v>
      </c>
      <c r="W34" s="26">
        <f t="shared" si="1"/>
        <v>38888.888888888891</v>
      </c>
    </row>
    <row r="35" spans="2:23" x14ac:dyDescent="0.25">
      <c r="D35" s="1">
        <v>23</v>
      </c>
      <c r="E35" s="1" t="s">
        <v>68</v>
      </c>
      <c r="F35" s="1">
        <v>7</v>
      </c>
      <c r="G35" s="1">
        <v>2.0499999999999998</v>
      </c>
      <c r="H35" s="1">
        <v>11.4</v>
      </c>
      <c r="I35" s="7">
        <f>+((H35)/G35/0.9)*8.5</f>
        <v>52.520325203252042</v>
      </c>
      <c r="J35" s="7">
        <f t="shared" si="0"/>
        <v>14.285714285714286</v>
      </c>
      <c r="K35" s="1">
        <v>22.7</v>
      </c>
      <c r="L35" s="1">
        <v>9</v>
      </c>
      <c r="M35" s="1">
        <v>15</v>
      </c>
      <c r="N35" s="1">
        <v>45</v>
      </c>
      <c r="O35" s="1">
        <v>33</v>
      </c>
      <c r="P35" s="1">
        <v>7</v>
      </c>
      <c r="Q35" s="1">
        <v>0.05</v>
      </c>
      <c r="R35" s="1">
        <v>0.8</v>
      </c>
      <c r="S35" s="1">
        <v>4</v>
      </c>
      <c r="T35" s="1">
        <v>4.8499999999999996</v>
      </c>
      <c r="U35" s="1">
        <v>1.5</v>
      </c>
      <c r="W35" s="26">
        <f t="shared" si="1"/>
        <v>37940.379403794039</v>
      </c>
    </row>
    <row r="36" spans="2:23" x14ac:dyDescent="0.25">
      <c r="I36" s="7">
        <f>AVERAGE(I33:I35)</f>
        <v>49.882249901558851</v>
      </c>
      <c r="J36" s="7">
        <f t="shared" ref="J36:K36" si="69">AVERAGE(J33:J35)</f>
        <v>13.047619047619049</v>
      </c>
      <c r="K36" s="7">
        <f t="shared" si="69"/>
        <v>22.900000000000002</v>
      </c>
      <c r="L36" s="7">
        <f t="shared" ref="L36" si="70">AVERAGE(L33:L35)</f>
        <v>5.666666666666667</v>
      </c>
      <c r="M36" s="7">
        <f t="shared" ref="M36" si="71">AVERAGE(M33:M35)</f>
        <v>13.666666666666666</v>
      </c>
      <c r="N36" s="7">
        <f t="shared" ref="N36" si="72">AVERAGE(N33:N35)</f>
        <v>40.666666666666664</v>
      </c>
      <c r="O36" s="7">
        <f t="shared" ref="O36" si="73">AVERAGE(O33:O35)</f>
        <v>32</v>
      </c>
      <c r="P36" s="7">
        <f t="shared" ref="P36" si="74">AVERAGE(P33:P35)</f>
        <v>5</v>
      </c>
      <c r="Q36" s="7">
        <f t="shared" ref="Q36" si="75">AVERAGE(Q33:Q35)</f>
        <v>5.000000000000001E-2</v>
      </c>
      <c r="R36" s="7">
        <f t="shared" ref="R36" si="76">AVERAGE(R33:R35)</f>
        <v>0.68333333333333324</v>
      </c>
      <c r="S36" s="7">
        <f t="shared" ref="S36" si="77">AVERAGE(S33:S35)</f>
        <v>3.7666666666666671</v>
      </c>
      <c r="T36" s="7">
        <f t="shared" ref="T36" si="78">AVERAGE(T33:T35)</f>
        <v>4.833333333333333</v>
      </c>
      <c r="U36" s="7">
        <f t="shared" ref="U36" si="79">AVERAGE(U33:U35)</f>
        <v>1.05</v>
      </c>
      <c r="W36" s="27">
        <f>AVERAGE(W33:W35)</f>
        <v>38905.102726240941</v>
      </c>
    </row>
    <row r="37" spans="2:23" x14ac:dyDescent="0.25">
      <c r="B37" t="s">
        <v>81</v>
      </c>
      <c r="C37" s="1" t="s">
        <v>1</v>
      </c>
      <c r="D37" s="1">
        <v>2</v>
      </c>
      <c r="E37" s="1" t="s">
        <v>69</v>
      </c>
      <c r="F37" s="1">
        <v>7</v>
      </c>
      <c r="G37" s="1">
        <v>2</v>
      </c>
      <c r="H37" s="1">
        <f>+SUM(Q37:U37)</f>
        <v>8.75</v>
      </c>
      <c r="I37" s="7">
        <f>+((H37)/G37/0.9)*8.5</f>
        <v>41.319444444444443</v>
      </c>
      <c r="J37" s="7">
        <f t="shared" si="0"/>
        <v>14.571428571428571</v>
      </c>
      <c r="K37" s="1">
        <v>24.2</v>
      </c>
      <c r="L37" s="1">
        <v>18</v>
      </c>
      <c r="M37" s="1">
        <v>36</v>
      </c>
      <c r="N37" s="1">
        <v>45</v>
      </c>
      <c r="O37" s="1">
        <v>20</v>
      </c>
      <c r="P37" s="1">
        <v>1</v>
      </c>
      <c r="Q37" s="1">
        <v>0.25</v>
      </c>
      <c r="R37" s="1">
        <v>1.6</v>
      </c>
      <c r="S37" s="1">
        <v>4</v>
      </c>
      <c r="T37" s="1">
        <v>2.7</v>
      </c>
      <c r="U37" s="1">
        <v>0.2</v>
      </c>
      <c r="W37" s="26">
        <f t="shared" si="1"/>
        <v>38888.888888888891</v>
      </c>
    </row>
    <row r="38" spans="2:23" x14ac:dyDescent="0.25">
      <c r="D38" s="1">
        <v>2</v>
      </c>
      <c r="E38" s="1" t="s">
        <v>70</v>
      </c>
      <c r="F38" s="1">
        <v>7</v>
      </c>
      <c r="G38" s="1">
        <v>2</v>
      </c>
      <c r="H38" s="1">
        <v>8.35</v>
      </c>
      <c r="I38" s="7">
        <f>+((H38)/G38/0.9)*8.5</f>
        <v>39.43055555555555</v>
      </c>
      <c r="J38" s="7">
        <f t="shared" si="0"/>
        <v>13.285714285714286</v>
      </c>
      <c r="K38" s="1">
        <v>24.5</v>
      </c>
      <c r="L38" s="1">
        <v>13</v>
      </c>
      <c r="M38" s="1">
        <v>38</v>
      </c>
      <c r="N38" s="1">
        <v>38</v>
      </c>
      <c r="O38" s="1">
        <v>14</v>
      </c>
      <c r="P38" s="1">
        <v>3</v>
      </c>
      <c r="Q38" s="1">
        <v>0.2</v>
      </c>
      <c r="R38" s="1">
        <v>1.75</v>
      </c>
      <c r="S38" s="1">
        <v>3.4</v>
      </c>
      <c r="T38" s="1">
        <v>2.15</v>
      </c>
      <c r="U38" s="1">
        <v>0.6</v>
      </c>
      <c r="W38" s="26">
        <f t="shared" si="1"/>
        <v>38888.888888888891</v>
      </c>
    </row>
    <row r="39" spans="2:23" x14ac:dyDescent="0.25">
      <c r="D39" s="1">
        <v>2</v>
      </c>
      <c r="E39" s="1" t="s">
        <v>68</v>
      </c>
      <c r="F39" s="1">
        <v>7</v>
      </c>
      <c r="G39" s="1">
        <v>2.0499999999999998</v>
      </c>
      <c r="H39" s="1">
        <v>8.65</v>
      </c>
      <c r="I39" s="7">
        <f>+((H39)/G39/0.9)*8.5</f>
        <v>39.8509485094851</v>
      </c>
      <c r="J39" s="7">
        <f t="shared" si="0"/>
        <v>12.857142857142858</v>
      </c>
      <c r="K39" s="1">
        <v>24.7</v>
      </c>
      <c r="L39" s="1">
        <v>15</v>
      </c>
      <c r="M39" s="1">
        <v>29</v>
      </c>
      <c r="N39" s="1">
        <v>37</v>
      </c>
      <c r="O39" s="1">
        <v>23</v>
      </c>
      <c r="P39" s="1">
        <v>1</v>
      </c>
      <c r="Q39" s="1">
        <v>0.2</v>
      </c>
      <c r="R39" s="1">
        <v>1.4</v>
      </c>
      <c r="S39" s="1">
        <v>3.55</v>
      </c>
      <c r="T39" s="1">
        <v>3.2</v>
      </c>
      <c r="U39" s="1">
        <v>0.25</v>
      </c>
      <c r="W39" s="26">
        <f t="shared" si="1"/>
        <v>37940.379403794039</v>
      </c>
    </row>
    <row r="40" spans="2:23" x14ac:dyDescent="0.25">
      <c r="I40" s="7">
        <f>AVERAGE(I37:I39)</f>
        <v>40.200316169828369</v>
      </c>
      <c r="J40" s="7">
        <f t="shared" ref="J40:K40" si="80">AVERAGE(J37:J39)</f>
        <v>13.571428571428571</v>
      </c>
      <c r="K40" s="7">
        <f t="shared" si="80"/>
        <v>24.466666666666669</v>
      </c>
      <c r="L40" s="7">
        <f t="shared" ref="L40" si="81">AVERAGE(L37:L39)</f>
        <v>15.333333333333334</v>
      </c>
      <c r="M40" s="7">
        <f t="shared" ref="M40" si="82">AVERAGE(M37:M39)</f>
        <v>34.333333333333336</v>
      </c>
      <c r="N40" s="7">
        <f t="shared" ref="N40" si="83">AVERAGE(N37:N39)</f>
        <v>40</v>
      </c>
      <c r="O40" s="7">
        <f t="shared" ref="O40" si="84">AVERAGE(O37:O39)</f>
        <v>19</v>
      </c>
      <c r="P40" s="7">
        <f t="shared" ref="P40" si="85">AVERAGE(P37:P39)</f>
        <v>1.6666666666666667</v>
      </c>
      <c r="Q40" s="7">
        <f t="shared" ref="Q40" si="86">AVERAGE(Q37:Q39)</f>
        <v>0.21666666666666667</v>
      </c>
      <c r="R40" s="7">
        <f t="shared" ref="R40" si="87">AVERAGE(R37:R39)</f>
        <v>1.5833333333333333</v>
      </c>
      <c r="S40" s="7">
        <f t="shared" ref="S40" si="88">AVERAGE(S37:S39)</f>
        <v>3.65</v>
      </c>
      <c r="T40" s="7">
        <f t="shared" ref="T40" si="89">AVERAGE(T37:T39)</f>
        <v>2.6833333333333336</v>
      </c>
      <c r="U40" s="7">
        <f t="shared" ref="U40" si="90">AVERAGE(U37:U39)</f>
        <v>0.35000000000000003</v>
      </c>
      <c r="W40" s="27">
        <f>AVERAGE(W37:W39)</f>
        <v>38572.719060523938</v>
      </c>
    </row>
    <row r="41" spans="2:23" x14ac:dyDescent="0.25">
      <c r="B41" t="s">
        <v>78</v>
      </c>
      <c r="C41" t="s">
        <v>3</v>
      </c>
      <c r="D41" s="1">
        <v>18</v>
      </c>
      <c r="E41" s="1" t="s">
        <v>69</v>
      </c>
      <c r="F41" s="1">
        <v>6</v>
      </c>
      <c r="G41" s="1">
        <v>2.15</v>
      </c>
      <c r="H41" s="1">
        <v>8.15</v>
      </c>
      <c r="I41" s="7">
        <f>+((H41)/G41/0.9)*8.5</f>
        <v>35.801033591731269</v>
      </c>
      <c r="J41" s="7">
        <f t="shared" si="0"/>
        <v>9</v>
      </c>
      <c r="K41" s="1">
        <v>24</v>
      </c>
      <c r="L41" s="1">
        <v>7</v>
      </c>
      <c r="M41" s="1">
        <v>7</v>
      </c>
      <c r="N41" s="1">
        <v>21</v>
      </c>
      <c r="O41" s="1">
        <v>24</v>
      </c>
      <c r="P41" s="1">
        <v>2</v>
      </c>
      <c r="Q41" s="1">
        <v>0.05</v>
      </c>
      <c r="R41" s="1">
        <v>0.4</v>
      </c>
      <c r="S41" s="1">
        <v>2.2999999999999998</v>
      </c>
      <c r="T41" s="1">
        <v>4.5999999999999996</v>
      </c>
      <c r="U41" s="1">
        <v>0.75</v>
      </c>
      <c r="W41" s="26">
        <f t="shared" si="1"/>
        <v>31007.751937984496</v>
      </c>
    </row>
    <row r="42" spans="2:23" x14ac:dyDescent="0.25">
      <c r="D42" s="1">
        <v>18</v>
      </c>
      <c r="E42" s="1" t="s">
        <v>70</v>
      </c>
      <c r="F42" s="1">
        <v>6</v>
      </c>
      <c r="G42" s="1">
        <v>2</v>
      </c>
      <c r="H42" s="1">
        <v>8.5500000000000007</v>
      </c>
      <c r="I42" s="7">
        <f>+((H42)/G42/0.9)*8.5</f>
        <v>40.375</v>
      </c>
      <c r="J42" s="7">
        <f t="shared" si="0"/>
        <v>10.666666666666666</v>
      </c>
      <c r="K42" s="1">
        <v>24.5</v>
      </c>
      <c r="L42" s="1">
        <v>7</v>
      </c>
      <c r="M42" s="1">
        <v>8</v>
      </c>
      <c r="N42" s="1">
        <v>33</v>
      </c>
      <c r="O42" s="1">
        <v>21</v>
      </c>
      <c r="P42" s="1">
        <v>2</v>
      </c>
      <c r="Q42" s="1">
        <v>0.05</v>
      </c>
      <c r="R42" s="1">
        <v>0.4</v>
      </c>
      <c r="S42" s="1">
        <v>3.5</v>
      </c>
      <c r="T42" s="1">
        <v>3.8</v>
      </c>
      <c r="U42" s="1">
        <v>0.65</v>
      </c>
      <c r="W42" s="26">
        <f t="shared" si="1"/>
        <v>33333.333333333336</v>
      </c>
    </row>
    <row r="43" spans="2:23" x14ac:dyDescent="0.25">
      <c r="D43" s="1">
        <v>18</v>
      </c>
      <c r="E43" s="1" t="s">
        <v>68</v>
      </c>
      <c r="F43" s="1">
        <v>7</v>
      </c>
      <c r="G43" s="1">
        <v>2.0499999999999998</v>
      </c>
      <c r="H43" s="1">
        <v>9.1999999999999993</v>
      </c>
      <c r="I43" s="7">
        <f>+((H43)/G43/0.9)*8.5</f>
        <v>42.384823848238483</v>
      </c>
      <c r="J43" s="7">
        <f t="shared" si="0"/>
        <v>10.571428571428571</v>
      </c>
      <c r="K43" s="1">
        <v>24.8</v>
      </c>
      <c r="L43" s="1">
        <v>4</v>
      </c>
      <c r="M43" s="1">
        <v>16</v>
      </c>
      <c r="N43" s="1">
        <v>32</v>
      </c>
      <c r="O43" s="1">
        <v>24</v>
      </c>
      <c r="P43" s="1">
        <v>2</v>
      </c>
      <c r="Q43" s="1">
        <v>0.05</v>
      </c>
      <c r="R43" s="1">
        <v>0.8</v>
      </c>
      <c r="S43" s="1">
        <v>3.7</v>
      </c>
      <c r="T43" s="1">
        <v>4.05</v>
      </c>
      <c r="U43" s="1">
        <v>0.5</v>
      </c>
      <c r="W43" s="26">
        <f t="shared" si="1"/>
        <v>37940.379403794039</v>
      </c>
    </row>
    <row r="44" spans="2:23" x14ac:dyDescent="0.25">
      <c r="I44" s="7">
        <f>AVERAGE(I41:I43)</f>
        <v>39.520285813323248</v>
      </c>
      <c r="J44" s="7">
        <f t="shared" ref="J44:K44" si="91">AVERAGE(J41:J43)</f>
        <v>10.079365079365077</v>
      </c>
      <c r="K44" s="7">
        <f t="shared" si="91"/>
        <v>24.433333333333334</v>
      </c>
      <c r="L44" s="7">
        <f t="shared" ref="L44" si="92">AVERAGE(L41:L43)</f>
        <v>6</v>
      </c>
      <c r="M44" s="7">
        <f t="shared" ref="M44" si="93">AVERAGE(M41:M43)</f>
        <v>10.333333333333334</v>
      </c>
      <c r="N44" s="7">
        <f t="shared" ref="N44" si="94">AVERAGE(N41:N43)</f>
        <v>28.666666666666668</v>
      </c>
      <c r="O44" s="7">
        <f t="shared" ref="O44" si="95">AVERAGE(O41:O43)</f>
        <v>23</v>
      </c>
      <c r="P44" s="7">
        <f t="shared" ref="P44" si="96">AVERAGE(P41:P43)</f>
        <v>2</v>
      </c>
      <c r="Q44" s="7">
        <f t="shared" ref="Q44" si="97">AVERAGE(Q41:Q43)</f>
        <v>5.000000000000001E-2</v>
      </c>
      <c r="R44" s="7">
        <f t="shared" ref="R44" si="98">AVERAGE(R41:R43)</f>
        <v>0.53333333333333333</v>
      </c>
      <c r="S44" s="7">
        <f t="shared" ref="S44" si="99">AVERAGE(S41:S43)</f>
        <v>3.1666666666666665</v>
      </c>
      <c r="T44" s="7">
        <f t="shared" ref="T44" si="100">AVERAGE(T41:T43)</f>
        <v>4.1499999999999995</v>
      </c>
      <c r="U44" s="7">
        <f t="shared" ref="U44" si="101">AVERAGE(U41:U43)</f>
        <v>0.6333333333333333</v>
      </c>
      <c r="W44" s="27">
        <f>AVERAGE(W41:W43)</f>
        <v>34093.821558370626</v>
      </c>
    </row>
    <row r="45" spans="2:23" x14ac:dyDescent="0.25">
      <c r="B45" t="s">
        <v>83</v>
      </c>
      <c r="C45" t="s">
        <v>2</v>
      </c>
      <c r="D45" s="1">
        <v>6</v>
      </c>
      <c r="E45" s="1" t="s">
        <v>69</v>
      </c>
      <c r="F45" s="1">
        <v>7</v>
      </c>
      <c r="G45" s="1">
        <v>2</v>
      </c>
      <c r="H45" s="1">
        <v>14.05</v>
      </c>
      <c r="I45" s="7">
        <f>+((H45)/G45/0.9)*8.5</f>
        <v>66.347222222222214</v>
      </c>
      <c r="J45" s="7">
        <f t="shared" si="0"/>
        <v>7.7142857142857144</v>
      </c>
      <c r="K45" s="1">
        <v>22.6</v>
      </c>
      <c r="L45" s="1">
        <v>3</v>
      </c>
      <c r="M45" s="1">
        <v>7</v>
      </c>
      <c r="N45" s="1">
        <v>11</v>
      </c>
      <c r="O45" s="1">
        <v>19</v>
      </c>
      <c r="P45" s="1">
        <v>17</v>
      </c>
      <c r="Q45" s="1">
        <v>0.05</v>
      </c>
      <c r="R45" s="1">
        <v>0.4</v>
      </c>
      <c r="S45" s="1">
        <v>1.35</v>
      </c>
      <c r="T45" s="1">
        <v>4.9000000000000004</v>
      </c>
      <c r="U45" s="1">
        <v>7.2</v>
      </c>
      <c r="W45" s="26">
        <f t="shared" si="1"/>
        <v>38888.888888888891</v>
      </c>
    </row>
    <row r="46" spans="2:23" x14ac:dyDescent="0.25">
      <c r="D46" s="1">
        <v>6</v>
      </c>
      <c r="E46" s="1" t="s">
        <v>70</v>
      </c>
      <c r="F46" s="1">
        <v>7</v>
      </c>
      <c r="G46" s="1">
        <v>2.15</v>
      </c>
      <c r="H46" s="1">
        <v>10.050000000000001</v>
      </c>
      <c r="I46" s="7">
        <f>+((H46)/G46/0.9)*8.5</f>
        <v>44.147286821705428</v>
      </c>
      <c r="J46" s="7">
        <f>(SUM(M46:P46))/F46</f>
        <v>6.5714285714285712</v>
      </c>
      <c r="K46" s="1">
        <v>23.4</v>
      </c>
      <c r="L46" s="1">
        <v>0</v>
      </c>
      <c r="M46" s="1">
        <v>6</v>
      </c>
      <c r="N46" s="1">
        <v>10</v>
      </c>
      <c r="O46" s="1">
        <v>18</v>
      </c>
      <c r="P46" s="1">
        <v>12</v>
      </c>
      <c r="Q46" s="1">
        <v>0</v>
      </c>
      <c r="R46" s="1">
        <v>0.4</v>
      </c>
      <c r="S46" s="1">
        <v>1.25</v>
      </c>
      <c r="T46" s="1">
        <v>4.05</v>
      </c>
      <c r="U46" s="1">
        <v>4.3</v>
      </c>
      <c r="W46" s="26">
        <f t="shared" si="1"/>
        <v>36175.710594315242</v>
      </c>
    </row>
    <row r="47" spans="2:23" x14ac:dyDescent="0.25">
      <c r="D47" s="1">
        <v>6</v>
      </c>
      <c r="E47" s="1" t="s">
        <v>68</v>
      </c>
      <c r="F47" s="1">
        <v>7</v>
      </c>
      <c r="G47" s="1">
        <v>2.0499999999999998</v>
      </c>
      <c r="H47" s="1">
        <v>11.85</v>
      </c>
      <c r="I47" s="7">
        <f>+((H47)/G47/0.9)*8.5</f>
        <v>54.593495934959357</v>
      </c>
      <c r="J47" s="7">
        <f t="shared" si="0"/>
        <v>7.2857142857142856</v>
      </c>
      <c r="K47" s="1">
        <v>22.8</v>
      </c>
      <c r="L47" s="1">
        <v>1</v>
      </c>
      <c r="M47" s="1">
        <v>8</v>
      </c>
      <c r="N47" s="1">
        <v>13</v>
      </c>
      <c r="O47" s="1">
        <v>15</v>
      </c>
      <c r="P47" s="1">
        <v>15</v>
      </c>
      <c r="Q47" s="1">
        <v>0.05</v>
      </c>
      <c r="R47" s="1">
        <v>0.45</v>
      </c>
      <c r="S47" s="1">
        <v>1.6</v>
      </c>
      <c r="T47" s="1">
        <v>3.35</v>
      </c>
      <c r="U47" s="1">
        <v>6.3</v>
      </c>
      <c r="W47" s="26">
        <f t="shared" si="1"/>
        <v>37940.379403794039</v>
      </c>
    </row>
    <row r="48" spans="2:23" x14ac:dyDescent="0.25">
      <c r="I48" s="7">
        <f>AVERAGE(I45:I47)</f>
        <v>55.029334992962333</v>
      </c>
      <c r="J48" s="7">
        <f t="shared" ref="J48:K48" si="102">AVERAGE(J45:J47)</f>
        <v>7.1904761904761898</v>
      </c>
      <c r="K48" s="7">
        <f t="shared" si="102"/>
        <v>22.933333333333334</v>
      </c>
      <c r="L48" s="7">
        <f t="shared" ref="L48" si="103">AVERAGE(L45:L47)</f>
        <v>1.3333333333333333</v>
      </c>
      <c r="M48" s="7">
        <f t="shared" ref="M48" si="104">AVERAGE(M45:M47)</f>
        <v>7</v>
      </c>
      <c r="N48" s="7">
        <f t="shared" ref="N48" si="105">AVERAGE(N45:N47)</f>
        <v>11.333333333333334</v>
      </c>
      <c r="O48" s="7">
        <f t="shared" ref="O48" si="106">AVERAGE(O45:O47)</f>
        <v>17.333333333333332</v>
      </c>
      <c r="P48" s="7">
        <f t="shared" ref="P48" si="107">AVERAGE(P45:P47)</f>
        <v>14.666666666666666</v>
      </c>
      <c r="Q48" s="7">
        <f t="shared" ref="Q48" si="108">AVERAGE(Q45:Q47)</f>
        <v>3.3333333333333333E-2</v>
      </c>
      <c r="R48" s="7">
        <f t="shared" ref="R48" si="109">AVERAGE(R45:R47)</f>
        <v>0.41666666666666669</v>
      </c>
      <c r="S48" s="7">
        <f t="shared" ref="S48" si="110">AVERAGE(S45:S47)</f>
        <v>1.4000000000000001</v>
      </c>
      <c r="T48" s="7">
        <f t="shared" ref="T48" si="111">AVERAGE(T45:T47)</f>
        <v>4.0999999999999996</v>
      </c>
      <c r="U48" s="7">
        <f t="shared" ref="U48" si="112">AVERAGE(U45:U47)</f>
        <v>5.9333333333333336</v>
      </c>
      <c r="W48" s="27">
        <f>AVERAGE(W45:W47)</f>
        <v>37668.326295666055</v>
      </c>
    </row>
    <row r="49" spans="6:21" x14ac:dyDescent="0.25"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1" spans="6:21" x14ac:dyDescent="0.25">
      <c r="L51" s="1" t="s">
        <v>66</v>
      </c>
      <c r="Q51" s="1" t="s">
        <v>59</v>
      </c>
    </row>
    <row r="52" spans="6:21" ht="15" customHeight="1" x14ac:dyDescent="0.25">
      <c r="I52" s="1" t="s">
        <v>71</v>
      </c>
      <c r="J52" s="1" t="s">
        <v>72</v>
      </c>
      <c r="K52" s="1" t="s">
        <v>60</v>
      </c>
      <c r="L52" s="1" t="s">
        <v>61</v>
      </c>
      <c r="M52" s="1" t="s">
        <v>62</v>
      </c>
      <c r="N52" s="1" t="s">
        <v>63</v>
      </c>
      <c r="O52" s="1" t="s">
        <v>64</v>
      </c>
      <c r="P52" s="1" t="s">
        <v>65</v>
      </c>
      <c r="Q52" s="1" t="s">
        <v>61</v>
      </c>
      <c r="R52" s="1" t="s">
        <v>62</v>
      </c>
      <c r="S52" s="1" t="s">
        <v>63</v>
      </c>
      <c r="T52" s="1" t="s">
        <v>64</v>
      </c>
      <c r="U52" s="1" t="s">
        <v>65</v>
      </c>
    </row>
    <row r="53" spans="6:21" x14ac:dyDescent="0.25">
      <c r="F53" s="1" t="s">
        <v>73</v>
      </c>
      <c r="G53" s="1" t="s">
        <v>1</v>
      </c>
      <c r="I53" s="7">
        <v>50.960865483807851</v>
      </c>
      <c r="J53" s="7">
        <v>12.75</v>
      </c>
      <c r="K53" s="7">
        <v>24.433333333333334</v>
      </c>
      <c r="L53" s="7">
        <v>7.666666666666667</v>
      </c>
      <c r="M53" s="7">
        <v>15.666666666666666</v>
      </c>
      <c r="N53" s="7">
        <v>37.666666666666664</v>
      </c>
      <c r="O53" s="7">
        <v>34.333333333333336</v>
      </c>
      <c r="P53" s="7">
        <v>5.666666666666667</v>
      </c>
      <c r="Q53" s="7">
        <v>0.11666666666666668</v>
      </c>
      <c r="R53" s="7">
        <v>0.73333333333333328</v>
      </c>
      <c r="S53" s="7">
        <v>3.4833333333333329</v>
      </c>
      <c r="T53" s="7">
        <v>5.2</v>
      </c>
      <c r="U53" s="7">
        <v>1.25</v>
      </c>
    </row>
    <row r="54" spans="6:21" x14ac:dyDescent="0.25">
      <c r="F54" s="1" t="s">
        <v>74</v>
      </c>
      <c r="G54" s="1" t="s">
        <v>2</v>
      </c>
      <c r="I54" s="7">
        <v>53.067682125209664</v>
      </c>
      <c r="J54" s="7">
        <v>6.7261904761904772</v>
      </c>
      <c r="K54" s="7">
        <v>23.166666666666668</v>
      </c>
      <c r="L54" s="7">
        <v>7</v>
      </c>
      <c r="M54" s="7">
        <v>4.666666666666667</v>
      </c>
      <c r="N54" s="7">
        <v>18.333333333333332</v>
      </c>
      <c r="O54" s="7">
        <v>19.333333333333332</v>
      </c>
      <c r="P54" s="7">
        <v>9.6666666666666661</v>
      </c>
      <c r="Q54" s="7">
        <v>0.13333333333333333</v>
      </c>
      <c r="R54" s="7">
        <v>0.25</v>
      </c>
      <c r="S54" s="7">
        <v>2.5166666666666666</v>
      </c>
      <c r="T54" s="7">
        <v>4.5333333333333332</v>
      </c>
      <c r="U54" s="7">
        <v>4.083333333333333</v>
      </c>
    </row>
    <row r="55" spans="6:21" x14ac:dyDescent="0.25">
      <c r="F55" s="1" t="s">
        <v>75</v>
      </c>
      <c r="G55" s="1" t="s">
        <v>2</v>
      </c>
      <c r="I55" s="7">
        <v>56.218238587424629</v>
      </c>
      <c r="J55" s="7">
        <v>7.3452380952380949</v>
      </c>
      <c r="K55" s="7">
        <v>22</v>
      </c>
      <c r="L55" s="7">
        <v>5.666666666666667</v>
      </c>
      <c r="M55" s="7">
        <v>6.666666666666667</v>
      </c>
      <c r="N55" s="7">
        <v>12.666666666666666</v>
      </c>
      <c r="O55" s="7">
        <v>15.666666666666666</v>
      </c>
      <c r="P55" s="7">
        <v>16.333333333333332</v>
      </c>
      <c r="Q55" s="7">
        <v>0.10000000000000002</v>
      </c>
      <c r="R55" s="7">
        <v>0.33333333333333331</v>
      </c>
      <c r="S55" s="7">
        <v>1.4166666666666667</v>
      </c>
      <c r="T55" s="7">
        <v>3.5500000000000003</v>
      </c>
      <c r="U55" s="7">
        <v>6.7333333333333334</v>
      </c>
    </row>
    <row r="56" spans="6:21" x14ac:dyDescent="0.25">
      <c r="F56" s="1" t="s">
        <v>76</v>
      </c>
      <c r="G56" s="1" t="s">
        <v>3</v>
      </c>
      <c r="I56" s="7">
        <v>41.52896776825785</v>
      </c>
      <c r="J56" s="7">
        <v>8.7777777777777786</v>
      </c>
      <c r="K56" s="7">
        <v>23.633333333333336</v>
      </c>
      <c r="L56" s="7">
        <v>8</v>
      </c>
      <c r="M56" s="7">
        <v>7.666666666666667</v>
      </c>
      <c r="N56" s="7">
        <v>13.666666666666666</v>
      </c>
      <c r="O56" s="7">
        <v>20.333333333333332</v>
      </c>
      <c r="P56" s="7">
        <v>11</v>
      </c>
      <c r="Q56" s="7">
        <v>0.15</v>
      </c>
      <c r="R56" s="7">
        <v>0.3833333333333333</v>
      </c>
      <c r="S56" s="7">
        <v>1.4666666666666668</v>
      </c>
      <c r="T56" s="7">
        <v>3.85</v>
      </c>
      <c r="U56" s="7">
        <v>3.1666666666666665</v>
      </c>
    </row>
    <row r="57" spans="6:21" x14ac:dyDescent="0.25">
      <c r="F57" s="1" t="s">
        <v>77</v>
      </c>
      <c r="G57" s="1" t="s">
        <v>2</v>
      </c>
      <c r="I57" s="7">
        <v>52.205876027014227</v>
      </c>
      <c r="J57" s="7">
        <v>8</v>
      </c>
      <c r="K57" s="7">
        <v>21.7</v>
      </c>
      <c r="L57" s="7">
        <v>4</v>
      </c>
      <c r="M57" s="7">
        <v>5</v>
      </c>
      <c r="N57" s="7">
        <v>13.333333333333334</v>
      </c>
      <c r="O57" s="7">
        <v>25.333333333333332</v>
      </c>
      <c r="P57" s="7">
        <v>12.333333333333334</v>
      </c>
      <c r="Q57" s="7">
        <v>5.000000000000001E-2</v>
      </c>
      <c r="R57" s="7">
        <v>0.23333333333333336</v>
      </c>
      <c r="S57" s="7">
        <v>1.5666666666666667</v>
      </c>
      <c r="T57" s="7">
        <v>5.3999999999999995</v>
      </c>
      <c r="U57" s="7">
        <v>4.1499999999999995</v>
      </c>
    </row>
    <row r="58" spans="6:21" x14ac:dyDescent="0.25">
      <c r="F58" s="1" t="s">
        <v>79</v>
      </c>
      <c r="G58" s="1" t="s">
        <v>2</v>
      </c>
      <c r="I58" s="7">
        <v>48.454852408799773</v>
      </c>
      <c r="J58" s="7">
        <v>7.2777777777777777</v>
      </c>
      <c r="K58" s="7">
        <v>22.366666666666664</v>
      </c>
      <c r="L58" s="7">
        <v>4.333333333333333</v>
      </c>
      <c r="M58" s="7">
        <v>5.333333333333333</v>
      </c>
      <c r="N58" s="7">
        <v>15.666666666666666</v>
      </c>
      <c r="O58" s="7">
        <v>22.333333333333332</v>
      </c>
      <c r="P58" s="7">
        <v>7.666666666666667</v>
      </c>
      <c r="Q58" s="7">
        <v>5.000000000000001E-2</v>
      </c>
      <c r="R58" s="7">
        <v>0.3</v>
      </c>
      <c r="S58" s="7">
        <v>1.8833333333333335</v>
      </c>
      <c r="T58" s="7">
        <v>5.25</v>
      </c>
      <c r="U58" s="7">
        <v>2.7333333333333329</v>
      </c>
    </row>
    <row r="59" spans="6:21" x14ac:dyDescent="0.25">
      <c r="F59" s="1" t="s">
        <v>80</v>
      </c>
      <c r="G59" s="1" t="s">
        <v>1</v>
      </c>
      <c r="I59" s="7">
        <v>45.286888730828991</v>
      </c>
      <c r="J59" s="7">
        <v>11.80952380952381</v>
      </c>
      <c r="K59" s="7">
        <v>22.900000000000002</v>
      </c>
      <c r="L59" s="7">
        <v>7.666666666666667</v>
      </c>
      <c r="M59" s="7">
        <v>8</v>
      </c>
      <c r="N59" s="7">
        <v>33</v>
      </c>
      <c r="O59" s="7">
        <v>37.666666666666664</v>
      </c>
      <c r="P59" s="7">
        <v>4</v>
      </c>
      <c r="Q59" s="7">
        <v>0.11666666666666665</v>
      </c>
      <c r="R59" s="7">
        <v>0.40000000000000008</v>
      </c>
      <c r="S59" s="7">
        <v>3.0666666666666664</v>
      </c>
      <c r="T59" s="7">
        <v>5.4833333333333334</v>
      </c>
      <c r="U59" s="7">
        <v>0.98333333333333328</v>
      </c>
    </row>
    <row r="60" spans="6:21" x14ac:dyDescent="0.25">
      <c r="F60" s="1" t="s">
        <v>82</v>
      </c>
      <c r="G60" s="1" t="s">
        <v>1</v>
      </c>
      <c r="I60" s="7">
        <v>49.882249901558851</v>
      </c>
      <c r="J60" s="7">
        <v>13.047619047619049</v>
      </c>
      <c r="K60" s="7">
        <v>22.900000000000002</v>
      </c>
      <c r="L60" s="7">
        <v>5.666666666666667</v>
      </c>
      <c r="M60" s="7">
        <v>13.666666666666666</v>
      </c>
      <c r="N60" s="7">
        <v>40.666666666666664</v>
      </c>
      <c r="O60" s="7">
        <v>32</v>
      </c>
      <c r="P60" s="7">
        <v>5</v>
      </c>
      <c r="Q60" s="7">
        <v>5.000000000000001E-2</v>
      </c>
      <c r="R60" s="7">
        <v>0.68333333333333324</v>
      </c>
      <c r="S60" s="7">
        <v>3.7666666666666671</v>
      </c>
      <c r="T60" s="7">
        <v>4.833333333333333</v>
      </c>
      <c r="U60" s="7">
        <v>1.05</v>
      </c>
    </row>
    <row r="61" spans="6:21" x14ac:dyDescent="0.25">
      <c r="F61" s="1" t="s">
        <v>81</v>
      </c>
      <c r="G61" s="1" t="s">
        <v>1</v>
      </c>
      <c r="I61" s="7">
        <v>40.200316169828369</v>
      </c>
      <c r="J61" s="7">
        <v>13.571428571428571</v>
      </c>
      <c r="K61" s="7">
        <v>24.466666666666669</v>
      </c>
      <c r="L61" s="7">
        <v>15.333333333333334</v>
      </c>
      <c r="M61" s="7">
        <v>34.333333333333336</v>
      </c>
      <c r="N61" s="7">
        <v>40</v>
      </c>
      <c r="O61" s="7">
        <v>19</v>
      </c>
      <c r="P61" s="7">
        <v>1.6666666666666667</v>
      </c>
      <c r="Q61" s="7">
        <v>0.21666666666666667</v>
      </c>
      <c r="R61" s="7">
        <v>1.5833333333333333</v>
      </c>
      <c r="S61" s="7">
        <v>3.65</v>
      </c>
      <c r="T61" s="7">
        <v>2.6833333333333336</v>
      </c>
      <c r="U61" s="7">
        <v>0.35000000000000003</v>
      </c>
    </row>
    <row r="62" spans="6:21" x14ac:dyDescent="0.25">
      <c r="F62" s="1" t="s">
        <v>78</v>
      </c>
      <c r="G62" s="1" t="s">
        <v>3</v>
      </c>
      <c r="I62" s="7">
        <v>39.520285813323248</v>
      </c>
      <c r="J62" s="7">
        <v>10.079365079365077</v>
      </c>
      <c r="K62" s="7">
        <v>24.433333333333334</v>
      </c>
      <c r="L62" s="7">
        <v>6</v>
      </c>
      <c r="M62" s="7">
        <v>10.333333333333334</v>
      </c>
      <c r="N62" s="7">
        <v>28.666666666666668</v>
      </c>
      <c r="O62" s="7">
        <v>23</v>
      </c>
      <c r="P62" s="7">
        <v>2</v>
      </c>
      <c r="Q62" s="7">
        <v>5.000000000000001E-2</v>
      </c>
      <c r="R62" s="7">
        <v>0.53333333333333333</v>
      </c>
      <c r="S62" s="7">
        <v>3.1666666666666665</v>
      </c>
      <c r="T62" s="7">
        <v>4.1499999999999995</v>
      </c>
      <c r="U62" s="7">
        <v>0.6333333333333333</v>
      </c>
    </row>
    <row r="63" spans="6:21" x14ac:dyDescent="0.25">
      <c r="F63" s="1" t="s">
        <v>83</v>
      </c>
      <c r="G63" s="1" t="s">
        <v>2</v>
      </c>
      <c r="I63" s="7">
        <v>55.029334992962333</v>
      </c>
      <c r="J63" s="7">
        <v>7.1904761904761898</v>
      </c>
      <c r="K63" s="7">
        <v>22.933333333333334</v>
      </c>
      <c r="L63" s="7">
        <v>1.3333333333333333</v>
      </c>
      <c r="M63" s="7">
        <v>7</v>
      </c>
      <c r="N63" s="7">
        <v>11.333333333333334</v>
      </c>
      <c r="O63" s="7">
        <v>17.333333333333332</v>
      </c>
      <c r="P63" s="7">
        <v>14.666666666666666</v>
      </c>
      <c r="Q63" s="7">
        <v>3.3333333333333333E-2</v>
      </c>
      <c r="R63" s="7">
        <v>0.41666666666666669</v>
      </c>
      <c r="S63" s="7">
        <v>1.4000000000000001</v>
      </c>
      <c r="T63" s="7">
        <v>4.0999999999999996</v>
      </c>
      <c r="U63" s="7">
        <v>5.9333333333333336</v>
      </c>
    </row>
    <row r="66" spans="7:10" x14ac:dyDescent="0.25">
      <c r="H66" s="1" t="s">
        <v>71</v>
      </c>
      <c r="I66" s="1" t="s">
        <v>72</v>
      </c>
      <c r="J66" s="1" t="s">
        <v>60</v>
      </c>
    </row>
    <row r="67" spans="7:10" x14ac:dyDescent="0.25">
      <c r="G67" s="1" t="s">
        <v>84</v>
      </c>
      <c r="H67" s="7">
        <f>AVERAGE(I53,I59:I61)</f>
        <v>46.582580071506015</v>
      </c>
      <c r="I67" s="7">
        <f>AVERAGE(J53,J59:J61)</f>
        <v>12.794642857142858</v>
      </c>
      <c r="J67" s="7">
        <f t="shared" ref="J67" si="113">AVERAGE(K53,K59:K61)</f>
        <v>23.675000000000001</v>
      </c>
    </row>
    <row r="68" spans="7:10" x14ac:dyDescent="0.25">
      <c r="G68" s="1" t="s">
        <v>2</v>
      </c>
      <c r="H68" s="7">
        <f>AVERAGE(I57:I58,I54:I55,I63)</f>
        <v>52.995196828282133</v>
      </c>
      <c r="I68" s="7">
        <f t="shared" ref="I68:J68" si="114">AVERAGE(J57:J58,J54:J55,J63)</f>
        <v>7.3079365079365086</v>
      </c>
      <c r="J68" s="7">
        <f t="shared" si="114"/>
        <v>22.433333333333334</v>
      </c>
    </row>
    <row r="69" spans="7:10" x14ac:dyDescent="0.25">
      <c r="G69" s="1" t="s">
        <v>3</v>
      </c>
      <c r="H69" s="7">
        <f>AVERAGE(I56,I62)</f>
        <v>40.524626790790549</v>
      </c>
      <c r="I69" s="7">
        <f t="shared" ref="I69:J69" si="115">AVERAGE(J56,J62)</f>
        <v>9.428571428571427</v>
      </c>
      <c r="J69" s="7">
        <f t="shared" si="115"/>
        <v>24.033333333333335</v>
      </c>
    </row>
    <row r="70" spans="7:10" ht="45" x14ac:dyDescent="0.25">
      <c r="G70" s="8" t="s">
        <v>85</v>
      </c>
    </row>
  </sheetData>
  <sortState xmlns:xlrd2="http://schemas.microsoft.com/office/spreadsheetml/2017/richdata2" ref="C5:U47">
    <sortCondition ref="C5:C47"/>
  </sortState>
  <mergeCells count="2">
    <mergeCell ref="L3:P3"/>
    <mergeCell ref="Q3:U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C14"/>
  <sheetViews>
    <sheetView workbookViewId="0">
      <selection activeCell="B3" sqref="B3:C13"/>
    </sheetView>
  </sheetViews>
  <sheetFormatPr defaultColWidth="11.42578125" defaultRowHeight="15" x14ac:dyDescent="0.25"/>
  <cols>
    <col min="1" max="1" width="21" bestFit="1" customWidth="1"/>
    <col min="2" max="2" width="20" bestFit="1" customWidth="1"/>
    <col min="3" max="3" width="14.5703125" bestFit="1" customWidth="1"/>
  </cols>
  <sheetData>
    <row r="3" spans="1:3" x14ac:dyDescent="0.25">
      <c r="A3" s="12" t="s">
        <v>105</v>
      </c>
      <c r="B3" t="s">
        <v>140</v>
      </c>
      <c r="C3" t="s">
        <v>141</v>
      </c>
    </row>
    <row r="4" spans="1:3" x14ac:dyDescent="0.25">
      <c r="A4" s="13" t="s">
        <v>4</v>
      </c>
      <c r="B4">
        <v>2.5663692577517967</v>
      </c>
      <c r="C4">
        <v>1.1097458933073734</v>
      </c>
    </row>
    <row r="5" spans="1:3" x14ac:dyDescent="0.25">
      <c r="A5" s="14" t="s">
        <v>2</v>
      </c>
      <c r="B5">
        <v>0.52949654491871845</v>
      </c>
      <c r="C5">
        <v>0.62182527020607703</v>
      </c>
    </row>
    <row r="6" spans="1:3" x14ac:dyDescent="0.25">
      <c r="A6" s="14" t="s">
        <v>1</v>
      </c>
      <c r="B6">
        <v>1.1973610438742714</v>
      </c>
      <c r="C6">
        <v>0.83632795268636462</v>
      </c>
    </row>
    <row r="7" spans="1:3" x14ac:dyDescent="0.25">
      <c r="A7" s="14" t="s">
        <v>3</v>
      </c>
      <c r="B7">
        <v>0.93596971351148472</v>
      </c>
      <c r="C7">
        <v>0.40414518843283553</v>
      </c>
    </row>
    <row r="8" spans="1:3" x14ac:dyDescent="0.25">
      <c r="A8" s="13" t="s">
        <v>0</v>
      </c>
      <c r="B8">
        <v>0.57735026918963395</v>
      </c>
      <c r="C8">
        <v>0.41633319989317374</v>
      </c>
    </row>
    <row r="9" spans="1:3" x14ac:dyDescent="0.25">
      <c r="A9" s="14" t="s">
        <v>2</v>
      </c>
      <c r="B9">
        <v>0.57735026918963395</v>
      </c>
      <c r="C9">
        <v>0.41633319989317374</v>
      </c>
    </row>
    <row r="10" spans="1:3" x14ac:dyDescent="0.25">
      <c r="A10" s="13" t="s">
        <v>100</v>
      </c>
      <c r="B10">
        <v>2.5176106606880051</v>
      </c>
      <c r="C10">
        <v>1.0448647875407979</v>
      </c>
    </row>
    <row r="11" spans="1:3" x14ac:dyDescent="0.25">
      <c r="A11" s="14" t="s">
        <v>2</v>
      </c>
      <c r="B11">
        <v>0.80772734842132676</v>
      </c>
      <c r="C11">
        <v>0.90645830939245309</v>
      </c>
    </row>
    <row r="12" spans="1:3" x14ac:dyDescent="0.25">
      <c r="A12" s="14" t="s">
        <v>1</v>
      </c>
      <c r="B12">
        <v>0.60924007532972602</v>
      </c>
      <c r="C12">
        <v>0.46188021535161367</v>
      </c>
    </row>
    <row r="13" spans="1:3" x14ac:dyDescent="0.25">
      <c r="A13" s="14" t="s">
        <v>3</v>
      </c>
      <c r="B13">
        <v>0.41943524640391111</v>
      </c>
      <c r="C13">
        <v>0.32145502536628567</v>
      </c>
    </row>
    <row r="14" spans="1:3" x14ac:dyDescent="0.25">
      <c r="A14" s="13" t="s">
        <v>106</v>
      </c>
      <c r="B14">
        <v>2.6488661564507012</v>
      </c>
      <c r="C14">
        <v>1.0265324833603611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55"/>
  <sheetViews>
    <sheetView topLeftCell="A48" zoomScaleNormal="100" workbookViewId="0">
      <selection activeCell="B56" sqref="B56"/>
    </sheetView>
  </sheetViews>
  <sheetFormatPr defaultColWidth="11.42578125" defaultRowHeight="15" x14ac:dyDescent="0.25"/>
  <cols>
    <col min="3" max="3" width="19.140625" customWidth="1"/>
    <col min="7" max="7" width="17.42578125" customWidth="1"/>
    <col min="9" max="9" width="13" customWidth="1"/>
    <col min="11" max="11" width="15.5703125" customWidth="1"/>
    <col min="12" max="12" width="13.42578125" customWidth="1"/>
  </cols>
  <sheetData>
    <row r="1" spans="1:18" x14ac:dyDescent="0.25">
      <c r="A1" t="s">
        <v>104</v>
      </c>
      <c r="B1" t="s">
        <v>103</v>
      </c>
      <c r="C1" t="s">
        <v>72</v>
      </c>
      <c r="D1" t="s">
        <v>60</v>
      </c>
      <c r="J1" t="s">
        <v>127</v>
      </c>
      <c r="K1" t="s">
        <v>116</v>
      </c>
      <c r="L1" t="s">
        <v>113</v>
      </c>
      <c r="N1" t="s">
        <v>99</v>
      </c>
      <c r="O1" t="s">
        <v>94</v>
      </c>
      <c r="P1" t="s">
        <v>95</v>
      </c>
      <c r="Q1" t="s">
        <v>122</v>
      </c>
    </row>
    <row r="2" spans="1:18" x14ac:dyDescent="0.25">
      <c r="A2" t="s">
        <v>100</v>
      </c>
      <c r="B2" t="s">
        <v>1</v>
      </c>
      <c r="C2">
        <v>12.571428571428571</v>
      </c>
      <c r="D2">
        <v>23.9</v>
      </c>
      <c r="J2">
        <v>7.7142857142857144</v>
      </c>
      <c r="K2">
        <v>5.4285714285714288</v>
      </c>
      <c r="L2">
        <v>8.2857142857142865</v>
      </c>
      <c r="N2">
        <v>10.571428571428571</v>
      </c>
      <c r="O2">
        <v>12.428571428571429</v>
      </c>
      <c r="P2">
        <v>14.571428571428571</v>
      </c>
      <c r="Q2">
        <v>12.571428571428571</v>
      </c>
    </row>
    <row r="3" spans="1:18" x14ac:dyDescent="0.25">
      <c r="A3" t="s">
        <v>100</v>
      </c>
      <c r="B3" t="s">
        <v>1</v>
      </c>
      <c r="C3">
        <v>12.25</v>
      </c>
      <c r="D3">
        <v>24.7</v>
      </c>
      <c r="J3">
        <v>6.5714285714285712</v>
      </c>
      <c r="K3">
        <v>7.125</v>
      </c>
      <c r="L3">
        <v>7.4285714285714288</v>
      </c>
      <c r="N3">
        <v>12</v>
      </c>
      <c r="O3">
        <v>12.428571428571429</v>
      </c>
      <c r="P3">
        <v>13.285714285714286</v>
      </c>
      <c r="Q3">
        <v>12.25</v>
      </c>
    </row>
    <row r="4" spans="1:18" x14ac:dyDescent="0.25">
      <c r="A4" t="s">
        <v>100</v>
      </c>
      <c r="B4" t="s">
        <v>1</v>
      </c>
      <c r="C4">
        <v>13.428571428571429</v>
      </c>
      <c r="D4">
        <v>24.7</v>
      </c>
      <c r="J4">
        <v>7.2857142857142856</v>
      </c>
      <c r="K4">
        <v>7.625</v>
      </c>
      <c r="L4">
        <v>8.2857142857142865</v>
      </c>
      <c r="N4">
        <v>12.857142857142858</v>
      </c>
      <c r="O4">
        <v>14.285714285714286</v>
      </c>
      <c r="P4">
        <v>12.857142857142858</v>
      </c>
      <c r="Q4">
        <v>13.428571428571429</v>
      </c>
    </row>
    <row r="5" spans="1:18" x14ac:dyDescent="0.25">
      <c r="A5" t="s">
        <v>100</v>
      </c>
      <c r="B5" t="s">
        <v>2</v>
      </c>
      <c r="C5">
        <v>5.4285714285714288</v>
      </c>
      <c r="D5">
        <v>23.7</v>
      </c>
      <c r="K5">
        <v>7.5</v>
      </c>
      <c r="L5">
        <v>7</v>
      </c>
    </row>
    <row r="6" spans="1:18" x14ac:dyDescent="0.25">
      <c r="A6" t="s">
        <v>100</v>
      </c>
      <c r="B6" t="s">
        <v>2</v>
      </c>
      <c r="C6">
        <v>7.125</v>
      </c>
      <c r="D6">
        <v>23.2</v>
      </c>
      <c r="K6">
        <v>7.25</v>
      </c>
      <c r="L6">
        <v>7.5</v>
      </c>
    </row>
    <row r="7" spans="1:18" x14ac:dyDescent="0.25">
      <c r="A7" t="s">
        <v>100</v>
      </c>
      <c r="B7" t="s">
        <v>2</v>
      </c>
      <c r="C7">
        <v>7.625</v>
      </c>
      <c r="D7">
        <v>22.6</v>
      </c>
      <c r="K7">
        <v>7.2857142857142856</v>
      </c>
      <c r="L7">
        <v>7.333333333333333</v>
      </c>
    </row>
    <row r="8" spans="1:18" x14ac:dyDescent="0.25">
      <c r="A8" t="s">
        <v>100</v>
      </c>
      <c r="B8" t="s">
        <v>2</v>
      </c>
      <c r="C8">
        <v>7.5</v>
      </c>
      <c r="D8">
        <v>21.9</v>
      </c>
      <c r="O8" t="s">
        <v>99</v>
      </c>
      <c r="P8" t="s">
        <v>94</v>
      </c>
      <c r="Q8" t="s">
        <v>95</v>
      </c>
      <c r="R8" t="s">
        <v>122</v>
      </c>
    </row>
    <row r="9" spans="1:18" x14ac:dyDescent="0.25">
      <c r="A9" t="s">
        <v>100</v>
      </c>
      <c r="B9" t="s">
        <v>2</v>
      </c>
      <c r="C9">
        <v>7.25</v>
      </c>
      <c r="D9">
        <v>22.9</v>
      </c>
      <c r="N9" t="s">
        <v>99</v>
      </c>
      <c r="P9">
        <v>0.44469999999999998</v>
      </c>
      <c r="Q9">
        <v>0.20599999999999999</v>
      </c>
      <c r="R9">
        <v>0.64090000000000003</v>
      </c>
    </row>
    <row r="10" spans="1:18" x14ac:dyDescent="0.25">
      <c r="A10" t="s">
        <v>100</v>
      </c>
      <c r="B10" t="s">
        <v>2</v>
      </c>
      <c r="C10">
        <v>7.2857142857142856</v>
      </c>
      <c r="D10">
        <v>21.2</v>
      </c>
      <c r="K10" t="s">
        <v>116</v>
      </c>
      <c r="L10" t="s">
        <v>113</v>
      </c>
      <c r="N10" t="s">
        <v>94</v>
      </c>
      <c r="O10">
        <v>2.2610000000000001</v>
      </c>
      <c r="Q10">
        <v>0.90239999999999998</v>
      </c>
      <c r="R10">
        <v>0.97899999999999998</v>
      </c>
    </row>
    <row r="11" spans="1:18" x14ac:dyDescent="0.25">
      <c r="A11" t="s">
        <v>100</v>
      </c>
      <c r="B11" t="s">
        <v>3</v>
      </c>
      <c r="C11">
        <v>8.8333333333333339</v>
      </c>
      <c r="D11">
        <v>23.5</v>
      </c>
      <c r="J11" t="s">
        <v>116</v>
      </c>
      <c r="L11">
        <v>0.26169999999999999</v>
      </c>
      <c r="N11" t="s">
        <v>95</v>
      </c>
      <c r="O11">
        <v>3.2170000000000001</v>
      </c>
      <c r="P11">
        <v>0.95650000000000002</v>
      </c>
      <c r="R11">
        <v>0.72350000000000003</v>
      </c>
    </row>
    <row r="12" spans="1:18" x14ac:dyDescent="0.25">
      <c r="A12" t="s">
        <v>100</v>
      </c>
      <c r="B12" t="s">
        <v>3</v>
      </c>
      <c r="C12">
        <v>9.1666666666666661</v>
      </c>
      <c r="D12">
        <v>24</v>
      </c>
      <c r="J12" t="s">
        <v>113</v>
      </c>
      <c r="K12">
        <v>1.7889999999999999</v>
      </c>
      <c r="N12" t="s">
        <v>122</v>
      </c>
      <c r="O12">
        <v>1.7170000000000001</v>
      </c>
      <c r="P12">
        <v>0.54349999999999998</v>
      </c>
      <c r="Q12">
        <v>1.5</v>
      </c>
    </row>
    <row r="13" spans="1:18" x14ac:dyDescent="0.25">
      <c r="A13" t="s">
        <v>100</v>
      </c>
      <c r="B13" t="s">
        <v>3</v>
      </c>
      <c r="C13">
        <v>8.3333333333333339</v>
      </c>
      <c r="D13">
        <v>23.4</v>
      </c>
    </row>
    <row r="14" spans="1:18" x14ac:dyDescent="0.25">
      <c r="A14" t="s">
        <v>4</v>
      </c>
      <c r="B14" t="s">
        <v>2</v>
      </c>
      <c r="C14">
        <v>8.2857142857142865</v>
      </c>
      <c r="D14">
        <v>21</v>
      </c>
      <c r="K14" t="s">
        <v>118</v>
      </c>
      <c r="L14" t="s">
        <v>137</v>
      </c>
    </row>
    <row r="15" spans="1:18" x14ac:dyDescent="0.25">
      <c r="A15" t="s">
        <v>4</v>
      </c>
      <c r="B15" t="s">
        <v>2</v>
      </c>
      <c r="C15">
        <v>7.4285714285714288</v>
      </c>
      <c r="D15">
        <v>21.6</v>
      </c>
      <c r="K15">
        <v>8.8333333333333339</v>
      </c>
      <c r="L15">
        <v>9</v>
      </c>
    </row>
    <row r="16" spans="1:18" x14ac:dyDescent="0.25">
      <c r="A16" t="s">
        <v>4</v>
      </c>
      <c r="B16" t="s">
        <v>2</v>
      </c>
      <c r="C16">
        <v>8.2857142857142865</v>
      </c>
      <c r="D16">
        <v>22.5</v>
      </c>
      <c r="K16">
        <v>9.1666666666666661</v>
      </c>
      <c r="L16">
        <v>10.666666666666666</v>
      </c>
    </row>
    <row r="17" spans="1:18" x14ac:dyDescent="0.25">
      <c r="A17" t="s">
        <v>4</v>
      </c>
      <c r="B17" t="s">
        <v>2</v>
      </c>
      <c r="C17">
        <v>7</v>
      </c>
      <c r="D17">
        <v>22.1</v>
      </c>
      <c r="K17">
        <v>8.3333333333333339</v>
      </c>
      <c r="L17">
        <v>10.571428571428571</v>
      </c>
    </row>
    <row r="18" spans="1:18" x14ac:dyDescent="0.25">
      <c r="A18" t="s">
        <v>4</v>
      </c>
      <c r="B18" t="s">
        <v>2</v>
      </c>
      <c r="C18">
        <v>7.5</v>
      </c>
      <c r="D18">
        <v>22.4</v>
      </c>
    </row>
    <row r="19" spans="1:18" x14ac:dyDescent="0.25">
      <c r="A19" t="s">
        <v>4</v>
      </c>
      <c r="B19" t="s">
        <v>2</v>
      </c>
      <c r="C19">
        <v>7.333333333333333</v>
      </c>
      <c r="D19">
        <v>22.6</v>
      </c>
      <c r="K19" t="s">
        <v>118</v>
      </c>
      <c r="L19" t="s">
        <v>137</v>
      </c>
    </row>
    <row r="20" spans="1:18" x14ac:dyDescent="0.25">
      <c r="A20" t="s">
        <v>4</v>
      </c>
      <c r="B20" t="s">
        <v>1</v>
      </c>
      <c r="C20">
        <v>10.571428571428571</v>
      </c>
      <c r="D20">
        <v>23.3</v>
      </c>
      <c r="J20" t="s">
        <v>118</v>
      </c>
      <c r="L20">
        <v>0.1648</v>
      </c>
    </row>
    <row r="21" spans="1:18" x14ac:dyDescent="0.25">
      <c r="A21" t="s">
        <v>4</v>
      </c>
      <c r="B21" t="s">
        <v>1</v>
      </c>
      <c r="C21">
        <v>12</v>
      </c>
      <c r="D21">
        <v>22.9</v>
      </c>
      <c r="J21" t="s">
        <v>137</v>
      </c>
      <c r="K21">
        <v>3.0369999999999999</v>
      </c>
    </row>
    <row r="22" spans="1:18" x14ac:dyDescent="0.25">
      <c r="A22" t="s">
        <v>4</v>
      </c>
      <c r="B22" t="s">
        <v>1</v>
      </c>
      <c r="C22">
        <v>12.857142857142858</v>
      </c>
      <c r="D22">
        <v>22.5</v>
      </c>
    </row>
    <row r="23" spans="1:18" x14ac:dyDescent="0.25">
      <c r="A23" t="s">
        <v>4</v>
      </c>
      <c r="B23" t="s">
        <v>1</v>
      </c>
      <c r="C23">
        <v>12.428571428571429</v>
      </c>
      <c r="D23">
        <v>23.3</v>
      </c>
      <c r="J23" t="s">
        <v>60</v>
      </c>
    </row>
    <row r="24" spans="1:18" x14ac:dyDescent="0.25">
      <c r="A24" t="s">
        <v>4</v>
      </c>
      <c r="B24" t="s">
        <v>1</v>
      </c>
      <c r="C24">
        <v>12.428571428571429</v>
      </c>
      <c r="D24">
        <v>22.7</v>
      </c>
      <c r="J24" t="s">
        <v>127</v>
      </c>
      <c r="K24" t="s">
        <v>116</v>
      </c>
      <c r="L24" t="s">
        <v>113</v>
      </c>
    </row>
    <row r="25" spans="1:18" x14ac:dyDescent="0.25">
      <c r="A25" t="s">
        <v>4</v>
      </c>
      <c r="B25" t="s">
        <v>1</v>
      </c>
      <c r="C25">
        <v>14.285714285714286</v>
      </c>
      <c r="D25">
        <v>22.7</v>
      </c>
      <c r="J25">
        <v>22.6</v>
      </c>
      <c r="K25">
        <v>23.7</v>
      </c>
      <c r="L25">
        <v>21.9</v>
      </c>
    </row>
    <row r="26" spans="1:18" x14ac:dyDescent="0.25">
      <c r="A26" t="s">
        <v>4</v>
      </c>
      <c r="B26" t="s">
        <v>1</v>
      </c>
      <c r="C26">
        <v>14.571428571428571</v>
      </c>
      <c r="D26">
        <v>24.2</v>
      </c>
      <c r="J26">
        <v>23.4</v>
      </c>
      <c r="K26">
        <v>23.2</v>
      </c>
      <c r="L26">
        <v>22.9</v>
      </c>
    </row>
    <row r="27" spans="1:18" x14ac:dyDescent="0.25">
      <c r="A27" t="s">
        <v>4</v>
      </c>
      <c r="B27" t="s">
        <v>1</v>
      </c>
      <c r="C27">
        <v>13.285714285714286</v>
      </c>
      <c r="D27">
        <v>24.5</v>
      </c>
      <c r="J27">
        <v>22.8</v>
      </c>
      <c r="K27">
        <v>22.6</v>
      </c>
      <c r="L27">
        <v>21.2</v>
      </c>
    </row>
    <row r="28" spans="1:18" x14ac:dyDescent="0.25">
      <c r="A28" t="s">
        <v>4</v>
      </c>
      <c r="B28" t="s">
        <v>1</v>
      </c>
      <c r="C28">
        <v>12.857142857142858</v>
      </c>
      <c r="D28">
        <v>24.7</v>
      </c>
    </row>
    <row r="29" spans="1:18" x14ac:dyDescent="0.25">
      <c r="A29" t="s">
        <v>4</v>
      </c>
      <c r="B29" t="s">
        <v>3</v>
      </c>
      <c r="C29">
        <v>9</v>
      </c>
      <c r="D29">
        <v>24</v>
      </c>
      <c r="J29" t="s">
        <v>127</v>
      </c>
      <c r="K29" t="s">
        <v>116</v>
      </c>
      <c r="L29" t="s">
        <v>113</v>
      </c>
      <c r="N29" t="s">
        <v>122</v>
      </c>
      <c r="O29" t="s">
        <v>123</v>
      </c>
      <c r="P29" t="s">
        <v>99</v>
      </c>
      <c r="Q29" t="s">
        <v>94</v>
      </c>
      <c r="R29" t="s">
        <v>95</v>
      </c>
    </row>
    <row r="30" spans="1:18" x14ac:dyDescent="0.25">
      <c r="A30" t="s">
        <v>4</v>
      </c>
      <c r="B30" t="s">
        <v>3</v>
      </c>
      <c r="C30">
        <v>10.666666666666666</v>
      </c>
      <c r="D30">
        <v>24.5</v>
      </c>
      <c r="I30" t="s">
        <v>127</v>
      </c>
      <c r="K30">
        <v>0.8427</v>
      </c>
      <c r="L30">
        <v>0.17050000000000001</v>
      </c>
      <c r="N30">
        <v>23.9</v>
      </c>
      <c r="O30">
        <f>AVERAGE(P30:R30)</f>
        <v>23.599999999999998</v>
      </c>
      <c r="P30">
        <v>23.3</v>
      </c>
      <c r="Q30">
        <v>23.3</v>
      </c>
      <c r="R30">
        <v>24.2</v>
      </c>
    </row>
    <row r="31" spans="1:18" x14ac:dyDescent="0.25">
      <c r="A31" t="s">
        <v>4</v>
      </c>
      <c r="B31" t="s">
        <v>3</v>
      </c>
      <c r="C31">
        <v>10.571428571428571</v>
      </c>
      <c r="D31">
        <v>24.8</v>
      </c>
      <c r="I31" t="s">
        <v>116</v>
      </c>
      <c r="J31">
        <v>0.80559999999999998</v>
      </c>
      <c r="L31">
        <v>9.647E-2</v>
      </c>
      <c r="N31">
        <v>24.7</v>
      </c>
      <c r="O31">
        <f t="shared" ref="O31:O32" si="0">AVERAGE(P31:R31)</f>
        <v>23.366666666666664</v>
      </c>
      <c r="P31">
        <v>22.9</v>
      </c>
      <c r="Q31">
        <v>22.7</v>
      </c>
      <c r="R31">
        <v>24.5</v>
      </c>
    </row>
    <row r="32" spans="1:18" x14ac:dyDescent="0.25">
      <c r="A32" t="s">
        <v>0</v>
      </c>
      <c r="B32" t="s">
        <v>2</v>
      </c>
      <c r="C32">
        <v>7.7142857142857144</v>
      </c>
      <c r="D32">
        <v>22.6</v>
      </c>
      <c r="I32" t="s">
        <v>113</v>
      </c>
      <c r="J32">
        <v>3.222</v>
      </c>
      <c r="K32">
        <v>4.0279999999999996</v>
      </c>
      <c r="N32">
        <v>24.7</v>
      </c>
      <c r="O32">
        <f t="shared" si="0"/>
        <v>23.3</v>
      </c>
      <c r="P32">
        <v>22.5</v>
      </c>
      <c r="Q32">
        <v>22.7</v>
      </c>
      <c r="R32">
        <v>24.7</v>
      </c>
    </row>
    <row r="33" spans="1:18" x14ac:dyDescent="0.25">
      <c r="A33" t="s">
        <v>0</v>
      </c>
      <c r="B33" t="s">
        <v>2</v>
      </c>
      <c r="C33">
        <v>6.5714285714285712</v>
      </c>
      <c r="D33">
        <v>23.4</v>
      </c>
    </row>
    <row r="34" spans="1:18" x14ac:dyDescent="0.25">
      <c r="A34" t="s">
        <v>0</v>
      </c>
      <c r="B34" t="s">
        <v>2</v>
      </c>
      <c r="C34">
        <v>7.2857142857142856</v>
      </c>
      <c r="D34">
        <v>22.8</v>
      </c>
      <c r="O34" t="s">
        <v>99</v>
      </c>
      <c r="P34" t="s">
        <v>94</v>
      </c>
      <c r="Q34" t="s">
        <v>95</v>
      </c>
      <c r="R34" t="s">
        <v>122</v>
      </c>
    </row>
    <row r="35" spans="1:18" x14ac:dyDescent="0.25">
      <c r="N35" t="s">
        <v>99</v>
      </c>
      <c r="P35">
        <v>1</v>
      </c>
      <c r="Q35">
        <v>1.6660000000000001E-2</v>
      </c>
      <c r="R35" s="10">
        <v>1.84E-2</v>
      </c>
    </row>
    <row r="36" spans="1:18" x14ac:dyDescent="0.25">
      <c r="N36" t="s">
        <v>94</v>
      </c>
      <c r="O36">
        <v>0</v>
      </c>
      <c r="Q36">
        <v>1.6660000000000001E-2</v>
      </c>
      <c r="R36" s="10">
        <v>1.84E-2</v>
      </c>
    </row>
    <row r="37" spans="1:18" x14ac:dyDescent="0.25">
      <c r="N37" t="s">
        <v>95</v>
      </c>
      <c r="O37">
        <v>6.3140000000000001</v>
      </c>
      <c r="P37">
        <v>6.3140000000000001</v>
      </c>
      <c r="R37">
        <v>0.99970000000000003</v>
      </c>
    </row>
    <row r="38" spans="1:18" x14ac:dyDescent="0.25">
      <c r="I38" t="s">
        <v>115</v>
      </c>
      <c r="J38" t="s">
        <v>118</v>
      </c>
      <c r="N38" t="s">
        <v>122</v>
      </c>
      <c r="O38">
        <v>6.1790000000000003</v>
      </c>
      <c r="P38">
        <v>6.1790000000000003</v>
      </c>
      <c r="Q38">
        <v>0.1343</v>
      </c>
    </row>
    <row r="39" spans="1:18" x14ac:dyDescent="0.25">
      <c r="I39">
        <v>24</v>
      </c>
      <c r="J39">
        <v>23.5</v>
      </c>
    </row>
    <row r="40" spans="1:18" x14ac:dyDescent="0.25">
      <c r="I40">
        <v>24.5</v>
      </c>
      <c r="J40">
        <v>24</v>
      </c>
    </row>
    <row r="41" spans="1:18" x14ac:dyDescent="0.25">
      <c r="I41">
        <v>24.8</v>
      </c>
      <c r="J41">
        <v>23.4</v>
      </c>
      <c r="O41" t="s">
        <v>122</v>
      </c>
      <c r="P41" t="s">
        <v>99</v>
      </c>
      <c r="Q41" t="s">
        <v>94</v>
      </c>
      <c r="R41" t="s">
        <v>95</v>
      </c>
    </row>
    <row r="42" spans="1:18" x14ac:dyDescent="0.25">
      <c r="N42" t="s">
        <v>122</v>
      </c>
      <c r="P42" s="10">
        <v>1.84E-2</v>
      </c>
      <c r="Q42" s="10">
        <v>1.84E-2</v>
      </c>
      <c r="R42">
        <v>0.99970000000000003</v>
      </c>
    </row>
    <row r="43" spans="1:18" x14ac:dyDescent="0.25">
      <c r="I43" t="s">
        <v>115</v>
      </c>
      <c r="J43" t="s">
        <v>118</v>
      </c>
      <c r="N43" t="s">
        <v>99</v>
      </c>
      <c r="O43">
        <v>6.1790000000000003</v>
      </c>
      <c r="Q43">
        <v>1</v>
      </c>
      <c r="R43" s="10">
        <v>1.6660000000000001E-2</v>
      </c>
    </row>
    <row r="44" spans="1:18" x14ac:dyDescent="0.25">
      <c r="H44" t="s">
        <v>115</v>
      </c>
      <c r="J44">
        <v>0.11650000000000001</v>
      </c>
      <c r="N44" t="s">
        <v>94</v>
      </c>
      <c r="O44">
        <v>6.1790000000000003</v>
      </c>
      <c r="P44">
        <v>0</v>
      </c>
      <c r="R44" s="10">
        <v>1.6660000000000001E-2</v>
      </c>
    </row>
    <row r="45" spans="1:18" x14ac:dyDescent="0.25">
      <c r="H45" t="s">
        <v>118</v>
      </c>
      <c r="I45">
        <v>3.7709999999999999</v>
      </c>
      <c r="N45" t="s">
        <v>95</v>
      </c>
      <c r="O45">
        <v>0.1343</v>
      </c>
      <c r="P45">
        <v>6.3140000000000001</v>
      </c>
      <c r="Q45">
        <v>6.3140000000000001</v>
      </c>
    </row>
    <row r="48" spans="1:18" x14ac:dyDescent="0.25">
      <c r="C48" s="17" t="s">
        <v>139</v>
      </c>
      <c r="D48" s="17" t="s">
        <v>138</v>
      </c>
      <c r="E48" s="17" t="s">
        <v>140</v>
      </c>
      <c r="G48" s="17" t="s">
        <v>139</v>
      </c>
      <c r="H48" s="17" t="s">
        <v>60</v>
      </c>
      <c r="I48" s="17" t="s">
        <v>141</v>
      </c>
    </row>
    <row r="49" spans="3:9" x14ac:dyDescent="0.25">
      <c r="C49" s="14" t="s">
        <v>113</v>
      </c>
      <c r="D49" s="11">
        <v>7.6388888888888893</v>
      </c>
      <c r="E49" s="19">
        <v>0.52949654491871845</v>
      </c>
      <c r="F49" s="18"/>
      <c r="G49" s="14" t="s">
        <v>113</v>
      </c>
      <c r="H49" s="11">
        <v>22.033333333333331</v>
      </c>
      <c r="I49">
        <v>0.62182527020607703</v>
      </c>
    </row>
    <row r="50" spans="3:9" x14ac:dyDescent="0.25">
      <c r="C50" s="14" t="s">
        <v>127</v>
      </c>
      <c r="D50" s="11">
        <v>7.1904761904761898</v>
      </c>
      <c r="E50" s="19">
        <v>0.57735026918963395</v>
      </c>
      <c r="G50" s="14" t="s">
        <v>127</v>
      </c>
      <c r="H50" s="11">
        <v>22.933333333333334</v>
      </c>
      <c r="I50">
        <v>0.41633319989317374</v>
      </c>
    </row>
    <row r="51" spans="3:9" x14ac:dyDescent="0.25">
      <c r="C51" s="14" t="s">
        <v>116</v>
      </c>
      <c r="D51" s="11">
        <v>7.0357142857142856</v>
      </c>
      <c r="E51" s="19">
        <v>0.80772734842132676</v>
      </c>
      <c r="G51" s="14" t="s">
        <v>116</v>
      </c>
      <c r="H51" s="11">
        <v>22.583333333333332</v>
      </c>
      <c r="I51">
        <v>0.90645830939245309</v>
      </c>
    </row>
    <row r="52" spans="3:9" x14ac:dyDescent="0.25">
      <c r="C52" s="14" t="s">
        <v>114</v>
      </c>
      <c r="D52" s="11">
        <v>12.809523809523812</v>
      </c>
      <c r="E52" s="19">
        <v>1.1973610438742714</v>
      </c>
      <c r="G52" s="14" t="s">
        <v>114</v>
      </c>
      <c r="H52" s="11">
        <v>23.422222222222221</v>
      </c>
      <c r="I52">
        <v>0.83632795268636462</v>
      </c>
    </row>
    <row r="53" spans="3:9" x14ac:dyDescent="0.25">
      <c r="C53" s="14" t="s">
        <v>117</v>
      </c>
      <c r="D53" s="11">
        <v>12.75</v>
      </c>
      <c r="E53" s="19">
        <v>0.60924007532972602</v>
      </c>
      <c r="G53" s="14" t="s">
        <v>117</v>
      </c>
      <c r="H53" s="11">
        <v>24.433333333333334</v>
      </c>
      <c r="I53">
        <v>0.46188021535161367</v>
      </c>
    </row>
    <row r="54" spans="3:9" x14ac:dyDescent="0.25">
      <c r="C54" s="14" t="s">
        <v>115</v>
      </c>
      <c r="D54" s="11">
        <v>10.079365079365077</v>
      </c>
      <c r="E54" s="19">
        <v>0.93596971351148472</v>
      </c>
      <c r="G54" s="14" t="s">
        <v>115</v>
      </c>
      <c r="H54" s="11">
        <v>24.433333333333334</v>
      </c>
      <c r="I54">
        <v>0.40414518843283553</v>
      </c>
    </row>
    <row r="55" spans="3:9" x14ac:dyDescent="0.25">
      <c r="C55" s="14" t="s">
        <v>118</v>
      </c>
      <c r="D55" s="11">
        <v>8.7777777777777786</v>
      </c>
      <c r="E55" s="19">
        <v>0.41943524640391111</v>
      </c>
      <c r="G55" s="14" t="s">
        <v>118</v>
      </c>
      <c r="H55" s="11">
        <v>23.633333333333336</v>
      </c>
      <c r="I55">
        <v>0.32145502536628567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H14"/>
  <sheetViews>
    <sheetView workbookViewId="0">
      <selection activeCell="G17" sqref="G17"/>
    </sheetView>
  </sheetViews>
  <sheetFormatPr defaultColWidth="11.42578125" defaultRowHeight="15" x14ac:dyDescent="0.25"/>
  <cols>
    <col min="1" max="1" width="21" bestFit="1" customWidth="1"/>
    <col min="2" max="5" width="17.7109375" bestFit="1" customWidth="1"/>
    <col min="6" max="6" width="15.7109375" bestFit="1" customWidth="1"/>
    <col min="7" max="7" width="16.28515625" bestFit="1" customWidth="1"/>
    <col min="8" max="8" width="20" bestFit="1" customWidth="1"/>
  </cols>
  <sheetData>
    <row r="3" spans="1:8" x14ac:dyDescent="0.25">
      <c r="A3" s="12" t="s">
        <v>105</v>
      </c>
      <c r="B3" t="s">
        <v>107</v>
      </c>
      <c r="C3" t="s">
        <v>108</v>
      </c>
      <c r="D3" t="s">
        <v>109</v>
      </c>
      <c r="E3" t="s">
        <v>110</v>
      </c>
      <c r="F3" t="s">
        <v>111</v>
      </c>
      <c r="G3" t="s">
        <v>112</v>
      </c>
      <c r="H3" t="s">
        <v>134</v>
      </c>
    </row>
    <row r="4" spans="1:8" x14ac:dyDescent="0.25">
      <c r="A4" s="13" t="s">
        <v>4</v>
      </c>
      <c r="B4">
        <v>0.48435018815450892</v>
      </c>
      <c r="C4">
        <v>3.4052831056708683</v>
      </c>
      <c r="D4">
        <v>15.522074492413461</v>
      </c>
      <c r="E4">
        <v>25.116943295868104</v>
      </c>
      <c r="F4">
        <v>8.965699091386135</v>
      </c>
      <c r="G4">
        <v>53.494350173493082</v>
      </c>
      <c r="H4">
        <v>5.4525462062912906</v>
      </c>
    </row>
    <row r="5" spans="1:8" x14ac:dyDescent="0.25">
      <c r="A5" s="14" t="s">
        <v>2</v>
      </c>
      <c r="B5">
        <v>0.27247149037906421</v>
      </c>
      <c r="C5">
        <v>1.4525133973144244</v>
      </c>
      <c r="D5">
        <v>9.3653397269143941</v>
      </c>
      <c r="E5">
        <v>28.875500064524456</v>
      </c>
      <c r="F5">
        <v>18.738903491791806</v>
      </c>
      <c r="G5">
        <v>58.704728170924149</v>
      </c>
      <c r="H5">
        <v>3.9488065830301986</v>
      </c>
    </row>
    <row r="6" spans="1:8" x14ac:dyDescent="0.25">
      <c r="A6" s="14" t="s">
        <v>1</v>
      </c>
      <c r="B6">
        <v>0.6973662248761513</v>
      </c>
      <c r="C6">
        <v>4.8838407192223299</v>
      </c>
      <c r="D6">
        <v>19.091150289549482</v>
      </c>
      <c r="E6">
        <v>23.557448721783508</v>
      </c>
      <c r="F6">
        <v>4.305783943396599</v>
      </c>
      <c r="G6">
        <v>52.535589898828064</v>
      </c>
      <c r="H6">
        <v>4.4685150704645045</v>
      </c>
    </row>
    <row r="7" spans="1:8" x14ac:dyDescent="0.25">
      <c r="A7" s="14" t="s">
        <v>3</v>
      </c>
      <c r="B7">
        <v>0.26905947354047183</v>
      </c>
      <c r="C7">
        <v>2.8751496817293756</v>
      </c>
      <c r="D7">
        <v>17.128316632003528</v>
      </c>
      <c r="E7">
        <v>22.278313480809228</v>
      </c>
      <c r="F7">
        <v>3.3990357345433915</v>
      </c>
      <c r="G7">
        <v>45.949875002625994</v>
      </c>
      <c r="H7">
        <v>3.2149567192826711</v>
      </c>
    </row>
    <row r="8" spans="1:8" x14ac:dyDescent="0.25">
      <c r="A8" s="13" t="s">
        <v>0</v>
      </c>
      <c r="B8">
        <v>0.18292682926829271</v>
      </c>
      <c r="C8">
        <v>2.2428100249994749</v>
      </c>
      <c r="D8">
        <v>7.5440116804268813</v>
      </c>
      <c r="E8">
        <v>22.103212117392491</v>
      </c>
      <c r="F8">
        <v>32.122854561878945</v>
      </c>
      <c r="G8">
        <v>64.1958152139661</v>
      </c>
      <c r="H8">
        <v>10.862114399862264</v>
      </c>
    </row>
    <row r="9" spans="1:8" x14ac:dyDescent="0.25">
      <c r="A9" s="14" t="s">
        <v>2</v>
      </c>
      <c r="B9">
        <v>0.18292682926829271</v>
      </c>
      <c r="C9">
        <v>2.2428100249994749</v>
      </c>
      <c r="D9">
        <v>7.5440116804268813</v>
      </c>
      <c r="E9">
        <v>22.103212117392491</v>
      </c>
      <c r="F9">
        <v>32.122854561878945</v>
      </c>
      <c r="G9">
        <v>64.1958152139661</v>
      </c>
      <c r="H9">
        <v>10.862114399862264</v>
      </c>
    </row>
    <row r="10" spans="1:8" x14ac:dyDescent="0.25">
      <c r="A10" s="13" t="s">
        <v>100</v>
      </c>
      <c r="B10">
        <v>0.66677129184592532</v>
      </c>
      <c r="C10">
        <v>2.2967811379460183</v>
      </c>
      <c r="D10">
        <v>12.047895527404885</v>
      </c>
      <c r="E10">
        <v>23.058545043834769</v>
      </c>
      <c r="F10">
        <v>20.694038797283117</v>
      </c>
      <c r="G10">
        <v>58.764031798314711</v>
      </c>
      <c r="H10">
        <v>6.018022015161244</v>
      </c>
    </row>
    <row r="11" spans="1:8" x14ac:dyDescent="0.25">
      <c r="A11" s="14" t="s">
        <v>2</v>
      </c>
      <c r="B11">
        <v>0.62474500203998362</v>
      </c>
      <c r="C11">
        <v>1.551747586019312</v>
      </c>
      <c r="D11">
        <v>10.52025250464663</v>
      </c>
      <c r="E11">
        <v>21.705313024162468</v>
      </c>
      <c r="F11">
        <v>29.349188539825018</v>
      </c>
      <c r="G11">
        <v>63.751246656693418</v>
      </c>
      <c r="H11">
        <v>2.6418223944355259</v>
      </c>
    </row>
    <row r="12" spans="1:8" x14ac:dyDescent="0.25">
      <c r="A12" s="14" t="s">
        <v>1</v>
      </c>
      <c r="B12">
        <v>0.63106812218672992</v>
      </c>
      <c r="C12">
        <v>4.0232458628135852</v>
      </c>
      <c r="D12">
        <v>19.18607415368319</v>
      </c>
      <c r="E12">
        <v>28.326251438768974</v>
      </c>
      <c r="F12">
        <v>6.8965822257161777</v>
      </c>
      <c r="G12">
        <v>59.063221803168659</v>
      </c>
      <c r="H12">
        <v>3.0624214062805248</v>
      </c>
    </row>
    <row r="13" spans="1:8" x14ac:dyDescent="0.25">
      <c r="A13" s="14" t="s">
        <v>3</v>
      </c>
      <c r="B13">
        <v>0.78652704111700444</v>
      </c>
      <c r="C13">
        <v>2.0603835169318647</v>
      </c>
      <c r="D13">
        <v>7.9650029466430938</v>
      </c>
      <c r="E13">
        <v>20.49730268824516</v>
      </c>
      <c r="F13">
        <v>17.181195883766264</v>
      </c>
      <c r="G13">
        <v>48.490412076703386</v>
      </c>
      <c r="H13">
        <v>1.9925253636600226</v>
      </c>
    </row>
    <row r="14" spans="1:8" x14ac:dyDescent="0.25">
      <c r="A14" s="13" t="s">
        <v>106</v>
      </c>
      <c r="B14">
        <v>0.52328301141627698</v>
      </c>
      <c r="C14">
        <v>2.8965121100735232</v>
      </c>
      <c r="D14">
        <v>13.533458249502473</v>
      </c>
      <c r="E14">
        <v>24.094459278903656</v>
      </c>
      <c r="F14">
        <v>15.335745845393475</v>
      </c>
      <c r="G14">
        <v>56.383458495289403</v>
      </c>
      <c r="H14">
        <v>6.6842699280983666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B14"/>
  <sheetViews>
    <sheetView workbookViewId="0">
      <selection activeCell="A4" sqref="A4:B13"/>
    </sheetView>
  </sheetViews>
  <sheetFormatPr defaultColWidth="11.42578125" defaultRowHeight="15" x14ac:dyDescent="0.25"/>
  <cols>
    <col min="1" max="1" width="21" bestFit="1" customWidth="1"/>
    <col min="2" max="2" width="19.5703125" customWidth="1"/>
  </cols>
  <sheetData>
    <row r="3" spans="1:2" x14ac:dyDescent="0.25">
      <c r="A3" s="12" t="s">
        <v>105</v>
      </c>
      <c r="B3" t="s">
        <v>151</v>
      </c>
    </row>
    <row r="4" spans="1:2" x14ac:dyDescent="0.25">
      <c r="A4" s="13" t="s">
        <v>4</v>
      </c>
      <c r="B4">
        <v>5.3847022662625266</v>
      </c>
    </row>
    <row r="5" spans="1:2" x14ac:dyDescent="0.25">
      <c r="A5" s="14" t="s">
        <v>2</v>
      </c>
      <c r="B5">
        <v>3.5168236353575701</v>
      </c>
    </row>
    <row r="6" spans="1:2" x14ac:dyDescent="0.25">
      <c r="A6" s="14" t="s">
        <v>1</v>
      </c>
      <c r="B6">
        <v>4.5140749060799372</v>
      </c>
    </row>
    <row r="7" spans="1:2" x14ac:dyDescent="0.25">
      <c r="A7" s="14" t="s">
        <v>3</v>
      </c>
      <c r="B7">
        <v>3.3740888831060309</v>
      </c>
    </row>
    <row r="8" spans="1:2" x14ac:dyDescent="0.25">
      <c r="A8" s="13" t="s">
        <v>0</v>
      </c>
      <c r="B8">
        <v>11.106383286657323</v>
      </c>
    </row>
    <row r="9" spans="1:2" x14ac:dyDescent="0.25">
      <c r="A9" s="14" t="s">
        <v>2</v>
      </c>
      <c r="B9">
        <v>11.106383286657323</v>
      </c>
    </row>
    <row r="10" spans="1:2" x14ac:dyDescent="0.25">
      <c r="A10" s="13" t="s">
        <v>100</v>
      </c>
      <c r="B10">
        <v>6.0604043040456208</v>
      </c>
    </row>
    <row r="11" spans="1:2" x14ac:dyDescent="0.25">
      <c r="A11" s="14" t="s">
        <v>2</v>
      </c>
      <c r="B11">
        <v>2.658930196369143</v>
      </c>
    </row>
    <row r="12" spans="1:2" x14ac:dyDescent="0.25">
      <c r="A12" s="14" t="s">
        <v>1</v>
      </c>
      <c r="B12">
        <v>3.0476984607729274</v>
      </c>
    </row>
    <row r="13" spans="1:2" x14ac:dyDescent="0.25">
      <c r="A13" s="14" t="s">
        <v>3</v>
      </c>
      <c r="B13">
        <v>1.5913148006957953</v>
      </c>
    </row>
    <row r="14" spans="1:2" x14ac:dyDescent="0.25">
      <c r="A14" s="13" t="s">
        <v>106</v>
      </c>
      <c r="B14">
        <v>6.6985598394409722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D2:AH118"/>
  <sheetViews>
    <sheetView topLeftCell="E88" workbookViewId="0">
      <selection activeCell="S101" sqref="S101"/>
    </sheetView>
  </sheetViews>
  <sheetFormatPr defaultColWidth="11.42578125" defaultRowHeight="15" x14ac:dyDescent="0.25"/>
  <cols>
    <col min="10" max="12" width="11.5703125" bestFit="1" customWidth="1"/>
    <col min="13" max="16" width="12.5703125" bestFit="1" customWidth="1"/>
    <col min="19" max="19" width="14.85546875" customWidth="1"/>
  </cols>
  <sheetData>
    <row r="2" spans="4:25" x14ac:dyDescent="0.25">
      <c r="M2" s="32" t="s">
        <v>59</v>
      </c>
      <c r="N2" s="32"/>
      <c r="O2" s="32"/>
      <c r="P2" s="32"/>
      <c r="Q2" s="32"/>
      <c r="S2" s="32" t="s">
        <v>59</v>
      </c>
      <c r="T2" s="32"/>
      <c r="U2" s="32"/>
      <c r="V2" s="32"/>
      <c r="W2" s="32"/>
    </row>
    <row r="3" spans="4:25" x14ac:dyDescent="0.25">
      <c r="D3" t="s">
        <v>104</v>
      </c>
      <c r="E3" t="s">
        <v>103</v>
      </c>
      <c r="F3" t="s">
        <v>67</v>
      </c>
      <c r="G3" t="s">
        <v>57</v>
      </c>
      <c r="H3" t="s">
        <v>58</v>
      </c>
      <c r="I3" t="s">
        <v>59</v>
      </c>
      <c r="J3" t="s">
        <v>71</v>
      </c>
      <c r="K3" t="s">
        <v>72</v>
      </c>
      <c r="L3" t="s">
        <v>60</v>
      </c>
      <c r="M3" t="s">
        <v>61</v>
      </c>
      <c r="N3" t="s">
        <v>62</v>
      </c>
      <c r="O3" t="s">
        <v>63</v>
      </c>
      <c r="P3" t="s">
        <v>64</v>
      </c>
      <c r="Q3" t="s">
        <v>65</v>
      </c>
      <c r="S3" t="s">
        <v>61</v>
      </c>
      <c r="T3" t="s">
        <v>62</v>
      </c>
      <c r="U3" t="s">
        <v>63</v>
      </c>
      <c r="V3" t="s">
        <v>64</v>
      </c>
      <c r="W3" t="s">
        <v>65</v>
      </c>
      <c r="X3" t="s">
        <v>101</v>
      </c>
      <c r="Y3" t="s">
        <v>102</v>
      </c>
    </row>
    <row r="4" spans="4:25" x14ac:dyDescent="0.25">
      <c r="D4" t="s">
        <v>100</v>
      </c>
      <c r="E4" t="s">
        <v>1</v>
      </c>
      <c r="F4" t="s">
        <v>69</v>
      </c>
      <c r="G4">
        <v>7</v>
      </c>
      <c r="H4">
        <v>2.0499999999999998</v>
      </c>
      <c r="I4">
        <v>11.45</v>
      </c>
      <c r="J4">
        <v>52.750677506775077</v>
      </c>
      <c r="K4">
        <v>12.571428571428571</v>
      </c>
      <c r="L4">
        <v>23.9</v>
      </c>
      <c r="M4">
        <v>0.2</v>
      </c>
      <c r="N4">
        <v>0.35</v>
      </c>
      <c r="O4">
        <v>2.9</v>
      </c>
      <c r="P4">
        <v>6.5</v>
      </c>
      <c r="Q4">
        <v>1.1499999999999999</v>
      </c>
      <c r="S4" s="11">
        <f>M4/($H4*0.9)*10</f>
        <v>1.0840108401084012</v>
      </c>
      <c r="T4" s="11">
        <f t="shared" ref="T4:W19" si="0">N4/($H4*0.9)*10</f>
        <v>1.8970189701897016</v>
      </c>
      <c r="U4" s="11">
        <f t="shared" si="0"/>
        <v>15.718157181571815</v>
      </c>
      <c r="V4" s="11">
        <f t="shared" si="0"/>
        <v>35.230352303523034</v>
      </c>
      <c r="W4" s="11">
        <f t="shared" si="0"/>
        <v>6.2330623306233059</v>
      </c>
      <c r="X4" s="11">
        <f>SUM(S4:W4)</f>
        <v>60.162601626016261</v>
      </c>
      <c r="Y4" s="11">
        <f>X4*0.85</f>
        <v>51.138211382113823</v>
      </c>
    </row>
    <row r="5" spans="4:25" x14ac:dyDescent="0.25">
      <c r="D5" t="s">
        <v>100</v>
      </c>
      <c r="E5" t="s">
        <v>1</v>
      </c>
      <c r="F5" t="s">
        <v>70</v>
      </c>
      <c r="G5">
        <v>8</v>
      </c>
      <c r="H5">
        <v>2.15</v>
      </c>
      <c r="I5">
        <v>10.8</v>
      </c>
      <c r="J5">
        <v>47.441860465116285</v>
      </c>
      <c r="K5">
        <v>12.25</v>
      </c>
      <c r="L5">
        <v>24.7</v>
      </c>
      <c r="M5">
        <v>0.1</v>
      </c>
      <c r="N5">
        <v>0.95</v>
      </c>
      <c r="O5">
        <v>3.4</v>
      </c>
      <c r="P5">
        <v>5.0999999999999996</v>
      </c>
      <c r="Q5">
        <v>1.1000000000000001</v>
      </c>
      <c r="S5" s="11">
        <f t="shared" ref="S5:S36" si="1">M5/(H5*0.9)*10</f>
        <v>0.516795865633075</v>
      </c>
      <c r="T5" s="11">
        <f t="shared" si="0"/>
        <v>4.9095607235142111</v>
      </c>
      <c r="U5" s="11">
        <f t="shared" si="0"/>
        <v>17.571059431524546</v>
      </c>
      <c r="V5" s="11">
        <f t="shared" si="0"/>
        <v>26.356589147286819</v>
      </c>
      <c r="W5" s="11">
        <f t="shared" si="0"/>
        <v>5.6847545219638249</v>
      </c>
      <c r="X5" s="11">
        <f t="shared" ref="X5:X36" si="2">SUM(S5:W5)</f>
        <v>55.038759689922472</v>
      </c>
      <c r="Y5" s="11">
        <f t="shared" ref="Y5:Y36" si="3">X5*0.85</f>
        <v>46.782945736434101</v>
      </c>
    </row>
    <row r="6" spans="4:25" x14ac:dyDescent="0.25">
      <c r="D6" t="s">
        <v>100</v>
      </c>
      <c r="E6" t="s">
        <v>1</v>
      </c>
      <c r="F6" t="s">
        <v>68</v>
      </c>
      <c r="G6">
        <v>7</v>
      </c>
      <c r="H6">
        <v>1.9</v>
      </c>
      <c r="I6">
        <v>10.600000000000001</v>
      </c>
      <c r="J6">
        <v>52.690058479532176</v>
      </c>
      <c r="K6">
        <v>13.428571428571429</v>
      </c>
      <c r="L6">
        <v>24.7</v>
      </c>
      <c r="M6">
        <v>0.05</v>
      </c>
      <c r="N6">
        <v>0.9</v>
      </c>
      <c r="O6">
        <v>4.1500000000000004</v>
      </c>
      <c r="P6">
        <v>4</v>
      </c>
      <c r="Q6">
        <v>1.5</v>
      </c>
      <c r="S6" s="11">
        <f t="shared" si="1"/>
        <v>0.29239766081871349</v>
      </c>
      <c r="T6" s="11">
        <f t="shared" si="0"/>
        <v>5.2631578947368416</v>
      </c>
      <c r="U6" s="11">
        <f t="shared" si="0"/>
        <v>24.269005847953217</v>
      </c>
      <c r="V6" s="11">
        <f t="shared" si="0"/>
        <v>23.391812865497073</v>
      </c>
      <c r="W6" s="11">
        <f t="shared" si="0"/>
        <v>8.7719298245614041</v>
      </c>
      <c r="X6" s="11">
        <f t="shared" si="2"/>
        <v>61.988304093567251</v>
      </c>
      <c r="Y6" s="11">
        <f t="shared" si="3"/>
        <v>52.690058479532162</v>
      </c>
    </row>
    <row r="7" spans="4:25" x14ac:dyDescent="0.25">
      <c r="D7" t="s">
        <v>100</v>
      </c>
      <c r="E7" t="s">
        <v>2</v>
      </c>
      <c r="F7" t="s">
        <v>69</v>
      </c>
      <c r="G7">
        <v>7</v>
      </c>
      <c r="H7">
        <v>1.9</v>
      </c>
      <c r="I7">
        <v>10.199999999999999</v>
      </c>
      <c r="J7">
        <v>50.701754385964911</v>
      </c>
      <c r="K7">
        <v>5.4285714285714288</v>
      </c>
      <c r="L7">
        <v>23.7</v>
      </c>
      <c r="M7">
        <v>0.05</v>
      </c>
      <c r="N7">
        <v>0.05</v>
      </c>
      <c r="O7">
        <v>1.75</v>
      </c>
      <c r="P7">
        <v>3.4</v>
      </c>
      <c r="Q7">
        <v>4.8499999999999996</v>
      </c>
      <c r="S7" s="11">
        <f t="shared" si="1"/>
        <v>0.29239766081871349</v>
      </c>
      <c r="T7" s="11">
        <f t="shared" si="0"/>
        <v>0.29239766081871349</v>
      </c>
      <c r="U7" s="11">
        <f>O7/($H7*0.9)*10</f>
        <v>10.23391812865497</v>
      </c>
      <c r="V7" s="11">
        <f t="shared" si="0"/>
        <v>19.883040935672515</v>
      </c>
      <c r="W7" s="11">
        <f t="shared" si="0"/>
        <v>28.362573099415201</v>
      </c>
      <c r="X7" s="11">
        <f t="shared" si="2"/>
        <v>59.064327485380112</v>
      </c>
      <c r="Y7" s="11">
        <f t="shared" si="3"/>
        <v>50.204678362573091</v>
      </c>
    </row>
    <row r="8" spans="4:25" x14ac:dyDescent="0.25">
      <c r="D8" t="s">
        <v>100</v>
      </c>
      <c r="E8" t="s">
        <v>2</v>
      </c>
      <c r="F8" t="s">
        <v>70</v>
      </c>
      <c r="G8">
        <v>8</v>
      </c>
      <c r="H8">
        <v>2.15</v>
      </c>
      <c r="I8">
        <v>12.15</v>
      </c>
      <c r="J8">
        <v>53.372093023255815</v>
      </c>
      <c r="K8">
        <v>7.125</v>
      </c>
      <c r="L8">
        <v>23.2</v>
      </c>
      <c r="M8">
        <v>0.1</v>
      </c>
      <c r="N8">
        <v>0.3</v>
      </c>
      <c r="O8">
        <v>2.6</v>
      </c>
      <c r="P8">
        <v>5.6</v>
      </c>
      <c r="Q8">
        <v>3.4</v>
      </c>
      <c r="S8" s="11">
        <f t="shared" si="1"/>
        <v>0.516795865633075</v>
      </c>
      <c r="T8" s="11">
        <f t="shared" si="0"/>
        <v>1.5503875968992249</v>
      </c>
      <c r="U8" s="11">
        <f t="shared" si="0"/>
        <v>13.436692506459949</v>
      </c>
      <c r="V8" s="11">
        <f t="shared" si="0"/>
        <v>28.940568475452192</v>
      </c>
      <c r="W8" s="11">
        <f t="shared" si="0"/>
        <v>17.571059431524546</v>
      </c>
      <c r="X8" s="11">
        <f t="shared" si="2"/>
        <v>62.015503875968989</v>
      </c>
      <c r="Y8" s="11">
        <f t="shared" si="3"/>
        <v>52.713178294573638</v>
      </c>
    </row>
    <row r="9" spans="4:25" x14ac:dyDescent="0.25">
      <c r="D9" t="s">
        <v>100</v>
      </c>
      <c r="E9" t="s">
        <v>2</v>
      </c>
      <c r="F9" t="s">
        <v>68</v>
      </c>
      <c r="G9">
        <v>8</v>
      </c>
      <c r="H9">
        <v>2.15</v>
      </c>
      <c r="I9">
        <v>12.55</v>
      </c>
      <c r="J9">
        <v>55.129198966408275</v>
      </c>
      <c r="K9">
        <v>7.625</v>
      </c>
      <c r="L9">
        <v>22.6</v>
      </c>
      <c r="M9">
        <v>0.25</v>
      </c>
      <c r="N9">
        <v>0.4</v>
      </c>
      <c r="O9">
        <v>3.2</v>
      </c>
      <c r="P9">
        <v>4.5999999999999996</v>
      </c>
      <c r="Q9">
        <v>4</v>
      </c>
      <c r="S9" s="11">
        <f t="shared" si="1"/>
        <v>1.2919896640826871</v>
      </c>
      <c r="T9" s="11">
        <f t="shared" si="0"/>
        <v>2.0671834625323</v>
      </c>
      <c r="U9" s="11">
        <f t="shared" si="0"/>
        <v>16.5374677002584</v>
      </c>
      <c r="V9" s="11">
        <f t="shared" si="0"/>
        <v>23.772609819121445</v>
      </c>
      <c r="W9" s="11">
        <f t="shared" si="0"/>
        <v>20.671834625322994</v>
      </c>
      <c r="X9" s="11">
        <f t="shared" si="2"/>
        <v>64.341085271317837</v>
      </c>
      <c r="Y9" s="11">
        <f t="shared" si="3"/>
        <v>54.689922480620162</v>
      </c>
    </row>
    <row r="10" spans="4:25" x14ac:dyDescent="0.25">
      <c r="D10" t="s">
        <v>100</v>
      </c>
      <c r="E10" t="s">
        <v>2</v>
      </c>
      <c r="F10" t="s">
        <v>69</v>
      </c>
      <c r="G10">
        <v>6</v>
      </c>
      <c r="H10">
        <v>2</v>
      </c>
      <c r="I10">
        <v>11.65</v>
      </c>
      <c r="J10">
        <v>55.013888888888893</v>
      </c>
      <c r="K10">
        <v>7.5</v>
      </c>
      <c r="L10">
        <v>21.9</v>
      </c>
      <c r="M10">
        <v>0.1</v>
      </c>
      <c r="N10">
        <v>0.25</v>
      </c>
      <c r="O10">
        <v>0.85</v>
      </c>
      <c r="P10">
        <v>3.45</v>
      </c>
      <c r="Q10">
        <v>6.9</v>
      </c>
      <c r="S10" s="11">
        <f t="shared" si="1"/>
        <v>0.55555555555555558</v>
      </c>
      <c r="T10" s="11">
        <f t="shared" si="0"/>
        <v>1.3888888888888888</v>
      </c>
      <c r="U10" s="11">
        <f t="shared" si="0"/>
        <v>4.7222222222222223</v>
      </c>
      <c r="V10" s="11">
        <f t="shared" si="0"/>
        <v>19.166666666666668</v>
      </c>
      <c r="W10" s="11">
        <f t="shared" si="0"/>
        <v>38.333333333333336</v>
      </c>
      <c r="X10" s="11">
        <f t="shared" si="2"/>
        <v>64.166666666666671</v>
      </c>
      <c r="Y10" s="11">
        <f t="shared" si="3"/>
        <v>54.541666666666671</v>
      </c>
    </row>
    <row r="11" spans="4:25" x14ac:dyDescent="0.25">
      <c r="D11" t="s">
        <v>100</v>
      </c>
      <c r="E11" t="s">
        <v>2</v>
      </c>
      <c r="F11" t="s">
        <v>70</v>
      </c>
      <c r="G11">
        <v>8</v>
      </c>
      <c r="H11">
        <v>2.15</v>
      </c>
      <c r="I11">
        <v>13.4</v>
      </c>
      <c r="J11">
        <v>58.863049095607238</v>
      </c>
      <c r="K11">
        <v>7.25</v>
      </c>
      <c r="L11">
        <v>22.9</v>
      </c>
      <c r="M11">
        <v>0.05</v>
      </c>
      <c r="N11">
        <v>0.4</v>
      </c>
      <c r="O11">
        <v>1.8</v>
      </c>
      <c r="P11">
        <v>3.95</v>
      </c>
      <c r="Q11">
        <v>7.05</v>
      </c>
      <c r="S11" s="11">
        <f t="shared" si="1"/>
        <v>0.2583979328165375</v>
      </c>
      <c r="T11" s="11">
        <f t="shared" si="0"/>
        <v>2.0671834625323</v>
      </c>
      <c r="U11" s="11">
        <f t="shared" si="0"/>
        <v>9.3023255813953494</v>
      </c>
      <c r="V11" s="11">
        <f t="shared" si="0"/>
        <v>20.413436692506458</v>
      </c>
      <c r="W11" s="11">
        <f t="shared" si="0"/>
        <v>36.434108527131784</v>
      </c>
      <c r="X11" s="11">
        <f t="shared" si="2"/>
        <v>68.475452196382435</v>
      </c>
      <c r="Y11" s="11">
        <f t="shared" si="3"/>
        <v>58.204134366925068</v>
      </c>
    </row>
    <row r="12" spans="4:25" x14ac:dyDescent="0.25">
      <c r="D12" t="s">
        <v>100</v>
      </c>
      <c r="E12" t="s">
        <v>2</v>
      </c>
      <c r="F12" t="s">
        <v>68</v>
      </c>
      <c r="G12">
        <v>7</v>
      </c>
      <c r="H12">
        <v>2</v>
      </c>
      <c r="I12">
        <v>11.6</v>
      </c>
      <c r="J12">
        <v>54.777777777777771</v>
      </c>
      <c r="K12">
        <v>7.2857142857142856</v>
      </c>
      <c r="L12">
        <v>21.2</v>
      </c>
      <c r="M12">
        <v>0.15</v>
      </c>
      <c r="N12">
        <v>0.35</v>
      </c>
      <c r="O12">
        <v>1.6</v>
      </c>
      <c r="P12">
        <v>3.25</v>
      </c>
      <c r="Q12">
        <v>6.25</v>
      </c>
      <c r="S12" s="11">
        <f t="shared" si="1"/>
        <v>0.83333333333333326</v>
      </c>
      <c r="T12" s="11">
        <f t="shared" si="0"/>
        <v>1.9444444444444442</v>
      </c>
      <c r="U12" s="11">
        <f t="shared" si="0"/>
        <v>8.8888888888888893</v>
      </c>
      <c r="V12" s="11">
        <f t="shared" si="0"/>
        <v>18.055555555555557</v>
      </c>
      <c r="W12" s="11">
        <f t="shared" si="0"/>
        <v>34.722222222222221</v>
      </c>
      <c r="X12" s="11">
        <f t="shared" si="2"/>
        <v>64.444444444444443</v>
      </c>
      <c r="Y12" s="11">
        <f t="shared" si="3"/>
        <v>54.777777777777771</v>
      </c>
    </row>
    <row r="13" spans="4:25" x14ac:dyDescent="0.25">
      <c r="D13" t="s">
        <v>100</v>
      </c>
      <c r="E13" t="s">
        <v>3</v>
      </c>
      <c r="F13" t="s">
        <v>69</v>
      </c>
      <c r="G13">
        <v>6</v>
      </c>
      <c r="H13">
        <v>2.15</v>
      </c>
      <c r="I13">
        <v>9.75</v>
      </c>
      <c r="J13">
        <v>42.829457364341089</v>
      </c>
      <c r="K13">
        <v>8.8333333333333339</v>
      </c>
      <c r="L13">
        <v>23.5</v>
      </c>
      <c r="M13">
        <v>0.1</v>
      </c>
      <c r="N13">
        <v>0.2</v>
      </c>
      <c r="O13">
        <v>0.9</v>
      </c>
      <c r="P13">
        <v>5.5</v>
      </c>
      <c r="Q13">
        <v>3.1</v>
      </c>
      <c r="S13" s="11">
        <f t="shared" si="1"/>
        <v>0.516795865633075</v>
      </c>
      <c r="T13" s="11">
        <f t="shared" si="0"/>
        <v>1.03359173126615</v>
      </c>
      <c r="U13" s="11">
        <f t="shared" si="0"/>
        <v>4.6511627906976747</v>
      </c>
      <c r="V13" s="11">
        <f t="shared" si="0"/>
        <v>28.423772609819121</v>
      </c>
      <c r="W13" s="11">
        <f t="shared" si="0"/>
        <v>16.020671834625325</v>
      </c>
      <c r="X13" s="11">
        <f t="shared" si="2"/>
        <v>50.645994832041346</v>
      </c>
      <c r="Y13" s="11">
        <f t="shared" si="3"/>
        <v>43.049095607235145</v>
      </c>
    </row>
    <row r="14" spans="4:25" x14ac:dyDescent="0.25">
      <c r="D14" t="s">
        <v>100</v>
      </c>
      <c r="E14" t="s">
        <v>3</v>
      </c>
      <c r="F14" t="s">
        <v>70</v>
      </c>
      <c r="G14">
        <v>6</v>
      </c>
      <c r="H14">
        <v>2.15</v>
      </c>
      <c r="I14">
        <v>9.0500000000000007</v>
      </c>
      <c r="J14">
        <v>39.754521963824295</v>
      </c>
      <c r="K14">
        <v>9.1666666666666661</v>
      </c>
      <c r="L14">
        <v>24</v>
      </c>
      <c r="M14">
        <v>0.3</v>
      </c>
      <c r="N14">
        <v>0.6</v>
      </c>
      <c r="O14">
        <v>1.8</v>
      </c>
      <c r="P14">
        <v>3.4</v>
      </c>
      <c r="Q14">
        <v>2.8</v>
      </c>
      <c r="S14" s="11">
        <f t="shared" si="1"/>
        <v>1.5503875968992249</v>
      </c>
      <c r="T14" s="11">
        <f t="shared" si="0"/>
        <v>3.1007751937984498</v>
      </c>
      <c r="U14" s="11">
        <f t="shared" si="0"/>
        <v>9.3023255813953494</v>
      </c>
      <c r="V14" s="11">
        <f t="shared" si="0"/>
        <v>17.571059431524546</v>
      </c>
      <c r="W14" s="11">
        <f t="shared" si="0"/>
        <v>14.470284237726096</v>
      </c>
      <c r="X14" s="11">
        <f t="shared" si="2"/>
        <v>45.994832041343663</v>
      </c>
      <c r="Y14" s="11">
        <f t="shared" si="3"/>
        <v>39.095607235142111</v>
      </c>
    </row>
    <row r="15" spans="4:25" x14ac:dyDescent="0.25">
      <c r="D15" t="s">
        <v>100</v>
      </c>
      <c r="E15" t="s">
        <v>3</v>
      </c>
      <c r="F15" t="s">
        <v>68</v>
      </c>
      <c r="G15">
        <v>6</v>
      </c>
      <c r="H15">
        <v>1.9</v>
      </c>
      <c r="I15">
        <v>8.4499999999999993</v>
      </c>
      <c r="J15">
        <v>42.00292397660818</v>
      </c>
      <c r="K15">
        <v>8.3333333333333339</v>
      </c>
      <c r="L15">
        <v>23.4</v>
      </c>
      <c r="M15">
        <v>0.05</v>
      </c>
      <c r="N15">
        <v>0.35</v>
      </c>
      <c r="O15">
        <v>1.7</v>
      </c>
      <c r="P15">
        <v>2.65</v>
      </c>
      <c r="Q15">
        <v>3.6</v>
      </c>
      <c r="S15" s="11">
        <f t="shared" si="1"/>
        <v>0.29239766081871349</v>
      </c>
      <c r="T15" s="11">
        <f t="shared" si="0"/>
        <v>2.0467836257309941</v>
      </c>
      <c r="U15" s="11">
        <f t="shared" si="0"/>
        <v>9.9415204678362574</v>
      </c>
      <c r="V15" s="11">
        <f t="shared" si="0"/>
        <v>15.497076023391813</v>
      </c>
      <c r="W15" s="11">
        <f t="shared" si="0"/>
        <v>21.052631578947366</v>
      </c>
      <c r="X15" s="11">
        <f t="shared" si="2"/>
        <v>48.830409356725141</v>
      </c>
      <c r="Y15" s="11">
        <f t="shared" si="3"/>
        <v>41.505847953216367</v>
      </c>
    </row>
    <row r="16" spans="4:25" x14ac:dyDescent="0.25">
      <c r="D16" t="s">
        <v>4</v>
      </c>
      <c r="E16" t="s">
        <v>2</v>
      </c>
      <c r="F16" t="s">
        <v>69</v>
      </c>
      <c r="G16">
        <v>7</v>
      </c>
      <c r="H16">
        <v>2.1</v>
      </c>
      <c r="I16">
        <v>11.35</v>
      </c>
      <c r="J16">
        <v>51.044973544973537</v>
      </c>
      <c r="K16">
        <v>8.2857142857142865</v>
      </c>
      <c r="L16">
        <v>21</v>
      </c>
      <c r="M16">
        <v>0.05</v>
      </c>
      <c r="N16">
        <v>0.4</v>
      </c>
      <c r="O16">
        <v>1.3</v>
      </c>
      <c r="P16">
        <v>6.6</v>
      </c>
      <c r="Q16">
        <v>2.85</v>
      </c>
      <c r="S16" s="11">
        <f t="shared" si="1"/>
        <v>0.26455026455026454</v>
      </c>
      <c r="T16" s="11">
        <f t="shared" si="0"/>
        <v>2.1164021164021163</v>
      </c>
      <c r="U16" s="11">
        <f t="shared" si="0"/>
        <v>6.8783068783068781</v>
      </c>
      <c r="V16" s="11">
        <f t="shared" si="0"/>
        <v>34.920634920634917</v>
      </c>
      <c r="W16" s="11">
        <f t="shared" si="0"/>
        <v>15.079365079365079</v>
      </c>
      <c r="X16" s="11">
        <f t="shared" si="2"/>
        <v>59.259259259259252</v>
      </c>
      <c r="Y16" s="11">
        <f t="shared" si="3"/>
        <v>50.370370370370367</v>
      </c>
    </row>
    <row r="17" spans="4:34" x14ac:dyDescent="0.25">
      <c r="D17" t="s">
        <v>4</v>
      </c>
      <c r="E17" t="s">
        <v>2</v>
      </c>
      <c r="F17" t="s">
        <v>70</v>
      </c>
      <c r="G17">
        <v>7</v>
      </c>
      <c r="H17">
        <v>2.0499999999999998</v>
      </c>
      <c r="I17">
        <v>11.25</v>
      </c>
      <c r="J17">
        <v>51.829268292682926</v>
      </c>
      <c r="K17">
        <v>7.4285714285714288</v>
      </c>
      <c r="L17">
        <v>21.6</v>
      </c>
      <c r="M17">
        <v>0.05</v>
      </c>
      <c r="N17">
        <v>0.25</v>
      </c>
      <c r="O17">
        <v>1.35</v>
      </c>
      <c r="P17">
        <v>4.4000000000000004</v>
      </c>
      <c r="Q17">
        <v>5.0999999999999996</v>
      </c>
      <c r="S17" s="11">
        <f t="shared" si="1"/>
        <v>0.2710027100271003</v>
      </c>
      <c r="T17" s="11">
        <f t="shared" si="0"/>
        <v>1.3550135501355016</v>
      </c>
      <c r="U17" s="11">
        <f t="shared" si="0"/>
        <v>7.3170731707317085</v>
      </c>
      <c r="V17" s="11">
        <f t="shared" si="0"/>
        <v>23.848238482384826</v>
      </c>
      <c r="W17" s="11">
        <f t="shared" si="0"/>
        <v>27.642276422764226</v>
      </c>
      <c r="X17" s="11">
        <f t="shared" si="2"/>
        <v>60.433604336043359</v>
      </c>
      <c r="Y17" s="11">
        <f t="shared" si="3"/>
        <v>51.368563685636857</v>
      </c>
    </row>
    <row r="18" spans="4:34" x14ac:dyDescent="0.25">
      <c r="D18" t="s">
        <v>4</v>
      </c>
      <c r="E18" t="s">
        <v>2</v>
      </c>
      <c r="F18" t="s">
        <v>68</v>
      </c>
      <c r="G18">
        <v>7</v>
      </c>
      <c r="H18">
        <v>2.1</v>
      </c>
      <c r="I18">
        <v>11.95</v>
      </c>
      <c r="J18">
        <v>53.743386243386233</v>
      </c>
      <c r="K18">
        <v>8.2857142857142865</v>
      </c>
      <c r="L18">
        <v>22.5</v>
      </c>
      <c r="M18">
        <v>0.05</v>
      </c>
      <c r="N18">
        <v>0.05</v>
      </c>
      <c r="O18">
        <v>2.0499999999999998</v>
      </c>
      <c r="P18">
        <v>5.2</v>
      </c>
      <c r="Q18">
        <v>4.5</v>
      </c>
      <c r="S18" s="11">
        <f t="shared" si="1"/>
        <v>0.26455026455026454</v>
      </c>
      <c r="T18" s="11">
        <f t="shared" si="0"/>
        <v>0.26455026455026454</v>
      </c>
      <c r="U18" s="11">
        <f t="shared" si="0"/>
        <v>10.846560846560845</v>
      </c>
      <c r="V18" s="11">
        <f t="shared" si="0"/>
        <v>27.513227513227513</v>
      </c>
      <c r="W18" s="11">
        <f t="shared" si="0"/>
        <v>23.80952380952381</v>
      </c>
      <c r="X18" s="11">
        <f t="shared" si="2"/>
        <v>62.698412698412696</v>
      </c>
      <c r="Y18" s="11">
        <f t="shared" si="3"/>
        <v>53.293650793650791</v>
      </c>
    </row>
    <row r="19" spans="4:34" x14ac:dyDescent="0.25">
      <c r="D19" t="s">
        <v>4</v>
      </c>
      <c r="E19" t="s">
        <v>2</v>
      </c>
      <c r="F19" t="s">
        <v>69</v>
      </c>
      <c r="G19">
        <v>7</v>
      </c>
      <c r="H19">
        <v>2</v>
      </c>
      <c r="I19">
        <v>9.5500000000000007</v>
      </c>
      <c r="J19">
        <v>45.097222222222229</v>
      </c>
      <c r="K19">
        <v>7</v>
      </c>
      <c r="L19">
        <v>22.1</v>
      </c>
      <c r="M19">
        <v>0.05</v>
      </c>
      <c r="N19">
        <v>0.4</v>
      </c>
      <c r="O19">
        <v>1.8</v>
      </c>
      <c r="P19">
        <v>3.75</v>
      </c>
      <c r="Q19">
        <v>3.3</v>
      </c>
      <c r="S19" s="11">
        <f t="shared" si="1"/>
        <v>0.27777777777777779</v>
      </c>
      <c r="T19" s="11">
        <f t="shared" si="0"/>
        <v>2.2222222222222223</v>
      </c>
      <c r="U19" s="11">
        <f t="shared" si="0"/>
        <v>10</v>
      </c>
      <c r="V19" s="11">
        <f t="shared" si="0"/>
        <v>20.833333333333336</v>
      </c>
      <c r="W19" s="11">
        <f t="shared" si="0"/>
        <v>18.333333333333332</v>
      </c>
      <c r="X19" s="11">
        <f t="shared" si="2"/>
        <v>51.666666666666671</v>
      </c>
      <c r="Y19" s="11">
        <f t="shared" si="3"/>
        <v>43.916666666666671</v>
      </c>
    </row>
    <row r="20" spans="4:34" x14ac:dyDescent="0.25">
      <c r="D20" t="s">
        <v>4</v>
      </c>
      <c r="E20" t="s">
        <v>2</v>
      </c>
      <c r="F20" t="s">
        <v>70</v>
      </c>
      <c r="G20">
        <v>8</v>
      </c>
      <c r="H20">
        <v>2.1</v>
      </c>
      <c r="I20">
        <v>11.85</v>
      </c>
      <c r="J20">
        <v>53.293650793650784</v>
      </c>
      <c r="K20">
        <v>7.5</v>
      </c>
      <c r="L20">
        <v>22.4</v>
      </c>
      <c r="M20">
        <v>0.05</v>
      </c>
      <c r="N20">
        <v>0.3</v>
      </c>
      <c r="O20">
        <v>2.4500000000000002</v>
      </c>
      <c r="P20">
        <v>7.25</v>
      </c>
      <c r="Q20">
        <v>1.95</v>
      </c>
      <c r="S20" s="11">
        <f t="shared" si="1"/>
        <v>0.26455026455026454</v>
      </c>
      <c r="T20" s="11">
        <f t="shared" ref="T20:W36" si="4">N20/($H20*0.9)*10</f>
        <v>1.5873015873015872</v>
      </c>
      <c r="U20" s="11">
        <f t="shared" si="4"/>
        <v>12.962962962962962</v>
      </c>
      <c r="V20" s="11">
        <f t="shared" si="4"/>
        <v>38.359788359788361</v>
      </c>
      <c r="W20" s="11">
        <f t="shared" si="4"/>
        <v>10.317460317460316</v>
      </c>
      <c r="X20" s="11">
        <f t="shared" si="2"/>
        <v>63.492063492063494</v>
      </c>
      <c r="Y20" s="11">
        <f t="shared" si="3"/>
        <v>53.968253968253968</v>
      </c>
    </row>
    <row r="21" spans="4:34" x14ac:dyDescent="0.25">
      <c r="D21" t="s">
        <v>4</v>
      </c>
      <c r="E21" t="s">
        <v>2</v>
      </c>
      <c r="F21" t="s">
        <v>68</v>
      </c>
      <c r="G21">
        <v>6</v>
      </c>
      <c r="H21">
        <v>1.9</v>
      </c>
      <c r="I21">
        <v>9.4499999999999993</v>
      </c>
      <c r="J21">
        <v>46.973684210526315</v>
      </c>
      <c r="K21">
        <v>7.333333333333333</v>
      </c>
      <c r="L21">
        <v>22.6</v>
      </c>
      <c r="M21">
        <v>0.05</v>
      </c>
      <c r="N21">
        <v>0.2</v>
      </c>
      <c r="O21">
        <v>1.4</v>
      </c>
      <c r="P21">
        <v>4.75</v>
      </c>
      <c r="Q21">
        <v>2.95</v>
      </c>
      <c r="S21" s="11">
        <f t="shared" si="1"/>
        <v>0.29239766081871349</v>
      </c>
      <c r="T21" s="11">
        <f t="shared" si="4"/>
        <v>1.169590643274854</v>
      </c>
      <c r="U21" s="11">
        <f t="shared" si="4"/>
        <v>8.1871345029239766</v>
      </c>
      <c r="V21" s="11">
        <f t="shared" si="4"/>
        <v>27.777777777777779</v>
      </c>
      <c r="W21" s="11">
        <f t="shared" si="4"/>
        <v>17.251461988304094</v>
      </c>
      <c r="X21" s="11">
        <f t="shared" si="2"/>
        <v>54.678362573099413</v>
      </c>
      <c r="Y21" s="11">
        <f t="shared" si="3"/>
        <v>46.476608187134502</v>
      </c>
    </row>
    <row r="22" spans="4:34" x14ac:dyDescent="0.25">
      <c r="D22" t="s">
        <v>4</v>
      </c>
      <c r="E22" t="s">
        <v>1</v>
      </c>
      <c r="F22" t="s">
        <v>69</v>
      </c>
      <c r="G22">
        <v>7</v>
      </c>
      <c r="H22">
        <v>2.15</v>
      </c>
      <c r="I22">
        <v>10.1</v>
      </c>
      <c r="J22">
        <v>44.366925064599492</v>
      </c>
      <c r="K22">
        <v>10.571428571428571</v>
      </c>
      <c r="L22">
        <v>23.3</v>
      </c>
      <c r="M22">
        <v>0.05</v>
      </c>
      <c r="N22">
        <v>0.25</v>
      </c>
      <c r="O22">
        <v>2.5499999999999998</v>
      </c>
      <c r="P22">
        <v>6</v>
      </c>
      <c r="Q22">
        <v>1.25</v>
      </c>
      <c r="S22" s="11">
        <f t="shared" si="1"/>
        <v>0.2583979328165375</v>
      </c>
      <c r="T22" s="11">
        <f t="shared" si="4"/>
        <v>1.2919896640826871</v>
      </c>
      <c r="U22" s="11">
        <f t="shared" si="4"/>
        <v>13.178294573643409</v>
      </c>
      <c r="V22" s="11">
        <f t="shared" si="4"/>
        <v>31.007751937984494</v>
      </c>
      <c r="W22" s="11">
        <f t="shared" si="4"/>
        <v>6.4599483204134369</v>
      </c>
      <c r="X22" s="11">
        <f t="shared" si="2"/>
        <v>52.196382428940566</v>
      </c>
      <c r="Y22" s="11">
        <f t="shared" si="3"/>
        <v>44.366925064599478</v>
      </c>
    </row>
    <row r="23" spans="4:34" x14ac:dyDescent="0.25">
      <c r="D23" t="s">
        <v>4</v>
      </c>
      <c r="E23" t="s">
        <v>1</v>
      </c>
      <c r="F23" t="s">
        <v>70</v>
      </c>
      <c r="G23">
        <v>7</v>
      </c>
      <c r="H23">
        <v>2.1</v>
      </c>
      <c r="I23">
        <v>10.1</v>
      </c>
      <c r="J23">
        <v>45.423280423280417</v>
      </c>
      <c r="K23">
        <v>12</v>
      </c>
      <c r="L23">
        <v>22.9</v>
      </c>
      <c r="M23">
        <v>0.2</v>
      </c>
      <c r="N23">
        <v>0.4</v>
      </c>
      <c r="O23">
        <v>3.45</v>
      </c>
      <c r="P23">
        <v>4.5999999999999996</v>
      </c>
      <c r="Q23">
        <v>1.3</v>
      </c>
      <c r="S23" s="11">
        <f t="shared" si="1"/>
        <v>1.0582010582010581</v>
      </c>
      <c r="T23" s="11">
        <f t="shared" si="4"/>
        <v>2.1164021164021163</v>
      </c>
      <c r="U23" s="11">
        <f t="shared" si="4"/>
        <v>18.253968253968253</v>
      </c>
      <c r="V23" s="11">
        <f t="shared" si="4"/>
        <v>24.338624338624335</v>
      </c>
      <c r="W23" s="11">
        <f t="shared" si="4"/>
        <v>6.8783068783068781</v>
      </c>
      <c r="X23" s="11">
        <f t="shared" si="2"/>
        <v>52.645502645502638</v>
      </c>
      <c r="Y23" s="11">
        <f t="shared" si="3"/>
        <v>44.74867724867724</v>
      </c>
    </row>
    <row r="24" spans="4:34" x14ac:dyDescent="0.25">
      <c r="D24" t="s">
        <v>4</v>
      </c>
      <c r="E24" t="s">
        <v>1</v>
      </c>
      <c r="F24" t="s">
        <v>68</v>
      </c>
      <c r="G24">
        <v>7</v>
      </c>
      <c r="H24">
        <v>2.0499999999999998</v>
      </c>
      <c r="I24">
        <v>10</v>
      </c>
      <c r="J24">
        <v>46.070460704607058</v>
      </c>
      <c r="K24">
        <v>12.857142857142858</v>
      </c>
      <c r="L24">
        <v>22.5</v>
      </c>
      <c r="M24">
        <v>0.1</v>
      </c>
      <c r="N24">
        <v>0.55000000000000004</v>
      </c>
      <c r="O24">
        <v>3.2</v>
      </c>
      <c r="P24">
        <v>5.85</v>
      </c>
      <c r="Q24">
        <v>0.4</v>
      </c>
      <c r="S24" s="11">
        <f t="shared" si="1"/>
        <v>0.5420054200542006</v>
      </c>
      <c r="T24" s="11">
        <f t="shared" si="4"/>
        <v>2.9810298102981032</v>
      </c>
      <c r="U24" s="11">
        <f t="shared" si="4"/>
        <v>17.344173441734419</v>
      </c>
      <c r="V24" s="11">
        <f t="shared" si="4"/>
        <v>31.707317073170728</v>
      </c>
      <c r="W24" s="11">
        <f t="shared" si="4"/>
        <v>2.1680216802168024</v>
      </c>
      <c r="X24" s="11">
        <f t="shared" si="2"/>
        <v>54.74254742547425</v>
      </c>
      <c r="Y24" s="11">
        <f t="shared" si="3"/>
        <v>46.531165311653112</v>
      </c>
    </row>
    <row r="25" spans="4:34" x14ac:dyDescent="0.25">
      <c r="D25" t="s">
        <v>4</v>
      </c>
      <c r="E25" t="s">
        <v>1</v>
      </c>
      <c r="F25" t="s">
        <v>69</v>
      </c>
      <c r="G25">
        <v>7</v>
      </c>
      <c r="H25">
        <v>1.95</v>
      </c>
      <c r="I25">
        <v>10.45</v>
      </c>
      <c r="J25">
        <v>50.612535612535609</v>
      </c>
      <c r="K25">
        <v>12.428571428571429</v>
      </c>
      <c r="L25">
        <v>23.3</v>
      </c>
      <c r="M25">
        <v>0.05</v>
      </c>
      <c r="N25">
        <v>0.6</v>
      </c>
      <c r="O25">
        <v>3.2</v>
      </c>
      <c r="P25">
        <v>5.45</v>
      </c>
      <c r="Q25">
        <v>1.05</v>
      </c>
      <c r="S25" s="11">
        <f t="shared" si="1"/>
        <v>0.28490028490028496</v>
      </c>
      <c r="T25" s="11">
        <f t="shared" si="4"/>
        <v>3.4188034188034191</v>
      </c>
      <c r="U25" s="11">
        <f t="shared" si="4"/>
        <v>18.233618233618238</v>
      </c>
      <c r="V25" s="11">
        <f t="shared" si="4"/>
        <v>31.054131054131059</v>
      </c>
      <c r="W25" s="11">
        <f t="shared" si="4"/>
        <v>5.9829059829059839</v>
      </c>
      <c r="X25" s="11">
        <f t="shared" si="2"/>
        <v>58.974358974358985</v>
      </c>
      <c r="Y25" s="11">
        <f t="shared" si="3"/>
        <v>50.128205128205138</v>
      </c>
    </row>
    <row r="26" spans="4:34" x14ac:dyDescent="0.25">
      <c r="D26" t="s">
        <v>4</v>
      </c>
      <c r="E26" t="s">
        <v>1</v>
      </c>
      <c r="F26" t="s">
        <v>70</v>
      </c>
      <c r="G26">
        <v>7</v>
      </c>
      <c r="H26">
        <v>2</v>
      </c>
      <c r="I26">
        <v>9.85</v>
      </c>
      <c r="J26">
        <v>46.513888888888893</v>
      </c>
      <c r="K26">
        <v>12.428571428571429</v>
      </c>
      <c r="L26">
        <v>22.7</v>
      </c>
      <c r="M26">
        <v>0.05</v>
      </c>
      <c r="N26">
        <v>0.65</v>
      </c>
      <c r="O26">
        <v>4.0999999999999996</v>
      </c>
      <c r="P26">
        <v>4.2</v>
      </c>
      <c r="Q26">
        <v>0.6</v>
      </c>
      <c r="S26" s="11">
        <f t="shared" si="1"/>
        <v>0.27777777777777779</v>
      </c>
      <c r="T26" s="11">
        <f t="shared" si="4"/>
        <v>3.6111111111111112</v>
      </c>
      <c r="U26" s="11">
        <f t="shared" si="4"/>
        <v>22.777777777777779</v>
      </c>
      <c r="V26" s="11">
        <f t="shared" si="4"/>
        <v>23.333333333333336</v>
      </c>
      <c r="W26" s="11">
        <f t="shared" si="4"/>
        <v>3.333333333333333</v>
      </c>
      <c r="X26" s="11">
        <f t="shared" si="2"/>
        <v>53.333333333333336</v>
      </c>
      <c r="Y26" s="11">
        <f t="shared" si="3"/>
        <v>45.333333333333336</v>
      </c>
    </row>
    <row r="27" spans="4:34" x14ac:dyDescent="0.25">
      <c r="D27" t="s">
        <v>4</v>
      </c>
      <c r="E27" t="s">
        <v>1</v>
      </c>
      <c r="F27" t="s">
        <v>68</v>
      </c>
      <c r="G27">
        <v>7</v>
      </c>
      <c r="H27">
        <v>2.0499999999999998</v>
      </c>
      <c r="I27">
        <v>11.4</v>
      </c>
      <c r="J27">
        <v>52.520325203252042</v>
      </c>
      <c r="K27">
        <v>14.285714285714286</v>
      </c>
      <c r="L27">
        <v>22.7</v>
      </c>
      <c r="M27">
        <v>0.05</v>
      </c>
      <c r="N27">
        <v>0.8</v>
      </c>
      <c r="O27">
        <v>4</v>
      </c>
      <c r="P27">
        <v>4.8499999999999996</v>
      </c>
      <c r="Q27">
        <v>1.5</v>
      </c>
      <c r="S27" s="11">
        <f t="shared" si="1"/>
        <v>0.2710027100271003</v>
      </c>
      <c r="T27" s="11">
        <f t="shared" si="4"/>
        <v>4.3360433604336048</v>
      </c>
      <c r="U27" s="11">
        <f t="shared" si="4"/>
        <v>21.680216802168026</v>
      </c>
      <c r="V27" s="11">
        <f t="shared" si="4"/>
        <v>26.287262872628723</v>
      </c>
      <c r="W27" s="11">
        <f t="shared" si="4"/>
        <v>8.1300813008130071</v>
      </c>
      <c r="X27" s="11">
        <f t="shared" si="2"/>
        <v>60.704607046070464</v>
      </c>
      <c r="Y27" s="11">
        <f t="shared" si="3"/>
        <v>51.598915989159892</v>
      </c>
    </row>
    <row r="28" spans="4:34" x14ac:dyDescent="0.25">
      <c r="D28" t="s">
        <v>4</v>
      </c>
      <c r="E28" t="s">
        <v>1</v>
      </c>
      <c r="F28" t="s">
        <v>69</v>
      </c>
      <c r="G28">
        <v>7</v>
      </c>
      <c r="H28">
        <v>2</v>
      </c>
      <c r="I28">
        <v>8.75</v>
      </c>
      <c r="J28">
        <v>41.319444444444443</v>
      </c>
      <c r="K28">
        <v>14.571428571428571</v>
      </c>
      <c r="L28">
        <v>24.2</v>
      </c>
      <c r="M28">
        <v>0.25</v>
      </c>
      <c r="N28">
        <v>1.6</v>
      </c>
      <c r="O28">
        <v>4</v>
      </c>
      <c r="P28">
        <v>2.7</v>
      </c>
      <c r="Q28">
        <v>0.2</v>
      </c>
      <c r="S28" s="11">
        <f t="shared" si="1"/>
        <v>1.3888888888888888</v>
      </c>
      <c r="T28" s="11">
        <f t="shared" si="4"/>
        <v>8.8888888888888893</v>
      </c>
      <c r="U28" s="11">
        <f t="shared" si="4"/>
        <v>22.222222222222221</v>
      </c>
      <c r="V28" s="11">
        <f t="shared" si="4"/>
        <v>15</v>
      </c>
      <c r="W28" s="11">
        <f t="shared" si="4"/>
        <v>1.1111111111111112</v>
      </c>
      <c r="X28" s="11">
        <f t="shared" si="2"/>
        <v>48.611111111111114</v>
      </c>
      <c r="Y28" s="11">
        <f t="shared" si="3"/>
        <v>41.319444444444443</v>
      </c>
    </row>
    <row r="29" spans="4:34" x14ac:dyDescent="0.25">
      <c r="D29" t="s">
        <v>4</v>
      </c>
      <c r="E29" t="s">
        <v>1</v>
      </c>
      <c r="F29" t="s">
        <v>70</v>
      </c>
      <c r="G29">
        <v>7</v>
      </c>
      <c r="H29">
        <v>2</v>
      </c>
      <c r="I29">
        <v>8.35</v>
      </c>
      <c r="J29">
        <v>39.43055555555555</v>
      </c>
      <c r="K29">
        <v>13.285714285714286</v>
      </c>
      <c r="L29">
        <v>24.5</v>
      </c>
      <c r="M29">
        <v>0.2</v>
      </c>
      <c r="N29">
        <v>1.75</v>
      </c>
      <c r="O29">
        <v>3.4</v>
      </c>
      <c r="P29">
        <v>2.15</v>
      </c>
      <c r="Q29">
        <v>0.6</v>
      </c>
      <c r="S29" s="11">
        <f t="shared" si="1"/>
        <v>1.1111111111111112</v>
      </c>
      <c r="T29" s="11">
        <f t="shared" si="4"/>
        <v>9.7222222222222214</v>
      </c>
      <c r="U29" s="11">
        <f t="shared" si="4"/>
        <v>18.888888888888889</v>
      </c>
      <c r="V29" s="11">
        <f t="shared" si="4"/>
        <v>11.944444444444445</v>
      </c>
      <c r="W29" s="11">
        <f t="shared" si="4"/>
        <v>3.333333333333333</v>
      </c>
      <c r="X29" s="11">
        <f t="shared" si="2"/>
        <v>45</v>
      </c>
      <c r="Y29" s="11">
        <f t="shared" si="3"/>
        <v>38.25</v>
      </c>
    </row>
    <row r="30" spans="4:34" x14ac:dyDescent="0.25">
      <c r="D30" t="s">
        <v>4</v>
      </c>
      <c r="E30" t="s">
        <v>1</v>
      </c>
      <c r="F30" t="s">
        <v>68</v>
      </c>
      <c r="G30">
        <v>7</v>
      </c>
      <c r="H30">
        <v>2.0499999999999998</v>
      </c>
      <c r="I30">
        <v>8.65</v>
      </c>
      <c r="J30">
        <v>39.8509485094851</v>
      </c>
      <c r="K30">
        <v>12.857142857142858</v>
      </c>
      <c r="L30">
        <v>24.7</v>
      </c>
      <c r="M30">
        <v>0.2</v>
      </c>
      <c r="N30">
        <v>1.4</v>
      </c>
      <c r="O30">
        <v>3.55</v>
      </c>
      <c r="P30">
        <v>3.2</v>
      </c>
      <c r="Q30">
        <v>0.25</v>
      </c>
      <c r="S30" s="11">
        <f t="shared" si="1"/>
        <v>1.0840108401084012</v>
      </c>
      <c r="T30" s="11">
        <f t="shared" si="4"/>
        <v>7.5880758807588062</v>
      </c>
      <c r="U30" s="11">
        <f t="shared" si="4"/>
        <v>19.241192411924118</v>
      </c>
      <c r="V30" s="11">
        <f t="shared" si="4"/>
        <v>17.344173441734419</v>
      </c>
      <c r="W30" s="11">
        <f t="shared" si="4"/>
        <v>1.3550135501355016</v>
      </c>
      <c r="X30" s="11">
        <f t="shared" si="2"/>
        <v>46.612466124661246</v>
      </c>
      <c r="Y30" s="11">
        <f t="shared" si="3"/>
        <v>39.620596205962059</v>
      </c>
    </row>
    <row r="31" spans="4:34" x14ac:dyDescent="0.25">
      <c r="D31" t="s">
        <v>4</v>
      </c>
      <c r="E31" t="s">
        <v>3</v>
      </c>
      <c r="F31" t="s">
        <v>69</v>
      </c>
      <c r="G31">
        <v>6</v>
      </c>
      <c r="H31">
        <v>2.15</v>
      </c>
      <c r="I31">
        <v>8.15</v>
      </c>
      <c r="J31">
        <v>35.801033591731269</v>
      </c>
      <c r="K31">
        <v>9</v>
      </c>
      <c r="L31">
        <v>24</v>
      </c>
      <c r="M31">
        <v>0.05</v>
      </c>
      <c r="N31">
        <v>0.4</v>
      </c>
      <c r="O31">
        <v>2.2999999999999998</v>
      </c>
      <c r="P31">
        <v>4.5999999999999996</v>
      </c>
      <c r="Q31">
        <v>0.75</v>
      </c>
      <c r="S31" s="11">
        <f t="shared" si="1"/>
        <v>0.2583979328165375</v>
      </c>
      <c r="T31" s="11">
        <f t="shared" si="4"/>
        <v>2.0671834625323</v>
      </c>
      <c r="U31" s="11">
        <f t="shared" si="4"/>
        <v>11.886304909560723</v>
      </c>
      <c r="V31" s="11">
        <f t="shared" si="4"/>
        <v>23.772609819121445</v>
      </c>
      <c r="W31" s="11">
        <f t="shared" si="4"/>
        <v>3.8759689922480618</v>
      </c>
      <c r="X31" s="11">
        <f t="shared" si="2"/>
        <v>41.860465116279066</v>
      </c>
      <c r="Y31" s="11">
        <f t="shared" si="3"/>
        <v>35.581395348837205</v>
      </c>
      <c r="AC31" t="s">
        <v>63</v>
      </c>
    </row>
    <row r="32" spans="4:34" x14ac:dyDescent="0.25">
      <c r="D32" t="s">
        <v>4</v>
      </c>
      <c r="E32" t="s">
        <v>3</v>
      </c>
      <c r="F32" t="s">
        <v>70</v>
      </c>
      <c r="G32">
        <v>6</v>
      </c>
      <c r="H32">
        <v>2</v>
      </c>
      <c r="I32">
        <v>8.5500000000000007</v>
      </c>
      <c r="J32">
        <v>40.375</v>
      </c>
      <c r="K32">
        <v>10.666666666666666</v>
      </c>
      <c r="L32">
        <v>24.5</v>
      </c>
      <c r="M32">
        <v>0.05</v>
      </c>
      <c r="N32">
        <v>0.4</v>
      </c>
      <c r="O32">
        <v>3.5</v>
      </c>
      <c r="P32">
        <v>3.8</v>
      </c>
      <c r="Q32">
        <v>0.65</v>
      </c>
      <c r="S32" s="11">
        <f t="shared" si="1"/>
        <v>0.27777777777777779</v>
      </c>
      <c r="T32" s="11">
        <f t="shared" si="4"/>
        <v>2.2222222222222223</v>
      </c>
      <c r="U32" s="11">
        <f t="shared" si="4"/>
        <v>19.444444444444443</v>
      </c>
      <c r="V32" s="11">
        <f t="shared" si="4"/>
        <v>21.111111111111111</v>
      </c>
      <c r="W32" s="11">
        <f t="shared" si="4"/>
        <v>3.6111111111111112</v>
      </c>
      <c r="X32" s="11">
        <f t="shared" si="2"/>
        <v>46.666666666666671</v>
      </c>
      <c r="Y32" s="11">
        <f t="shared" si="3"/>
        <v>39.666666666666671</v>
      </c>
      <c r="AC32" t="s">
        <v>118</v>
      </c>
      <c r="AD32" t="s">
        <v>115</v>
      </c>
      <c r="AG32" t="s">
        <v>118</v>
      </c>
      <c r="AH32" t="s">
        <v>115</v>
      </c>
    </row>
    <row r="33" spans="4:34" x14ac:dyDescent="0.25">
      <c r="D33" t="s">
        <v>4</v>
      </c>
      <c r="E33" t="s">
        <v>3</v>
      </c>
      <c r="F33" t="s">
        <v>68</v>
      </c>
      <c r="G33">
        <v>7</v>
      </c>
      <c r="H33">
        <v>2.0499999999999998</v>
      </c>
      <c r="I33">
        <v>9.1999999999999993</v>
      </c>
      <c r="J33">
        <v>42.384823848238483</v>
      </c>
      <c r="K33">
        <v>10.571428571428571</v>
      </c>
      <c r="L33">
        <v>24.8</v>
      </c>
      <c r="M33">
        <v>0.05</v>
      </c>
      <c r="N33">
        <v>0.8</v>
      </c>
      <c r="O33">
        <v>3.7</v>
      </c>
      <c r="P33">
        <v>4.05</v>
      </c>
      <c r="Q33">
        <v>0.5</v>
      </c>
      <c r="S33" s="11">
        <f t="shared" si="1"/>
        <v>0.2710027100271003</v>
      </c>
      <c r="T33" s="11">
        <f t="shared" si="4"/>
        <v>4.3360433604336048</v>
      </c>
      <c r="U33" s="11">
        <f t="shared" si="4"/>
        <v>20.054200542005422</v>
      </c>
      <c r="V33" s="11">
        <f t="shared" si="4"/>
        <v>21.95121951219512</v>
      </c>
      <c r="W33" s="11">
        <f t="shared" si="4"/>
        <v>2.7100271002710032</v>
      </c>
      <c r="X33" s="11">
        <f t="shared" si="2"/>
        <v>49.322493224932252</v>
      </c>
      <c r="Y33" s="11">
        <f t="shared" si="3"/>
        <v>41.924119241192415</v>
      </c>
      <c r="AC33" s="11">
        <v>4.6511627906976747</v>
      </c>
      <c r="AD33" s="11">
        <v>11.886304909560723</v>
      </c>
      <c r="AF33" t="s">
        <v>118</v>
      </c>
      <c r="AH33" s="10">
        <v>1.1140000000000001E-2</v>
      </c>
    </row>
    <row r="34" spans="4:34" x14ac:dyDescent="0.25">
      <c r="D34" t="s">
        <v>0</v>
      </c>
      <c r="E34" t="s">
        <v>2</v>
      </c>
      <c r="F34" t="s">
        <v>69</v>
      </c>
      <c r="G34">
        <v>7</v>
      </c>
      <c r="H34">
        <v>2</v>
      </c>
      <c r="I34">
        <v>14.05</v>
      </c>
      <c r="J34">
        <v>66.347222222222214</v>
      </c>
      <c r="K34">
        <v>7.7142857142857144</v>
      </c>
      <c r="L34">
        <v>22.6</v>
      </c>
      <c r="M34">
        <v>0.05</v>
      </c>
      <c r="N34">
        <v>0.4</v>
      </c>
      <c r="O34">
        <v>1.35</v>
      </c>
      <c r="P34">
        <v>4.9000000000000004</v>
      </c>
      <c r="Q34">
        <v>7.2</v>
      </c>
      <c r="S34" s="11">
        <f t="shared" si="1"/>
        <v>0.27777777777777779</v>
      </c>
      <c r="T34" s="11">
        <f t="shared" si="4"/>
        <v>2.2222222222222223</v>
      </c>
      <c r="U34" s="11">
        <f t="shared" si="4"/>
        <v>7.5</v>
      </c>
      <c r="V34" s="11">
        <f t="shared" si="4"/>
        <v>27.222222222222221</v>
      </c>
      <c r="W34" s="11">
        <f t="shared" si="4"/>
        <v>40</v>
      </c>
      <c r="X34" s="11">
        <f t="shared" si="2"/>
        <v>77.222222222222229</v>
      </c>
      <c r="Y34" s="11">
        <f t="shared" si="3"/>
        <v>65.638888888888886</v>
      </c>
      <c r="AC34" s="11">
        <v>9.3023255813953494</v>
      </c>
      <c r="AD34" s="11">
        <v>19.444444444444443</v>
      </c>
      <c r="AF34" t="s">
        <v>115</v>
      </c>
      <c r="AG34">
        <v>13.18</v>
      </c>
    </row>
    <row r="35" spans="4:34" x14ac:dyDescent="0.25">
      <c r="D35" t="s">
        <v>0</v>
      </c>
      <c r="E35" t="s">
        <v>2</v>
      </c>
      <c r="F35" t="s">
        <v>70</v>
      </c>
      <c r="G35">
        <v>7</v>
      </c>
      <c r="H35">
        <v>2.15</v>
      </c>
      <c r="I35">
        <v>10.050000000000001</v>
      </c>
      <c r="J35">
        <v>44.147286821705428</v>
      </c>
      <c r="K35">
        <v>6.5714285714285712</v>
      </c>
      <c r="L35">
        <v>23.4</v>
      </c>
      <c r="M35">
        <v>0</v>
      </c>
      <c r="N35">
        <v>0.4</v>
      </c>
      <c r="O35">
        <v>1.25</v>
      </c>
      <c r="P35">
        <v>4.05</v>
      </c>
      <c r="Q35">
        <v>4.3</v>
      </c>
      <c r="S35" s="11">
        <f t="shared" si="1"/>
        <v>0</v>
      </c>
      <c r="T35" s="11">
        <f t="shared" si="4"/>
        <v>2.0671834625323</v>
      </c>
      <c r="U35" s="11">
        <f t="shared" si="4"/>
        <v>6.4599483204134369</v>
      </c>
      <c r="V35" s="11">
        <f t="shared" si="4"/>
        <v>20.930232558139533</v>
      </c>
      <c r="W35" s="11">
        <f t="shared" si="4"/>
        <v>22.222222222222218</v>
      </c>
      <c r="X35" s="11">
        <f t="shared" si="2"/>
        <v>51.679586563307488</v>
      </c>
      <c r="Y35" s="11">
        <f t="shared" si="3"/>
        <v>43.927648578811365</v>
      </c>
      <c r="AC35" s="11">
        <v>9.9415204678362574</v>
      </c>
      <c r="AD35" s="11">
        <v>20.054200542005422</v>
      </c>
    </row>
    <row r="36" spans="4:34" x14ac:dyDescent="0.25">
      <c r="D36" t="s">
        <v>0</v>
      </c>
      <c r="E36" t="s">
        <v>2</v>
      </c>
      <c r="F36" t="s">
        <v>68</v>
      </c>
      <c r="G36">
        <v>7</v>
      </c>
      <c r="H36">
        <v>2.0499999999999998</v>
      </c>
      <c r="I36">
        <v>11.85</v>
      </c>
      <c r="J36">
        <v>54.593495934959357</v>
      </c>
      <c r="K36">
        <v>7.2857142857142856</v>
      </c>
      <c r="L36">
        <v>22.8</v>
      </c>
      <c r="M36">
        <v>0.05</v>
      </c>
      <c r="N36">
        <v>0.45</v>
      </c>
      <c r="O36">
        <v>1.6</v>
      </c>
      <c r="P36">
        <v>3.35</v>
      </c>
      <c r="Q36">
        <v>6.3</v>
      </c>
      <c r="S36" s="11">
        <f t="shared" si="1"/>
        <v>0.2710027100271003</v>
      </c>
      <c r="T36" s="11">
        <f t="shared" si="4"/>
        <v>2.4390243902439028</v>
      </c>
      <c r="U36" s="11">
        <f t="shared" si="4"/>
        <v>8.6720867208672097</v>
      </c>
      <c r="V36" s="11">
        <f t="shared" si="4"/>
        <v>18.15718157181572</v>
      </c>
      <c r="W36" s="11">
        <f t="shared" si="4"/>
        <v>34.146341463414636</v>
      </c>
      <c r="X36" s="11">
        <f t="shared" si="2"/>
        <v>63.685636856368568</v>
      </c>
      <c r="Y36" s="11">
        <f t="shared" si="3"/>
        <v>54.132791327913282</v>
      </c>
    </row>
    <row r="39" spans="4:34" x14ac:dyDescent="0.25">
      <c r="U39" t="s">
        <v>64</v>
      </c>
      <c r="Y39" t="s">
        <v>64</v>
      </c>
      <c r="AC39" t="s">
        <v>64</v>
      </c>
    </row>
    <row r="40" spans="4:34" x14ac:dyDescent="0.25">
      <c r="J40" t="s">
        <v>104</v>
      </c>
      <c r="K40" t="s">
        <v>103</v>
      </c>
      <c r="L40" t="s">
        <v>61</v>
      </c>
      <c r="M40" t="s">
        <v>62</v>
      </c>
      <c r="N40" t="s">
        <v>63</v>
      </c>
      <c r="O40" t="s">
        <v>64</v>
      </c>
      <c r="P40" t="s">
        <v>65</v>
      </c>
      <c r="Q40" t="s">
        <v>101</v>
      </c>
      <c r="R40" t="s">
        <v>102</v>
      </c>
      <c r="U40" t="s">
        <v>120</v>
      </c>
      <c r="V40" t="s">
        <v>121</v>
      </c>
      <c r="Y40" t="s">
        <v>122</v>
      </c>
      <c r="Z40" t="s">
        <v>123</v>
      </c>
      <c r="AC40" t="s">
        <v>118</v>
      </c>
      <c r="AD40" t="s">
        <v>115</v>
      </c>
      <c r="AG40" t="s">
        <v>118</v>
      </c>
      <c r="AH40" t="s">
        <v>115</v>
      </c>
    </row>
    <row r="41" spans="4:34" x14ac:dyDescent="0.25">
      <c r="J41" t="s">
        <v>100</v>
      </c>
      <c r="K41" t="s">
        <v>1</v>
      </c>
      <c r="L41" s="11">
        <v>1.0840108401084012</v>
      </c>
      <c r="M41" s="11">
        <v>1.8970189701897016</v>
      </c>
      <c r="N41" s="11">
        <v>15.718157181571815</v>
      </c>
      <c r="O41" s="11">
        <v>35.230352303523034</v>
      </c>
      <c r="P41" s="11">
        <v>6.2330623306233059</v>
      </c>
      <c r="Q41" s="11">
        <v>60.162601626016261</v>
      </c>
      <c r="R41" s="11">
        <v>51.138211382113823</v>
      </c>
      <c r="U41">
        <v>19.883040935672515</v>
      </c>
      <c r="V41">
        <v>34.920634920634917</v>
      </c>
      <c r="Y41">
        <v>35.230352303523034</v>
      </c>
      <c r="Z41" s="11">
        <v>31.007751937984494</v>
      </c>
      <c r="AC41" s="11">
        <v>28.423772609819121</v>
      </c>
      <c r="AD41" s="11">
        <v>23.772609819121445</v>
      </c>
      <c r="AF41" t="s">
        <v>118</v>
      </c>
      <c r="AH41">
        <v>0.64159999999999995</v>
      </c>
    </row>
    <row r="42" spans="4:34" x14ac:dyDescent="0.25">
      <c r="J42" t="s">
        <v>100</v>
      </c>
      <c r="K42" t="s">
        <v>1</v>
      </c>
      <c r="L42" s="11">
        <v>0.516795865633075</v>
      </c>
      <c r="M42" s="11">
        <v>4.9095607235142111</v>
      </c>
      <c r="N42" s="11">
        <v>17.571059431524546</v>
      </c>
      <c r="O42" s="11">
        <v>26.356589147286819</v>
      </c>
      <c r="P42" s="11">
        <v>5.6847545219638249</v>
      </c>
      <c r="Q42" s="11">
        <v>55.038759689922472</v>
      </c>
      <c r="R42" s="11">
        <v>46.782945736434101</v>
      </c>
      <c r="U42">
        <v>28.940568475452192</v>
      </c>
      <c r="V42">
        <v>23.848238482384826</v>
      </c>
      <c r="Y42">
        <v>26.356589147286819</v>
      </c>
      <c r="Z42" s="11">
        <v>24.338624338624335</v>
      </c>
      <c r="AC42" s="11">
        <v>17.571059431524546</v>
      </c>
      <c r="AD42" s="11">
        <v>21.111111111111111</v>
      </c>
      <c r="AF42" t="s">
        <v>115</v>
      </c>
      <c r="AG42">
        <v>0.76790000000000003</v>
      </c>
    </row>
    <row r="43" spans="4:34" x14ac:dyDescent="0.25">
      <c r="J43" t="s">
        <v>100</v>
      </c>
      <c r="K43" t="s">
        <v>1</v>
      </c>
      <c r="L43" s="11">
        <v>0.29239766081871349</v>
      </c>
      <c r="M43" s="11">
        <v>5.2631578947368416</v>
      </c>
      <c r="N43" s="11">
        <v>24.269005847953217</v>
      </c>
      <c r="O43" s="11">
        <v>23.391812865497073</v>
      </c>
      <c r="P43" s="11">
        <v>8.7719298245614041</v>
      </c>
      <c r="Q43" s="11">
        <v>61.988304093567251</v>
      </c>
      <c r="R43" s="11">
        <v>52.690058479532162</v>
      </c>
      <c r="S43" s="11">
        <f>AVERAGE(R41:R43)</f>
        <v>50.203738532693365</v>
      </c>
      <c r="U43">
        <v>23.772609819121445</v>
      </c>
      <c r="V43">
        <v>27.513227513227513</v>
      </c>
      <c r="Y43">
        <v>23.391812865497073</v>
      </c>
      <c r="Z43" s="11">
        <v>31.707317073170728</v>
      </c>
      <c r="AC43" s="11">
        <v>15.497076023391813</v>
      </c>
      <c r="AD43" s="11">
        <v>21.95121951219512</v>
      </c>
    </row>
    <row r="44" spans="4:34" x14ac:dyDescent="0.25">
      <c r="J44" t="s">
        <v>100</v>
      </c>
      <c r="K44" t="s">
        <v>2</v>
      </c>
      <c r="L44" s="11">
        <v>0.29239766081871349</v>
      </c>
      <c r="M44" s="11">
        <v>0.29239766081871349</v>
      </c>
      <c r="N44" s="11">
        <v>10.23391812865497</v>
      </c>
      <c r="O44" s="11">
        <v>19.883040935672515</v>
      </c>
      <c r="P44" s="11">
        <v>28.362573099415201</v>
      </c>
      <c r="Q44" s="11">
        <v>59.064327485380112</v>
      </c>
      <c r="R44" s="11">
        <v>50.204678362573091</v>
      </c>
      <c r="U44">
        <v>19.166666666666668</v>
      </c>
      <c r="V44">
        <v>20.833333333333336</v>
      </c>
      <c r="Z44" s="11">
        <v>31.054131054131059</v>
      </c>
    </row>
    <row r="45" spans="4:34" x14ac:dyDescent="0.25">
      <c r="J45" t="s">
        <v>100</v>
      </c>
      <c r="K45" t="s">
        <v>2</v>
      </c>
      <c r="L45" s="11">
        <v>0.516795865633075</v>
      </c>
      <c r="M45" s="11">
        <v>1.5503875968992249</v>
      </c>
      <c r="N45" s="11">
        <v>13.436692506459949</v>
      </c>
      <c r="O45" s="11">
        <v>28.940568475452192</v>
      </c>
      <c r="P45" s="11">
        <v>17.571059431524546</v>
      </c>
      <c r="Q45" s="11">
        <v>62.015503875968989</v>
      </c>
      <c r="R45" s="11">
        <v>52.713178294573638</v>
      </c>
      <c r="U45">
        <v>20.413436692506458</v>
      </c>
      <c r="V45">
        <v>38.359788359788361</v>
      </c>
      <c r="Z45" s="11">
        <v>23.333333333333336</v>
      </c>
      <c r="AC45" t="s">
        <v>65</v>
      </c>
    </row>
    <row r="46" spans="4:34" x14ac:dyDescent="0.25">
      <c r="J46" t="s">
        <v>100</v>
      </c>
      <c r="K46" t="s">
        <v>2</v>
      </c>
      <c r="L46" s="11">
        <v>1.2919896640826871</v>
      </c>
      <c r="M46" s="11">
        <v>2.0671834625323</v>
      </c>
      <c r="N46" s="11">
        <v>16.5374677002584</v>
      </c>
      <c r="O46" s="11">
        <v>23.772609819121445</v>
      </c>
      <c r="P46" s="11">
        <v>20.671834625322994</v>
      </c>
      <c r="Q46" s="11">
        <v>64.341085271317837</v>
      </c>
      <c r="R46" s="11">
        <v>54.689922480620162</v>
      </c>
      <c r="U46">
        <v>18.055555555555557</v>
      </c>
      <c r="V46">
        <v>27.777777777777779</v>
      </c>
      <c r="Z46" s="11">
        <v>26.287262872628723</v>
      </c>
      <c r="AC46" t="s">
        <v>118</v>
      </c>
      <c r="AD46" t="s">
        <v>115</v>
      </c>
      <c r="AF46" t="s">
        <v>65</v>
      </c>
      <c r="AG46" t="s">
        <v>118</v>
      </c>
      <c r="AH46" t="s">
        <v>115</v>
      </c>
    </row>
    <row r="47" spans="4:34" x14ac:dyDescent="0.25">
      <c r="J47" t="s">
        <v>100</v>
      </c>
      <c r="K47" t="s">
        <v>2</v>
      </c>
      <c r="L47" s="11">
        <v>0.55555555555555558</v>
      </c>
      <c r="M47" s="11">
        <v>1.3888888888888888</v>
      </c>
      <c r="N47" s="11">
        <v>4.7222222222222223</v>
      </c>
      <c r="O47" s="11">
        <v>19.166666666666668</v>
      </c>
      <c r="P47" s="11">
        <v>38.333333333333336</v>
      </c>
      <c r="Q47" s="11">
        <v>64.166666666666671</v>
      </c>
      <c r="R47" s="11">
        <v>54.541666666666671</v>
      </c>
      <c r="Z47" s="11">
        <v>15</v>
      </c>
      <c r="AC47" s="11">
        <v>16.020671834625325</v>
      </c>
      <c r="AD47" s="11">
        <v>3.8759689922480618</v>
      </c>
      <c r="AF47" t="s">
        <v>118</v>
      </c>
      <c r="AH47" s="10">
        <v>2.7140000000000001E-2</v>
      </c>
    </row>
    <row r="48" spans="4:34" x14ac:dyDescent="0.25">
      <c r="J48" t="s">
        <v>100</v>
      </c>
      <c r="K48" t="s">
        <v>2</v>
      </c>
      <c r="L48" s="11">
        <v>0.2583979328165375</v>
      </c>
      <c r="M48" s="11">
        <v>2.0671834625323</v>
      </c>
      <c r="N48" s="11">
        <v>9.3023255813953494</v>
      </c>
      <c r="O48" s="11">
        <v>20.413436692506458</v>
      </c>
      <c r="P48" s="11">
        <v>36.434108527131784</v>
      </c>
      <c r="Q48" s="11">
        <v>68.475452196382435</v>
      </c>
      <c r="R48" s="11">
        <v>58.204134366925068</v>
      </c>
      <c r="T48" t="s">
        <v>64</v>
      </c>
      <c r="U48" t="s">
        <v>120</v>
      </c>
      <c r="V48" t="s">
        <v>121</v>
      </c>
      <c r="Z48" s="11">
        <v>11.944444444444445</v>
      </c>
      <c r="AC48" s="11">
        <v>14.470284237726096</v>
      </c>
      <c r="AD48" s="11">
        <v>3.6111111111111112</v>
      </c>
      <c r="AF48" t="s">
        <v>115</v>
      </c>
      <c r="AG48">
        <v>8.391</v>
      </c>
    </row>
    <row r="49" spans="10:30" x14ac:dyDescent="0.25">
      <c r="J49" t="s">
        <v>100</v>
      </c>
      <c r="K49" t="s">
        <v>2</v>
      </c>
      <c r="L49" s="11">
        <v>0.83333333333333326</v>
      </c>
      <c r="M49" s="11">
        <v>1.9444444444444442</v>
      </c>
      <c r="N49" s="11">
        <v>8.8888888888888893</v>
      </c>
      <c r="O49" s="11">
        <v>18.055555555555557</v>
      </c>
      <c r="P49" s="11">
        <v>34.722222222222221</v>
      </c>
      <c r="Q49" s="11">
        <v>64.444444444444443</v>
      </c>
      <c r="R49" s="11">
        <v>54.777777777777771</v>
      </c>
      <c r="T49" t="s">
        <v>120</v>
      </c>
      <c r="V49">
        <v>9.9019999999999997E-2</v>
      </c>
      <c r="Z49" s="11">
        <v>17.344173441734419</v>
      </c>
      <c r="AC49" s="11">
        <v>21.052631578947366</v>
      </c>
      <c r="AD49" s="11">
        <v>2.7100271002710032</v>
      </c>
    </row>
    <row r="50" spans="10:30" x14ac:dyDescent="0.25">
      <c r="J50" t="s">
        <v>100</v>
      </c>
      <c r="K50" t="s">
        <v>3</v>
      </c>
      <c r="L50" s="11">
        <v>0.516795865633075</v>
      </c>
      <c r="M50" s="11">
        <v>1.03359173126615</v>
      </c>
      <c r="N50" s="11">
        <v>4.6511627906976747</v>
      </c>
      <c r="O50" s="11">
        <v>28.423772609819121</v>
      </c>
      <c r="P50" s="11">
        <v>16.020671834625325</v>
      </c>
      <c r="Q50" s="11">
        <v>50.645994832041346</v>
      </c>
      <c r="R50" s="11">
        <v>43.049095607235145</v>
      </c>
      <c r="T50" t="s">
        <v>121</v>
      </c>
      <c r="U50">
        <v>2.8610000000000002</v>
      </c>
    </row>
    <row r="51" spans="10:30" x14ac:dyDescent="0.25">
      <c r="J51" t="s">
        <v>100</v>
      </c>
      <c r="K51" t="s">
        <v>3</v>
      </c>
      <c r="L51" s="11">
        <v>1.5503875968992249</v>
      </c>
      <c r="M51" s="11">
        <v>3.1007751937984498</v>
      </c>
      <c r="N51" s="11">
        <v>9.3023255813953494</v>
      </c>
      <c r="O51" s="11">
        <v>17.571059431524546</v>
      </c>
      <c r="P51" s="11">
        <v>14.470284237726096</v>
      </c>
      <c r="Q51" s="11">
        <v>45.994832041343663</v>
      </c>
      <c r="R51" s="11">
        <v>39.095607235142111</v>
      </c>
      <c r="Y51" t="s">
        <v>122</v>
      </c>
      <c r="Z51" t="s">
        <v>123</v>
      </c>
    </row>
    <row r="52" spans="10:30" x14ac:dyDescent="0.25">
      <c r="J52" t="s">
        <v>100</v>
      </c>
      <c r="K52" t="s">
        <v>3</v>
      </c>
      <c r="L52" s="11">
        <v>0.29239766081871349</v>
      </c>
      <c r="M52" s="11">
        <v>2.0467836257309941</v>
      </c>
      <c r="N52" s="11">
        <v>9.9415204678362574</v>
      </c>
      <c r="O52" s="11">
        <v>15.497076023391813</v>
      </c>
      <c r="P52" s="11">
        <v>21.052631578947366</v>
      </c>
      <c r="Q52" s="11">
        <v>48.830409356725141</v>
      </c>
      <c r="R52" s="11">
        <v>41.505847953216367</v>
      </c>
      <c r="U52" t="s">
        <v>65</v>
      </c>
      <c r="X52" t="s">
        <v>122</v>
      </c>
      <c r="Z52">
        <v>0.1293</v>
      </c>
    </row>
    <row r="53" spans="10:30" x14ac:dyDescent="0.25">
      <c r="J53" t="s">
        <v>4</v>
      </c>
      <c r="K53" t="s">
        <v>2</v>
      </c>
      <c r="L53" s="11">
        <v>0.26455026455026454</v>
      </c>
      <c r="M53" s="11">
        <v>2.1164021164021163</v>
      </c>
      <c r="N53" s="11">
        <v>6.8783068783068781</v>
      </c>
      <c r="O53" s="11">
        <v>34.920634920634917</v>
      </c>
      <c r="P53" s="11">
        <v>15.079365079365079</v>
      </c>
      <c r="Q53" s="11">
        <v>59.259259259259252</v>
      </c>
      <c r="R53" s="11">
        <v>50.370370370370367</v>
      </c>
      <c r="U53" t="s">
        <v>120</v>
      </c>
      <c r="V53" t="s">
        <v>121</v>
      </c>
      <c r="X53" t="s">
        <v>123</v>
      </c>
      <c r="Y53">
        <v>2.3919999999999999</v>
      </c>
    </row>
    <row r="54" spans="10:30" x14ac:dyDescent="0.25">
      <c r="J54" t="s">
        <v>4</v>
      </c>
      <c r="K54" t="s">
        <v>2</v>
      </c>
      <c r="L54" s="11">
        <v>0.2710027100271003</v>
      </c>
      <c r="M54" s="11">
        <v>1.3550135501355016</v>
      </c>
      <c r="N54" s="11">
        <v>7.3170731707317085</v>
      </c>
      <c r="O54" s="11">
        <v>23.848238482384826</v>
      </c>
      <c r="P54" s="11">
        <v>27.642276422764226</v>
      </c>
      <c r="Q54" s="11">
        <v>60.433604336043359</v>
      </c>
      <c r="R54" s="11">
        <v>51.368563685636857</v>
      </c>
      <c r="U54">
        <v>28.362573099415201</v>
      </c>
      <c r="V54">
        <v>15.079365079365079</v>
      </c>
    </row>
    <row r="55" spans="10:30" x14ac:dyDescent="0.25">
      <c r="J55" t="s">
        <v>4</v>
      </c>
      <c r="K55" t="s">
        <v>2</v>
      </c>
      <c r="L55" s="11">
        <v>0.26455026455026454</v>
      </c>
      <c r="M55" s="11">
        <v>0.26455026455026454</v>
      </c>
      <c r="N55" s="11">
        <v>10.846560846560845</v>
      </c>
      <c r="O55" s="11">
        <v>27.513227513227513</v>
      </c>
      <c r="P55" s="11">
        <v>23.80952380952381</v>
      </c>
      <c r="Q55" s="11">
        <v>62.698412698412696</v>
      </c>
      <c r="R55" s="11">
        <v>53.293650793650791</v>
      </c>
      <c r="U55">
        <v>17.571059431524546</v>
      </c>
      <c r="V55">
        <v>27.642276422764226</v>
      </c>
    </row>
    <row r="56" spans="10:30" x14ac:dyDescent="0.25">
      <c r="J56" t="s">
        <v>4</v>
      </c>
      <c r="K56" t="s">
        <v>2</v>
      </c>
      <c r="L56" s="11">
        <v>0.27777777777777779</v>
      </c>
      <c r="M56" s="11">
        <v>2.2222222222222223</v>
      </c>
      <c r="N56" s="11">
        <v>10</v>
      </c>
      <c r="O56" s="11">
        <v>20.833333333333336</v>
      </c>
      <c r="P56" s="11">
        <v>18.333333333333332</v>
      </c>
      <c r="Q56" s="11">
        <v>51.666666666666671</v>
      </c>
      <c r="R56" s="11">
        <v>43.916666666666671</v>
      </c>
      <c r="U56">
        <v>20.671834625322994</v>
      </c>
      <c r="V56">
        <v>23.80952380952381</v>
      </c>
      <c r="Y56" t="s">
        <v>65</v>
      </c>
    </row>
    <row r="57" spans="10:30" x14ac:dyDescent="0.25">
      <c r="J57" t="s">
        <v>4</v>
      </c>
      <c r="K57" t="s">
        <v>2</v>
      </c>
      <c r="L57" s="11">
        <v>0.26455026455026454</v>
      </c>
      <c r="M57" s="11">
        <v>1.5873015873015872</v>
      </c>
      <c r="N57" s="11">
        <v>12.962962962962962</v>
      </c>
      <c r="O57" s="11">
        <v>38.359788359788361</v>
      </c>
      <c r="P57" s="11">
        <v>10.317460317460316</v>
      </c>
      <c r="Q57" s="11">
        <v>63.492063492063494</v>
      </c>
      <c r="R57" s="11">
        <v>53.968253968253968</v>
      </c>
      <c r="U57">
        <v>38.333333333333336</v>
      </c>
      <c r="V57">
        <v>18.333333333333332</v>
      </c>
      <c r="Y57" t="s">
        <v>122</v>
      </c>
      <c r="Z57" t="s">
        <v>124</v>
      </c>
      <c r="AA57" t="s">
        <v>125</v>
      </c>
      <c r="AB57" t="s">
        <v>126</v>
      </c>
    </row>
    <row r="58" spans="10:30" x14ac:dyDescent="0.25">
      <c r="J58" t="s">
        <v>4</v>
      </c>
      <c r="K58" t="s">
        <v>2</v>
      </c>
      <c r="L58" s="11">
        <v>0.29239766081871349</v>
      </c>
      <c r="M58" s="11">
        <v>1.169590643274854</v>
      </c>
      <c r="N58" s="11">
        <v>8.1871345029239766</v>
      </c>
      <c r="O58" s="11">
        <v>27.777777777777779</v>
      </c>
      <c r="P58" s="11">
        <v>17.251461988304094</v>
      </c>
      <c r="Q58" s="11">
        <v>54.678362573099413</v>
      </c>
      <c r="R58" s="11">
        <v>46.476608187134502</v>
      </c>
      <c r="U58">
        <v>36.434108527131784</v>
      </c>
      <c r="V58">
        <v>10.317460317460316</v>
      </c>
      <c r="Y58">
        <v>6.2330623306233059</v>
      </c>
      <c r="Z58" s="11">
        <v>6.4599483204134369</v>
      </c>
      <c r="AA58" s="11">
        <v>5.9829059829059839</v>
      </c>
      <c r="AB58" s="11">
        <v>1.1111111111111112</v>
      </c>
    </row>
    <row r="59" spans="10:30" x14ac:dyDescent="0.25">
      <c r="J59" t="s">
        <v>4</v>
      </c>
      <c r="K59" t="s">
        <v>1</v>
      </c>
      <c r="L59" s="11">
        <v>0.2583979328165375</v>
      </c>
      <c r="M59" s="11">
        <v>1.2919896640826871</v>
      </c>
      <c r="N59" s="11">
        <v>13.178294573643409</v>
      </c>
      <c r="O59" s="11">
        <v>31.007751937984494</v>
      </c>
      <c r="P59" s="11">
        <v>6.4599483204134369</v>
      </c>
      <c r="Q59" s="11">
        <v>52.196382428940566</v>
      </c>
      <c r="R59" s="11">
        <v>44.366925064599478</v>
      </c>
      <c r="U59">
        <v>34.722222222222221</v>
      </c>
      <c r="V59">
        <v>17.251461988304094</v>
      </c>
      <c r="Y59">
        <v>5.6847545219638249</v>
      </c>
      <c r="Z59" s="11">
        <v>6.8783068783068781</v>
      </c>
      <c r="AA59" s="11">
        <v>3.333333333333333</v>
      </c>
      <c r="AB59" s="11">
        <v>3.333333333333333</v>
      </c>
    </row>
    <row r="60" spans="10:30" x14ac:dyDescent="0.25">
      <c r="J60" t="s">
        <v>4</v>
      </c>
      <c r="K60" t="s">
        <v>1</v>
      </c>
      <c r="L60" s="11">
        <v>1.0582010582010581</v>
      </c>
      <c r="M60" s="11">
        <v>2.1164021164021163</v>
      </c>
      <c r="N60" s="11">
        <v>18.253968253968253</v>
      </c>
      <c r="O60" s="11">
        <v>24.338624338624335</v>
      </c>
      <c r="P60" s="11">
        <v>6.8783068783068781</v>
      </c>
      <c r="Q60" s="11">
        <v>52.645502645502638</v>
      </c>
      <c r="R60" s="11">
        <v>44.74867724867724</v>
      </c>
      <c r="Y60">
        <v>8.7719298245614041</v>
      </c>
      <c r="Z60" s="11">
        <v>2.1680216802168024</v>
      </c>
      <c r="AA60" s="11">
        <v>8.1300813008130071</v>
      </c>
      <c r="AB60" s="11">
        <v>1.3550135501355016</v>
      </c>
    </row>
    <row r="61" spans="10:30" x14ac:dyDescent="0.25">
      <c r="J61" t="s">
        <v>4</v>
      </c>
      <c r="K61" t="s">
        <v>1</v>
      </c>
      <c r="L61" s="11">
        <v>0.5420054200542006</v>
      </c>
      <c r="M61" s="11">
        <v>2.9810298102981032</v>
      </c>
      <c r="N61" s="11">
        <v>17.344173441734419</v>
      </c>
      <c r="O61" s="11">
        <v>31.707317073170728</v>
      </c>
      <c r="P61" s="11">
        <v>2.1680216802168024</v>
      </c>
      <c r="Q61" s="11">
        <v>54.74254742547425</v>
      </c>
      <c r="R61" s="11">
        <v>46.531165311653112</v>
      </c>
      <c r="U61" t="s">
        <v>120</v>
      </c>
      <c r="V61" t="s">
        <v>121</v>
      </c>
    </row>
    <row r="62" spans="10:30" x14ac:dyDescent="0.25">
      <c r="J62" t="s">
        <v>4</v>
      </c>
      <c r="K62" t="s">
        <v>1</v>
      </c>
      <c r="L62" s="11">
        <v>0.28490028490028496</v>
      </c>
      <c r="M62" s="11">
        <v>3.4188034188034191</v>
      </c>
      <c r="N62" s="11">
        <v>18.233618233618238</v>
      </c>
      <c r="O62" s="11">
        <v>31.054131054131059</v>
      </c>
      <c r="P62" s="11">
        <v>5.9829059829059839</v>
      </c>
      <c r="Q62" s="11">
        <v>58.974358974358985</v>
      </c>
      <c r="R62" s="11">
        <v>50.128205128205138</v>
      </c>
      <c r="T62" t="s">
        <v>120</v>
      </c>
      <c r="V62">
        <v>0.12540000000000001</v>
      </c>
      <c r="Z62" t="s">
        <v>122</v>
      </c>
      <c r="AA62" t="s">
        <v>124</v>
      </c>
      <c r="AB62" t="s">
        <v>125</v>
      </c>
      <c r="AC62" t="s">
        <v>126</v>
      </c>
    </row>
    <row r="63" spans="10:30" x14ac:dyDescent="0.25">
      <c r="J63" t="s">
        <v>4</v>
      </c>
      <c r="K63" t="s">
        <v>1</v>
      </c>
      <c r="L63" s="11">
        <v>0.27777777777777779</v>
      </c>
      <c r="M63" s="11">
        <v>3.6111111111111112</v>
      </c>
      <c r="N63" s="11">
        <v>22.777777777777779</v>
      </c>
      <c r="O63" s="11">
        <v>23.333333333333336</v>
      </c>
      <c r="P63" s="11">
        <v>3.333333333333333</v>
      </c>
      <c r="Q63" s="11">
        <v>53.333333333333336</v>
      </c>
      <c r="R63" s="11">
        <v>45.333333333333336</v>
      </c>
      <c r="T63" t="s">
        <v>121</v>
      </c>
      <c r="U63">
        <v>2.6</v>
      </c>
      <c r="Y63" t="s">
        <v>122</v>
      </c>
      <c r="AA63">
        <v>0.81399999999999995</v>
      </c>
      <c r="AB63">
        <v>0.93730000000000002</v>
      </c>
      <c r="AC63">
        <v>0.1421</v>
      </c>
    </row>
    <row r="64" spans="10:30" x14ac:dyDescent="0.25">
      <c r="J64" t="s">
        <v>4</v>
      </c>
      <c r="K64" t="s">
        <v>1</v>
      </c>
      <c r="L64" s="11">
        <v>0.2710027100271003</v>
      </c>
      <c r="M64" s="11">
        <v>4.3360433604336048</v>
      </c>
      <c r="N64" s="11">
        <v>21.680216802168026</v>
      </c>
      <c r="O64" s="11">
        <v>26.287262872628723</v>
      </c>
      <c r="P64" s="11">
        <v>8.1300813008130071</v>
      </c>
      <c r="Q64" s="11">
        <v>60.704607046070464</v>
      </c>
      <c r="R64" s="11">
        <v>51.598915989159892</v>
      </c>
      <c r="Y64" t="s">
        <v>124</v>
      </c>
      <c r="Z64">
        <v>1.2490000000000001</v>
      </c>
      <c r="AB64">
        <v>0.98839999999999995</v>
      </c>
      <c r="AC64">
        <v>0.3992</v>
      </c>
    </row>
    <row r="65" spans="9:29" x14ac:dyDescent="0.25">
      <c r="J65" t="s">
        <v>4</v>
      </c>
      <c r="K65" t="s">
        <v>1</v>
      </c>
      <c r="L65" s="11">
        <v>1.3888888888888888</v>
      </c>
      <c r="M65" s="11">
        <v>8.8888888888888893</v>
      </c>
      <c r="N65" s="11">
        <v>22.222222222222221</v>
      </c>
      <c r="O65" s="11">
        <v>15</v>
      </c>
      <c r="P65" s="11">
        <v>1.1111111111111112</v>
      </c>
      <c r="Q65" s="11">
        <v>48.611111111111114</v>
      </c>
      <c r="R65" s="11">
        <v>41.319444444444443</v>
      </c>
      <c r="Y65" t="s">
        <v>125</v>
      </c>
      <c r="Z65">
        <v>0.80710000000000004</v>
      </c>
      <c r="AA65">
        <v>0.44159999999999999</v>
      </c>
      <c r="AC65">
        <v>0.28089999999999998</v>
      </c>
    </row>
    <row r="66" spans="9:29" x14ac:dyDescent="0.25">
      <c r="J66" t="s">
        <v>4</v>
      </c>
      <c r="K66" t="s">
        <v>1</v>
      </c>
      <c r="L66" s="11">
        <v>1.1111111111111112</v>
      </c>
      <c r="M66" s="11">
        <v>9.7222222222222214</v>
      </c>
      <c r="N66" s="11">
        <v>18.888888888888889</v>
      </c>
      <c r="O66" s="11">
        <v>11.944444444444445</v>
      </c>
      <c r="P66" s="11">
        <v>3.333333333333333</v>
      </c>
      <c r="Q66" s="11">
        <v>45</v>
      </c>
      <c r="R66" s="11">
        <v>38.25</v>
      </c>
      <c r="Y66" t="s">
        <v>126</v>
      </c>
      <c r="Z66">
        <v>3.653</v>
      </c>
      <c r="AA66">
        <v>2.4039999999999999</v>
      </c>
      <c r="AB66">
        <v>2.8460000000000001</v>
      </c>
    </row>
    <row r="67" spans="9:29" x14ac:dyDescent="0.25">
      <c r="J67" t="s">
        <v>4</v>
      </c>
      <c r="K67" t="s">
        <v>1</v>
      </c>
      <c r="L67" s="11">
        <v>1.0840108401084012</v>
      </c>
      <c r="M67" s="11">
        <v>7.5880758807588062</v>
      </c>
      <c r="N67" s="11">
        <v>19.241192411924118</v>
      </c>
      <c r="O67" s="11">
        <v>17.344173441734419</v>
      </c>
      <c r="P67" s="11">
        <v>1.3550135501355016</v>
      </c>
      <c r="Q67" s="11">
        <v>46.612466124661246</v>
      </c>
      <c r="R67" s="11">
        <v>39.620596205962059</v>
      </c>
    </row>
    <row r="68" spans="9:29" x14ac:dyDescent="0.25">
      <c r="J68" t="s">
        <v>4</v>
      </c>
      <c r="K68" t="s">
        <v>3</v>
      </c>
      <c r="L68" s="11">
        <v>0.2583979328165375</v>
      </c>
      <c r="M68" s="11">
        <v>2.0671834625323</v>
      </c>
      <c r="N68" s="11">
        <v>11.886304909560723</v>
      </c>
      <c r="O68" s="11">
        <v>23.772609819121445</v>
      </c>
      <c r="P68" s="11">
        <v>3.8759689922480618</v>
      </c>
      <c r="Q68" s="11">
        <v>41.860465116279066</v>
      </c>
      <c r="R68" s="11">
        <v>35.581395348837205</v>
      </c>
    </row>
    <row r="69" spans="9:29" x14ac:dyDescent="0.25">
      <c r="J69" t="s">
        <v>4</v>
      </c>
      <c r="K69" t="s">
        <v>3</v>
      </c>
      <c r="L69" s="11">
        <v>0.27777777777777779</v>
      </c>
      <c r="M69" s="11">
        <v>2.2222222222222223</v>
      </c>
      <c r="N69" s="11">
        <v>19.444444444444443</v>
      </c>
      <c r="O69" s="11">
        <v>21.111111111111111</v>
      </c>
      <c r="P69" s="11">
        <v>3.6111111111111112</v>
      </c>
      <c r="Q69" s="11">
        <v>46.666666666666671</v>
      </c>
      <c r="R69" s="11">
        <v>39.666666666666671</v>
      </c>
    </row>
    <row r="70" spans="9:29" x14ac:dyDescent="0.25">
      <c r="J70" t="s">
        <v>4</v>
      </c>
      <c r="K70" t="s">
        <v>3</v>
      </c>
      <c r="L70" s="11">
        <v>0.2710027100271003</v>
      </c>
      <c r="M70" s="11">
        <v>4.3360433604336048</v>
      </c>
      <c r="N70" s="11">
        <v>20.054200542005422</v>
      </c>
      <c r="O70" s="11">
        <v>21.95121951219512</v>
      </c>
      <c r="P70" s="11">
        <v>2.7100271002710032</v>
      </c>
      <c r="Q70" s="11">
        <v>49.322493224932252</v>
      </c>
      <c r="R70" s="11">
        <v>41.924119241192415</v>
      </c>
    </row>
    <row r="71" spans="9:29" x14ac:dyDescent="0.25">
      <c r="J71" t="s">
        <v>0</v>
      </c>
      <c r="K71" t="s">
        <v>2</v>
      </c>
      <c r="L71" s="11">
        <v>0.27777777777777779</v>
      </c>
      <c r="M71" s="11">
        <v>2.2222222222222223</v>
      </c>
      <c r="N71" s="11">
        <v>7.5</v>
      </c>
      <c r="O71" s="11">
        <v>27.222222222222221</v>
      </c>
      <c r="P71" s="11">
        <v>40</v>
      </c>
      <c r="Q71" s="11">
        <v>77.222222222222229</v>
      </c>
      <c r="R71" s="11">
        <v>65.638888888888886</v>
      </c>
    </row>
    <row r="72" spans="9:29" x14ac:dyDescent="0.25">
      <c r="J72" t="s">
        <v>0</v>
      </c>
      <c r="K72" t="s">
        <v>2</v>
      </c>
      <c r="L72" s="11">
        <v>0</v>
      </c>
      <c r="M72" s="11">
        <v>2.0671834625323</v>
      </c>
      <c r="N72" s="11">
        <v>6.4599483204134369</v>
      </c>
      <c r="O72" s="11">
        <v>20.930232558139533</v>
      </c>
      <c r="P72" s="11">
        <v>22.222222222222218</v>
      </c>
      <c r="Q72" s="11">
        <v>51.679586563307488</v>
      </c>
      <c r="R72" s="11">
        <v>43.927648578811365</v>
      </c>
    </row>
    <row r="73" spans="9:29" x14ac:dyDescent="0.25">
      <c r="J73" t="s">
        <v>0</v>
      </c>
      <c r="K73" t="s">
        <v>2</v>
      </c>
      <c r="L73" s="11">
        <v>0.2710027100271003</v>
      </c>
      <c r="M73" s="11">
        <v>2.4390243902439028</v>
      </c>
      <c r="N73" s="11">
        <v>8.6720867208672097</v>
      </c>
      <c r="O73" s="11">
        <v>18.15718157181572</v>
      </c>
      <c r="P73" s="11">
        <v>34.146341463414636</v>
      </c>
      <c r="Q73" s="11">
        <v>63.685636856368568</v>
      </c>
      <c r="R73" s="11">
        <v>54.132791327913282</v>
      </c>
    </row>
    <row r="77" spans="9:29" x14ac:dyDescent="0.25">
      <c r="J77" s="16">
        <v>-0.15</v>
      </c>
    </row>
    <row r="78" spans="9:29" x14ac:dyDescent="0.25">
      <c r="I78" t="s">
        <v>119</v>
      </c>
      <c r="J78" t="s">
        <v>61</v>
      </c>
      <c r="K78" t="s">
        <v>62</v>
      </c>
      <c r="L78" t="s">
        <v>63</v>
      </c>
      <c r="M78" t="s">
        <v>64</v>
      </c>
      <c r="N78" t="s">
        <v>65</v>
      </c>
      <c r="O78" t="s">
        <v>101</v>
      </c>
      <c r="P78" t="s">
        <v>102</v>
      </c>
    </row>
    <row r="79" spans="9:29" x14ac:dyDescent="0.25">
      <c r="I79" t="s">
        <v>113</v>
      </c>
      <c r="J79" s="11">
        <f>J90*0.85</f>
        <v>0.23160076682220457</v>
      </c>
      <c r="K79" s="11">
        <f t="shared" ref="K79:M79" si="5">K90*0.85</f>
        <v>1.2346363877172608</v>
      </c>
      <c r="L79" s="11">
        <f t="shared" si="5"/>
        <v>7.9605387678772344</v>
      </c>
      <c r="M79" s="11">
        <f t="shared" si="5"/>
        <v>24.544175054845788</v>
      </c>
      <c r="N79" s="11">
        <f>N90*0.85</f>
        <v>15.928067968023035</v>
      </c>
      <c r="O79">
        <v>58.704728170924149</v>
      </c>
      <c r="P79" s="11">
        <v>50.330364217907004</v>
      </c>
    </row>
    <row r="80" spans="9:29" x14ac:dyDescent="0.25">
      <c r="I80" t="s">
        <v>127</v>
      </c>
      <c r="J80" s="11">
        <f t="shared" ref="J80:M80" si="6">J91*0.85</f>
        <v>0.15548780487804881</v>
      </c>
      <c r="K80" s="11">
        <f t="shared" si="6"/>
        <v>1.9063885212495537</v>
      </c>
      <c r="L80" s="11">
        <f t="shared" si="6"/>
        <v>6.4124099283628491</v>
      </c>
      <c r="M80" s="11">
        <f t="shared" si="6"/>
        <v>18.787730299783618</v>
      </c>
      <c r="N80" s="11">
        <f t="shared" ref="N80" si="7">N91*0.85</f>
        <v>27.304426377597103</v>
      </c>
      <c r="O80" s="15">
        <v>64.1958152139661</v>
      </c>
      <c r="P80" s="11">
        <v>55.029334992962333</v>
      </c>
    </row>
    <row r="81" spans="9:23" x14ac:dyDescent="0.25">
      <c r="I81" t="s">
        <v>116</v>
      </c>
      <c r="J81" s="11">
        <f t="shared" ref="J81:M81" si="8">J92*0.85</f>
        <v>0.53103325173398608</v>
      </c>
      <c r="K81" s="11">
        <f t="shared" si="8"/>
        <v>1.3189854481164152</v>
      </c>
      <c r="L81" s="11">
        <f t="shared" si="8"/>
        <v>8.9422146289496354</v>
      </c>
      <c r="M81" s="11">
        <f t="shared" si="8"/>
        <v>18.449516070538099</v>
      </c>
      <c r="N81" s="11">
        <f t="shared" ref="N81" si="9">N92*0.85</f>
        <v>24.946810258851265</v>
      </c>
      <c r="O81">
        <v>63.751246656693418</v>
      </c>
      <c r="P81" s="11">
        <v>54.64296035631714</v>
      </c>
    </row>
    <row r="82" spans="9:23" x14ac:dyDescent="0.25">
      <c r="I82" t="s">
        <v>114</v>
      </c>
      <c r="J82" s="11">
        <f t="shared" ref="J82:M82" si="10">J93*0.85</f>
        <v>0.59276129114472864</v>
      </c>
      <c r="K82" s="11">
        <f t="shared" si="10"/>
        <v>4.1512646113389806</v>
      </c>
      <c r="L82" s="11">
        <f t="shared" si="10"/>
        <v>16.22747774611706</v>
      </c>
      <c r="M82" s="11">
        <f t="shared" si="10"/>
        <v>20.023831413515982</v>
      </c>
      <c r="N82" s="11">
        <f t="shared" ref="N82" si="11">N93*0.85</f>
        <v>3.6599163518871092</v>
      </c>
      <c r="O82">
        <v>52.535589898828064</v>
      </c>
      <c r="P82" s="11">
        <v>45.123151600738737</v>
      </c>
    </row>
    <row r="83" spans="9:23" x14ac:dyDescent="0.25">
      <c r="I83" t="s">
        <v>117</v>
      </c>
      <c r="J83" s="11">
        <f t="shared" ref="J83:M83" si="12">J94*0.85</f>
        <v>0.53640790385872039</v>
      </c>
      <c r="K83" s="11">
        <f t="shared" si="12"/>
        <v>3.4197589833915472</v>
      </c>
      <c r="L83" s="11">
        <f t="shared" si="12"/>
        <v>16.308163030630713</v>
      </c>
      <c r="M83" s="11">
        <f t="shared" si="12"/>
        <v>24.077313722953626</v>
      </c>
      <c r="N83" s="11">
        <f t="shared" ref="N83" si="13">N94*0.85</f>
        <v>5.8620948918587512</v>
      </c>
      <c r="O83">
        <v>59.063221803168659</v>
      </c>
      <c r="P83" s="11">
        <v>50.960865483807851</v>
      </c>
    </row>
    <row r="84" spans="9:23" x14ac:dyDescent="0.25">
      <c r="I84" t="s">
        <v>115</v>
      </c>
      <c r="J84" s="11">
        <f t="shared" ref="J84:M84" si="14">J95*0.85</f>
        <v>0.22870055250940105</v>
      </c>
      <c r="K84" s="11">
        <f t="shared" si="14"/>
        <v>2.4438772294699693</v>
      </c>
      <c r="L84" s="11">
        <f t="shared" si="14"/>
        <v>14.559069137202998</v>
      </c>
      <c r="M84" s="11">
        <f t="shared" si="14"/>
        <v>18.936566458687842</v>
      </c>
      <c r="N84" s="11">
        <f t="shared" ref="N84" si="15">N95*0.85</f>
        <v>2.8891803743618825</v>
      </c>
      <c r="O84">
        <v>45.949875002625994</v>
      </c>
      <c r="P84" s="11">
        <v>39.520285813323248</v>
      </c>
    </row>
    <row r="85" spans="9:23" x14ac:dyDescent="0.25">
      <c r="I85" t="s">
        <v>118</v>
      </c>
      <c r="J85" s="11">
        <f t="shared" ref="J85:M85" si="16">J96*0.85</f>
        <v>0.66854798494945378</v>
      </c>
      <c r="K85" s="11">
        <f t="shared" si="16"/>
        <v>1.7513259893920849</v>
      </c>
      <c r="L85" s="11">
        <f t="shared" si="16"/>
        <v>6.7702525046466295</v>
      </c>
      <c r="M85" s="11">
        <f t="shared" si="16"/>
        <v>17.422707285008386</v>
      </c>
      <c r="N85" s="11">
        <f t="shared" ref="N85" si="17">N96*0.85</f>
        <v>14.604016501201324</v>
      </c>
      <c r="O85">
        <v>48.490412076703386</v>
      </c>
      <c r="P85" s="11">
        <v>41.52896776825785</v>
      </c>
    </row>
    <row r="89" spans="9:23" x14ac:dyDescent="0.25">
      <c r="I89" t="s">
        <v>119</v>
      </c>
      <c r="J89" t="s">
        <v>61</v>
      </c>
      <c r="K89" t="s">
        <v>62</v>
      </c>
      <c r="L89" t="s">
        <v>63</v>
      </c>
      <c r="M89" t="s">
        <v>64</v>
      </c>
      <c r="N89" t="s">
        <v>65</v>
      </c>
    </row>
    <row r="90" spans="9:23" x14ac:dyDescent="0.25">
      <c r="I90" t="s">
        <v>113</v>
      </c>
      <c r="J90" s="11">
        <v>0.27247149037906421</v>
      </c>
      <c r="K90" s="11">
        <v>1.4525133973144244</v>
      </c>
      <c r="L90" s="11">
        <v>9.3653397269143941</v>
      </c>
      <c r="M90" s="11">
        <v>28.875500064524456</v>
      </c>
      <c r="N90" s="11">
        <v>18.738903491791806</v>
      </c>
      <c r="S90" t="s">
        <v>105</v>
      </c>
      <c r="T90" t="s">
        <v>134</v>
      </c>
      <c r="V90" t="s">
        <v>105</v>
      </c>
      <c r="W90" t="s">
        <v>150</v>
      </c>
    </row>
    <row r="91" spans="9:23" x14ac:dyDescent="0.25">
      <c r="I91" t="s">
        <v>127</v>
      </c>
      <c r="J91" s="15">
        <v>0.18292682926829271</v>
      </c>
      <c r="K91" s="15">
        <v>2.2428100249994749</v>
      </c>
      <c r="L91" s="15">
        <v>7.5440116804268813</v>
      </c>
      <c r="M91" s="15">
        <v>22.103212117392491</v>
      </c>
      <c r="N91" s="15">
        <v>32.122854561878945</v>
      </c>
    </row>
    <row r="92" spans="9:23" x14ac:dyDescent="0.25">
      <c r="I92" t="s">
        <v>116</v>
      </c>
      <c r="J92" s="11">
        <v>0.62474500203998362</v>
      </c>
      <c r="K92" s="11">
        <v>1.551747586019312</v>
      </c>
      <c r="L92" s="11">
        <v>10.52025250464663</v>
      </c>
      <c r="M92" s="11">
        <v>21.705313024162468</v>
      </c>
      <c r="N92" s="11">
        <v>29.349188539825018</v>
      </c>
      <c r="S92" t="s">
        <v>113</v>
      </c>
      <c r="T92">
        <v>3.5168236353575701</v>
      </c>
      <c r="V92" t="s">
        <v>113</v>
      </c>
      <c r="W92">
        <v>50.330364217907004</v>
      </c>
    </row>
    <row r="93" spans="9:23" x14ac:dyDescent="0.25">
      <c r="I93" t="s">
        <v>114</v>
      </c>
      <c r="J93" s="11">
        <v>0.6973662248761513</v>
      </c>
      <c r="K93" s="11">
        <v>4.8838407192223299</v>
      </c>
      <c r="L93" s="11">
        <v>19.091150289549482</v>
      </c>
      <c r="M93" s="11">
        <v>23.557448721783508</v>
      </c>
      <c r="N93" s="11">
        <v>4.305783943396599</v>
      </c>
      <c r="S93" t="s">
        <v>127</v>
      </c>
      <c r="T93">
        <v>11.106383286657323</v>
      </c>
      <c r="V93" t="s">
        <v>127</v>
      </c>
      <c r="W93">
        <v>55.029334992962333</v>
      </c>
    </row>
    <row r="94" spans="9:23" x14ac:dyDescent="0.25">
      <c r="I94" t="s">
        <v>117</v>
      </c>
      <c r="J94" s="11">
        <v>0.63106812218672992</v>
      </c>
      <c r="K94" s="11">
        <v>4.0232458628135852</v>
      </c>
      <c r="L94" s="11">
        <v>19.18607415368319</v>
      </c>
      <c r="M94" s="11">
        <v>28.326251438768974</v>
      </c>
      <c r="N94" s="11">
        <v>6.8965822257161777</v>
      </c>
      <c r="S94" t="s">
        <v>116</v>
      </c>
      <c r="T94">
        <v>2.658930196369143</v>
      </c>
      <c r="V94" t="s">
        <v>116</v>
      </c>
      <c r="W94">
        <v>54.64296035631714</v>
      </c>
    </row>
    <row r="95" spans="9:23" x14ac:dyDescent="0.25">
      <c r="I95" t="s">
        <v>115</v>
      </c>
      <c r="J95" s="11">
        <v>0.26905947354047183</v>
      </c>
      <c r="K95" s="11">
        <v>2.8751496817293756</v>
      </c>
      <c r="L95" s="11">
        <v>17.128316632003528</v>
      </c>
      <c r="M95" s="11">
        <v>22.278313480809228</v>
      </c>
      <c r="N95" s="11">
        <v>3.3990357345433915</v>
      </c>
      <c r="S95" t="s">
        <v>114</v>
      </c>
      <c r="T95">
        <v>4.5140749060799372</v>
      </c>
      <c r="V95" t="s">
        <v>114</v>
      </c>
      <c r="W95">
        <v>45.123151600738737</v>
      </c>
    </row>
    <row r="96" spans="9:23" x14ac:dyDescent="0.25">
      <c r="I96" t="s">
        <v>118</v>
      </c>
      <c r="J96" s="11">
        <v>0.78652704111700444</v>
      </c>
      <c r="K96" s="11">
        <v>2.0603835169318647</v>
      </c>
      <c r="L96" s="11">
        <v>7.9650029466430938</v>
      </c>
      <c r="M96" s="11">
        <v>20.49730268824516</v>
      </c>
      <c r="N96" s="11">
        <v>17.181195883766264</v>
      </c>
      <c r="S96" t="s">
        <v>117</v>
      </c>
      <c r="T96">
        <v>3.0476984607729274</v>
      </c>
      <c r="V96" t="s">
        <v>117</v>
      </c>
      <c r="W96">
        <v>50.960865483807851</v>
      </c>
    </row>
    <row r="97" spans="11:23" x14ac:dyDescent="0.25">
      <c r="S97" t="s">
        <v>115</v>
      </c>
      <c r="T97">
        <v>3.3740888831060309</v>
      </c>
      <c r="V97" t="s">
        <v>115</v>
      </c>
      <c r="W97">
        <v>39.520285813323248</v>
      </c>
    </row>
    <row r="98" spans="11:23" x14ac:dyDescent="0.25">
      <c r="S98" t="s">
        <v>118</v>
      </c>
      <c r="T98">
        <v>1.5913148006957953</v>
      </c>
      <c r="V98" t="s">
        <v>118</v>
      </c>
      <c r="W98">
        <v>41.52896776825785</v>
      </c>
    </row>
    <row r="101" spans="11:23" x14ac:dyDescent="0.25">
      <c r="U101" s="20" t="s">
        <v>4</v>
      </c>
      <c r="V101" s="18">
        <v>5.3847022662625266</v>
      </c>
    </row>
    <row r="102" spans="11:23" x14ac:dyDescent="0.25">
      <c r="U102" s="14" t="s">
        <v>2</v>
      </c>
    </row>
    <row r="103" spans="11:23" x14ac:dyDescent="0.25">
      <c r="U103" s="14" t="s">
        <v>1</v>
      </c>
    </row>
    <row r="104" spans="11:23" x14ac:dyDescent="0.25">
      <c r="U104" s="14" t="s">
        <v>3</v>
      </c>
    </row>
    <row r="105" spans="11:23" x14ac:dyDescent="0.25">
      <c r="U105" s="20" t="s">
        <v>0</v>
      </c>
      <c r="V105" s="18">
        <v>11.106383286657323</v>
      </c>
    </row>
    <row r="106" spans="11:23" x14ac:dyDescent="0.25">
      <c r="U106" s="14" t="s">
        <v>2</v>
      </c>
    </row>
    <row r="107" spans="11:23" x14ac:dyDescent="0.25">
      <c r="U107" s="20" t="s">
        <v>100</v>
      </c>
      <c r="V107" s="18">
        <v>6.0604043040456208</v>
      </c>
    </row>
    <row r="108" spans="11:23" x14ac:dyDescent="0.25">
      <c r="K108" t="s">
        <v>132</v>
      </c>
      <c r="L108" t="s">
        <v>133</v>
      </c>
      <c r="U108" s="14" t="s">
        <v>2</v>
      </c>
    </row>
    <row r="109" spans="11:23" x14ac:dyDescent="0.25">
      <c r="U109" s="14" t="s">
        <v>1</v>
      </c>
    </row>
    <row r="110" spans="11:23" x14ac:dyDescent="0.25">
      <c r="U110" s="14" t="s">
        <v>3</v>
      </c>
    </row>
    <row r="118" spans="13:17" x14ac:dyDescent="0.25">
      <c r="M118" t="s">
        <v>132</v>
      </c>
      <c r="N118" t="s">
        <v>136</v>
      </c>
      <c r="O118" t="s">
        <v>133</v>
      </c>
      <c r="P118" t="s">
        <v>132</v>
      </c>
      <c r="Q118" t="s">
        <v>133</v>
      </c>
    </row>
  </sheetData>
  <mergeCells count="2">
    <mergeCell ref="M2:Q2"/>
    <mergeCell ref="S2:W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Feuil1</vt:lpstr>
      <vt:lpstr>Messure humidité</vt:lpstr>
      <vt:lpstr>Feuil3</vt:lpstr>
      <vt:lpstr>Calibrage</vt:lpstr>
      <vt:lpstr>TCD tub MS</vt:lpstr>
      <vt:lpstr> Tubérisation - MS</vt:lpstr>
      <vt:lpstr>Feuil5</vt:lpstr>
      <vt:lpstr>Feuil2</vt:lpstr>
      <vt:lpstr>RDT</vt:lpstr>
      <vt:lpstr>Feuil4</vt:lpstr>
      <vt:lpstr>Stats rdt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Henri DESESQUELLES</cp:lastModifiedBy>
  <dcterms:created xsi:type="dcterms:W3CDTF">2022-05-24T11:27:41Z</dcterms:created>
  <dcterms:modified xsi:type="dcterms:W3CDTF">2023-01-09T16:56:31Z</dcterms:modified>
</cp:coreProperties>
</file>