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1.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4"/>
  <workbookPr/>
  <mc:AlternateContent xmlns:mc="http://schemas.openxmlformats.org/markup-compatibility/2006">
    <mc:Choice Requires="x15">
      <x15ac:absPath xmlns:x15ac="http://schemas.microsoft.com/office/spreadsheetml/2010/11/ac" url="D:\excel\"/>
    </mc:Choice>
  </mc:AlternateContent>
  <xr:revisionPtr revIDLastSave="0" documentId="13_ncr:1_{E25080A3-41FF-4AB7-B167-7521ACDF2BE7}" xr6:coauthVersionLast="36" xr6:coauthVersionMax="36" xr10:uidLastSave="{00000000-0000-0000-0000-000000000000}"/>
  <bookViews>
    <workbookView xWindow="0" yWindow="0" windowWidth="15270" windowHeight="4380" firstSheet="1" activeTab="5" xr2:uid="{00000000-000D-0000-FFFF-FFFF00000000}"/>
  </bookViews>
  <sheets>
    <sheet name="Visão Geral de Formulas" sheetId="3" r:id="rId1"/>
    <sheet name="Função Lógica" sheetId="4" r:id="rId2"/>
    <sheet name="Função Estatistica" sheetId="5" r:id="rId3"/>
    <sheet name="Função Matématica" sheetId="6" r:id="rId4"/>
    <sheet name="Função Texto" sheetId="7" r:id="rId5"/>
    <sheet name="Função Data e Hora" sheetId="8" r:id="rId6"/>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80" i="8" l="1"/>
  <c r="J170" i="8"/>
  <c r="J174" i="8" s="1"/>
  <c r="J152" i="8"/>
  <c r="J156" i="8" s="1"/>
  <c r="J133" i="8"/>
  <c r="J138" i="8" s="1"/>
  <c r="L104" i="8"/>
  <c r="J108" i="8"/>
  <c r="J104" i="8"/>
  <c r="J87" i="8"/>
  <c r="J81" i="8"/>
  <c r="L55" i="8"/>
  <c r="J55" i="8"/>
  <c r="L35" i="8"/>
  <c r="L23" i="8"/>
  <c r="J177" i="8" l="1"/>
  <c r="L108" i="8"/>
  <c r="N257" i="7"/>
  <c r="N258" i="7"/>
  <c r="N259" i="7"/>
  <c r="N256" i="7"/>
  <c r="N230" i="7"/>
  <c r="N231" i="7"/>
  <c r="N232" i="7"/>
  <c r="N233" i="7"/>
  <c r="N200" i="7"/>
  <c r="N201" i="7"/>
  <c r="N202" i="7"/>
  <c r="N199" i="7"/>
  <c r="N192" i="7"/>
  <c r="N193" i="7"/>
  <c r="N194" i="7"/>
  <c r="N191" i="7"/>
  <c r="N159" i="7"/>
  <c r="N160" i="7"/>
  <c r="N161" i="7"/>
  <c r="N158" i="7"/>
  <c r="K136" i="7"/>
  <c r="K119" i="7"/>
  <c r="L87" i="7"/>
  <c r="L86" i="7"/>
  <c r="L84" i="7"/>
  <c r="L85" i="7"/>
  <c r="L83" i="7"/>
  <c r="L61" i="7"/>
  <c r="L60" i="7"/>
  <c r="L59" i="7"/>
  <c r="K59" i="7"/>
  <c r="L58" i="7"/>
  <c r="K58" i="7"/>
  <c r="J67" i="7" s="1"/>
  <c r="K48" i="7"/>
  <c r="K49" i="7"/>
  <c r="L49" i="7"/>
  <c r="L48" i="7"/>
  <c r="L47" i="7"/>
  <c r="L46" i="7"/>
  <c r="L41" i="7"/>
  <c r="L40" i="7"/>
  <c r="L39" i="7"/>
  <c r="L38" i="7"/>
  <c r="K39" i="7"/>
  <c r="K47" i="7" s="1"/>
  <c r="K38" i="7"/>
  <c r="K46" i="7" s="1"/>
  <c r="L22" i="7"/>
  <c r="L23" i="7"/>
  <c r="L24" i="7"/>
  <c r="L21" i="7"/>
  <c r="K22" i="7"/>
  <c r="K23" i="7"/>
  <c r="K24" i="7"/>
  <c r="K21" i="7"/>
  <c r="K142" i="6"/>
  <c r="N134" i="6"/>
  <c r="N135" i="6"/>
  <c r="N136" i="6"/>
  <c r="N137" i="6"/>
  <c r="K141" i="6" s="1"/>
  <c r="N138" i="6"/>
  <c r="N133" i="6"/>
  <c r="L121" i="6"/>
  <c r="L104" i="6"/>
  <c r="L102" i="6"/>
  <c r="N85" i="6"/>
  <c r="N84" i="6"/>
  <c r="L82" i="6"/>
  <c r="K65" i="6"/>
  <c r="N65" i="6" s="1"/>
  <c r="L62" i="6"/>
  <c r="L45" i="6"/>
  <c r="L27" i="6"/>
  <c r="L43" i="6"/>
  <c r="L25" i="6"/>
  <c r="K64" i="6"/>
  <c r="L64" i="6" s="1"/>
  <c r="C122" i="4"/>
  <c r="D122" i="4" s="1"/>
  <c r="I123" i="5"/>
  <c r="K176" i="5"/>
  <c r="R143" i="5"/>
  <c r="Q89" i="5"/>
  <c r="Q90" i="5"/>
  <c r="Q91" i="5"/>
  <c r="Q92" i="5"/>
  <c r="Q93" i="5"/>
  <c r="Q94" i="5"/>
  <c r="Q95" i="5"/>
  <c r="Q96" i="5"/>
  <c r="Q88" i="5"/>
  <c r="P89" i="5"/>
  <c r="P90" i="5"/>
  <c r="P91" i="5"/>
  <c r="P92" i="5"/>
  <c r="P93" i="5"/>
  <c r="P94" i="5"/>
  <c r="P95" i="5"/>
  <c r="P96" i="5"/>
  <c r="P88" i="5"/>
  <c r="J70" i="7" l="1"/>
  <c r="M67" i="7"/>
  <c r="L65" i="6"/>
  <c r="N64" i="6"/>
  <c r="J51" i="5"/>
  <c r="L40" i="5"/>
  <c r="J29" i="5" l="1"/>
  <c r="M18" i="5" a="1"/>
  <c r="M18" i="5" s="1"/>
  <c r="E88" i="4"/>
  <c r="F88" i="4" s="1"/>
  <c r="G88" i="4" s="1"/>
  <c r="E91" i="4"/>
  <c r="F91" i="4" s="1"/>
  <c r="G91" i="4" s="1"/>
  <c r="E92" i="4"/>
  <c r="F92" i="4" s="1"/>
  <c r="G92" i="4" s="1"/>
  <c r="E93" i="4"/>
  <c r="F93" i="4" s="1"/>
  <c r="G93" i="4" s="1"/>
  <c r="E94" i="4"/>
  <c r="F94" i="4" s="1"/>
  <c r="G94" i="4" s="1"/>
  <c r="E95" i="4"/>
  <c r="F95" i="4" s="1"/>
  <c r="G95" i="4" s="1"/>
  <c r="E89" i="4"/>
  <c r="F89" i="4" s="1"/>
  <c r="G89" i="4" s="1"/>
  <c r="E90" i="4"/>
  <c r="F90" i="4" s="1"/>
  <c r="G90" i="4" s="1"/>
  <c r="F74" i="4"/>
  <c r="F75" i="4"/>
  <c r="F73" i="4"/>
  <c r="F72" i="4"/>
  <c r="E73" i="4"/>
  <c r="E74" i="4"/>
  <c r="E75" i="4"/>
  <c r="E72" i="4"/>
  <c r="E59" i="4"/>
  <c r="E60" i="4" s="1"/>
  <c r="D59" i="4"/>
  <c r="D60" i="4" s="1"/>
  <c r="F59" i="4"/>
  <c r="F60" i="4" s="1"/>
  <c r="G59" i="4"/>
  <c r="G60" i="4" s="1"/>
  <c r="C59" i="4"/>
  <c r="C60" i="4" s="1"/>
  <c r="K40" i="4"/>
  <c r="K39" i="4"/>
  <c r="E33" i="4"/>
  <c r="E32" i="4"/>
  <c r="E31" i="4"/>
  <c r="E30" i="4"/>
  <c r="E29" i="4"/>
  <c r="E28" i="4"/>
  <c r="E24" i="4"/>
  <c r="E23" i="4"/>
  <c r="E22" i="4"/>
  <c r="E21" i="4"/>
  <c r="E20" i="4"/>
  <c r="E19" i="4"/>
  <c r="B49" i="3"/>
  <c r="B48" i="3"/>
  <c r="B23" i="3"/>
  <c r="B22" i="3"/>
  <c r="M47" i="3"/>
  <c r="L47" i="3"/>
  <c r="K47" i="3"/>
  <c r="J47" i="3"/>
  <c r="I47" i="3"/>
  <c r="H47" i="3"/>
  <c r="G47" i="3"/>
  <c r="F47" i="3"/>
  <c r="E47" i="3"/>
  <c r="D47" i="3"/>
  <c r="C47" i="3"/>
  <c r="B47" i="3"/>
  <c r="C21" i="3"/>
  <c r="D21" i="3"/>
  <c r="E21" i="3"/>
  <c r="F21" i="3"/>
  <c r="G21" i="3"/>
  <c r="H21" i="3"/>
  <c r="I21" i="3"/>
  <c r="J21" i="3"/>
  <c r="K21" i="3"/>
  <c r="L21" i="3"/>
  <c r="M21" i="3"/>
  <c r="B21" i="3"/>
  <c r="N34" i="3"/>
  <c r="N42" i="3" s="1"/>
  <c r="N35" i="3"/>
  <c r="N36" i="3"/>
  <c r="N37" i="3"/>
  <c r="N38" i="3"/>
  <c r="N39" i="3"/>
  <c r="N40" i="3"/>
  <c r="B42" i="3"/>
  <c r="B44" i="3" s="1"/>
  <c r="C42" i="3"/>
  <c r="D42" i="3"/>
  <c r="E42" i="3"/>
  <c r="F42" i="3"/>
  <c r="F44" i="3" s="1"/>
  <c r="G42" i="3"/>
  <c r="G44" i="3" s="1"/>
  <c r="H42" i="3"/>
  <c r="I42" i="3"/>
  <c r="J42" i="3"/>
  <c r="J44" i="3" s="1"/>
  <c r="K42" i="3"/>
  <c r="K44" i="3" s="1"/>
  <c r="L42" i="3"/>
  <c r="M42" i="3"/>
  <c r="C44" i="3"/>
  <c r="D44" i="3"/>
  <c r="E44" i="3"/>
  <c r="H44" i="3"/>
  <c r="I44" i="3"/>
  <c r="L44" i="3"/>
  <c r="M44" i="3"/>
  <c r="C16" i="3"/>
  <c r="C18" i="3" s="1"/>
  <c r="D16" i="3"/>
  <c r="D18" i="3" s="1"/>
  <c r="E16" i="3"/>
  <c r="E18" i="3" s="1"/>
  <c r="F16" i="3"/>
  <c r="F18" i="3" s="1"/>
  <c r="G16" i="3"/>
  <c r="G18" i="3" s="1"/>
  <c r="H16" i="3"/>
  <c r="H18" i="3" s="1"/>
  <c r="I16" i="3"/>
  <c r="I18" i="3" s="1"/>
  <c r="J16" i="3"/>
  <c r="J18" i="3" s="1"/>
  <c r="K16" i="3"/>
  <c r="K18" i="3" s="1"/>
  <c r="L16" i="3"/>
  <c r="L18" i="3" s="1"/>
  <c r="M16" i="3"/>
  <c r="M18" i="3" s="1"/>
  <c r="B16" i="3"/>
  <c r="B18" i="3" s="1"/>
  <c r="N11" i="3"/>
  <c r="N13" i="3"/>
  <c r="N14" i="3"/>
  <c r="N12" i="3"/>
  <c r="N10" i="3"/>
  <c r="N9" i="3"/>
  <c r="N8" i="3"/>
  <c r="N19" i="5" l="1"/>
  <c r="N23" i="5"/>
  <c r="N27" i="5"/>
  <c r="M20" i="5"/>
  <c r="N18" i="5"/>
  <c r="N20" i="5"/>
  <c r="N22" i="5"/>
  <c r="N24" i="5"/>
  <c r="N26" i="5"/>
  <c r="N21" i="5"/>
  <c r="N25" i="5"/>
  <c r="M22" i="5"/>
  <c r="M24" i="5"/>
  <c r="M26" i="5"/>
  <c r="M19" i="5"/>
  <c r="M21" i="5"/>
  <c r="M23" i="5"/>
  <c r="M25" i="5"/>
  <c r="M27" i="5"/>
  <c r="N1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tc={51407B0E-7ECA-4D60-B566-0648D6C42BE5}</author>
    <author>tc={934AA8D0-D145-44A6-A62D-EB5FC08319BE}</author>
  </authors>
  <commentList>
    <comment ref="L27" authorId="0" shapeId="0" xr:uid="{00000000-0006-0000-0300-000001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Colocar os critérios comparação  entre ("") aspa</t>
        </r>
      </text>
    </comment>
    <comment ref="L45" authorId="1" shapeId="0" xr:uid="{00000000-0006-0000-0300-0000020000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Colocar os critérios de comparação entre (" ") aspa, &amp; para referência a célula</t>
        </r>
      </text>
    </comment>
  </commentList>
</comment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<sst xmlns="http://schemas.openxmlformats.org/spreadsheetml/2006/main" count="698" uniqueCount="271">
  <si>
    <t>ORÇAMENTO DOMESTICO</t>
  </si>
  <si>
    <t>CONTAS</t>
  </si>
  <si>
    <t>JANEIRO</t>
  </si>
  <si>
    <t>FEVEREIRO</t>
  </si>
  <si>
    <t>MARÇO</t>
  </si>
  <si>
    <t>ABRIL</t>
  </si>
  <si>
    <t>MAIO</t>
  </si>
  <si>
    <t>JUNHO</t>
  </si>
  <si>
    <t>JULHO</t>
  </si>
  <si>
    <t>AGOSTO</t>
  </si>
  <si>
    <t>SETEMBRO</t>
  </si>
  <si>
    <t>OUTUBRO</t>
  </si>
  <si>
    <t>NOVEMBRO</t>
  </si>
  <si>
    <t>DEZEMBRO</t>
  </si>
  <si>
    <t>TOTAL</t>
  </si>
  <si>
    <t>AGUA</t>
  </si>
  <si>
    <t>LUZ</t>
  </si>
  <si>
    <t>INTERNET</t>
  </si>
  <si>
    <t>PLANO CELULAR</t>
  </si>
  <si>
    <t>ALIMENTAÇÃO</t>
  </si>
  <si>
    <t>MORADIA</t>
  </si>
  <si>
    <t>TRANSPORTE</t>
  </si>
  <si>
    <t>SALÁRIO</t>
  </si>
  <si>
    <t>SALDO</t>
  </si>
  <si>
    <t>MEDIA DE GASTOS</t>
  </si>
  <si>
    <t>MAIOR GASTO DE ÁGUA</t>
  </si>
  <si>
    <t>MENOR GASTO DE ÁGUA</t>
  </si>
  <si>
    <t>Exemplo</t>
  </si>
  <si>
    <t>ARG1</t>
  </si>
  <si>
    <t>OPERAÇÃO</t>
  </si>
  <si>
    <t>ARG2</t>
  </si>
  <si>
    <t>RESPOSTA LOGICA</t>
  </si>
  <si>
    <t>=</t>
  </si>
  <si>
    <t>&lt;&gt;</t>
  </si>
  <si>
    <t>&lt;=</t>
  </si>
  <si>
    <t>&gt;=</t>
  </si>
  <si>
    <t>&lt;</t>
  </si>
  <si>
    <t>&gt;</t>
  </si>
  <si>
    <t>COM DOIS ARGUMETOS(UMA EXPRESSÃO)</t>
  </si>
  <si>
    <t>Demonstração</t>
  </si>
  <si>
    <t>UMA OU MAIS EXPRESSÃO</t>
  </si>
  <si>
    <t>OPERADOR</t>
  </si>
  <si>
    <t>ARG3</t>
  </si>
  <si>
    <t>E</t>
  </si>
  <si>
    <t>OU</t>
  </si>
  <si>
    <t>Matéria</t>
  </si>
  <si>
    <t>Ciência</t>
  </si>
  <si>
    <t>Geografia</t>
  </si>
  <si>
    <t>História</t>
  </si>
  <si>
    <t>Matemática</t>
  </si>
  <si>
    <t>Português</t>
  </si>
  <si>
    <t>1°Bimestre</t>
  </si>
  <si>
    <t>2°Bimestre</t>
  </si>
  <si>
    <t>3°Bimestre</t>
  </si>
  <si>
    <t>4°Bimestre</t>
  </si>
  <si>
    <t>Média Final</t>
  </si>
  <si>
    <t>Situação</t>
  </si>
  <si>
    <t>Descrição</t>
  </si>
  <si>
    <t>Orçamento</t>
  </si>
  <si>
    <t>Gasto</t>
  </si>
  <si>
    <t>Mensagem</t>
  </si>
  <si>
    <t>Valor Excedeu</t>
  </si>
  <si>
    <t>Tariafas aéreas</t>
  </si>
  <si>
    <t>Hotel</t>
  </si>
  <si>
    <t>Carro</t>
  </si>
  <si>
    <t>Alimentação</t>
  </si>
  <si>
    <t>PRODUTO</t>
  </si>
  <si>
    <t>VALOR UNITÁRIO</t>
  </si>
  <si>
    <t>QUANTIDADE</t>
  </si>
  <si>
    <t>LIQUIDAÇÃO</t>
  </si>
  <si>
    <t>VALOR DESCONTO</t>
  </si>
  <si>
    <t>VALOR APAGAR</t>
  </si>
  <si>
    <t>CAMISETA</t>
  </si>
  <si>
    <t>CALÇA</t>
  </si>
  <si>
    <t>BERMUDA</t>
  </si>
  <si>
    <t>MEIAS</t>
  </si>
  <si>
    <t>TÊNIS</t>
  </si>
  <si>
    <t>SAPATO</t>
  </si>
  <si>
    <t>BONÉ</t>
  </si>
  <si>
    <t>BLUSA</t>
  </si>
  <si>
    <t> </t>
  </si>
  <si>
    <t>FABRICANTE</t>
  </si>
  <si>
    <t>KICHUTE</t>
  </si>
  <si>
    <t>DESCONTO</t>
  </si>
  <si>
    <t>Masculino</t>
  </si>
  <si>
    <t>Indice</t>
  </si>
  <si>
    <t>Nome</t>
  </si>
  <si>
    <t>Idade</t>
  </si>
  <si>
    <t>Evandro</t>
  </si>
  <si>
    <t>Fausto</t>
  </si>
  <si>
    <t>Pedro</t>
  </si>
  <si>
    <t>Thiago</t>
  </si>
  <si>
    <t>Sandro</t>
  </si>
  <si>
    <t>Ronaldo</t>
  </si>
  <si>
    <t>Natan</t>
  </si>
  <si>
    <t>Luiz Fernando</t>
  </si>
  <si>
    <t>Gustavo</t>
  </si>
  <si>
    <t>Mateus</t>
  </si>
  <si>
    <t>Maior Idade :</t>
  </si>
  <si>
    <t>Menor Idade :</t>
  </si>
  <si>
    <t>Venda de Produtos  de Informática</t>
  </si>
  <si>
    <t>Janeiro</t>
  </si>
  <si>
    <t>Fevereiro</t>
  </si>
  <si>
    <t>Março</t>
  </si>
  <si>
    <t>Monitor</t>
  </si>
  <si>
    <t>Teclado</t>
  </si>
  <si>
    <t>Caixa de Som</t>
  </si>
  <si>
    <t>Pente e Memória</t>
  </si>
  <si>
    <t>Cabo HDMI</t>
  </si>
  <si>
    <t>Divisão</t>
  </si>
  <si>
    <t>Jorn. Trabalho</t>
  </si>
  <si>
    <t>Cargo</t>
  </si>
  <si>
    <t>Salário</t>
  </si>
  <si>
    <t>Cargos Ocupados</t>
  </si>
  <si>
    <t>Arthur Carvalho</t>
  </si>
  <si>
    <t>Administrativo</t>
  </si>
  <si>
    <t>Integral</t>
  </si>
  <si>
    <t>Assistente</t>
  </si>
  <si>
    <t>Lívia Duarte</t>
  </si>
  <si>
    <t>Técnico</t>
  </si>
  <si>
    <t>Período Matutino</t>
  </si>
  <si>
    <t>Analista</t>
  </si>
  <si>
    <t>Beatriz Montenegro</t>
  </si>
  <si>
    <t>Operacional</t>
  </si>
  <si>
    <t>Período Vespertino</t>
  </si>
  <si>
    <t>Coordenador</t>
  </si>
  <si>
    <t>Elisa Trindade</t>
  </si>
  <si>
    <t>Auxiliar</t>
  </si>
  <si>
    <t>Luiza Reymond</t>
  </si>
  <si>
    <t>Ajudante</t>
  </si>
  <si>
    <t>Adalfreda Souza</t>
  </si>
  <si>
    <t>Diretor</t>
  </si>
  <si>
    <t>Supervisor</t>
  </si>
  <si>
    <t>Ágata Berto</t>
  </si>
  <si>
    <t>Líder</t>
  </si>
  <si>
    <t>Alexa Sousa</t>
  </si>
  <si>
    <t>Gerente</t>
  </si>
  <si>
    <t>Alexandra Machado</t>
  </si>
  <si>
    <t>Alice Cavalcante</t>
  </si>
  <si>
    <t>Alícia Carvalho</t>
  </si>
  <si>
    <t>Ana Cracco</t>
  </si>
  <si>
    <t>Andrea Oliveira</t>
  </si>
  <si>
    <t>Augusta Pereira</t>
  </si>
  <si>
    <t>Auxilia</t>
  </si>
  <si>
    <t>Berenice Machado</t>
  </si>
  <si>
    <t>Bianca Ferreira</t>
  </si>
  <si>
    <t>Claire Paulino</t>
  </si>
  <si>
    <t>Denise Machado</t>
  </si>
  <si>
    <t>Dulce Paulino</t>
  </si>
  <si>
    <t>Cod. Livro</t>
  </si>
  <si>
    <t>Usuário</t>
  </si>
  <si>
    <t>Data de Empréstimo</t>
  </si>
  <si>
    <t>Data de Devolução</t>
  </si>
  <si>
    <t>231-8</t>
  </si>
  <si>
    <t>Caio</t>
  </si>
  <si>
    <t>657-12</t>
  </si>
  <si>
    <t>Lucas</t>
  </si>
  <si>
    <t>423-10</t>
  </si>
  <si>
    <t>Ana</t>
  </si>
  <si>
    <t>517-19</t>
  </si>
  <si>
    <t>Maria</t>
  </si>
  <si>
    <t>360-14</t>
  </si>
  <si>
    <t>701-13</t>
  </si>
  <si>
    <t>João</t>
  </si>
  <si>
    <t>Livros não devolvidos pela Ana</t>
  </si>
  <si>
    <t>Qtd  Linhas  tem Números</t>
  </si>
  <si>
    <t>Funcionário</t>
  </si>
  <si>
    <t>Entradada</t>
  </si>
  <si>
    <t>Saída</t>
  </si>
  <si>
    <t>Carolina</t>
  </si>
  <si>
    <t>Giovana</t>
  </si>
  <si>
    <t>Helio</t>
  </si>
  <si>
    <t>Jorge</t>
  </si>
  <si>
    <t>Ricardo</t>
  </si>
  <si>
    <t>Quantadade de Funcionario  não marcaram a saida</t>
  </si>
  <si>
    <t>1º Exemplo</t>
  </si>
  <si>
    <t>Relatório de Vendas</t>
  </si>
  <si>
    <t>Cliente</t>
  </si>
  <si>
    <t>Vendedor</t>
  </si>
  <si>
    <t>Valor</t>
  </si>
  <si>
    <t>Comissão</t>
  </si>
  <si>
    <t>Lúcia</t>
  </si>
  <si>
    <t>José</t>
  </si>
  <si>
    <t>Rogério</t>
  </si>
  <si>
    <t>Amanda</t>
  </si>
  <si>
    <t>Bianca</t>
  </si>
  <si>
    <t>Sonia</t>
  </si>
  <si>
    <t>Carla</t>
  </si>
  <si>
    <t xml:space="preserve">Total </t>
  </si>
  <si>
    <t xml:space="preserve">Valor </t>
  </si>
  <si>
    <t xml:space="preserve">2º Exemplo, pegando referência por célula  </t>
  </si>
  <si>
    <t xml:space="preserve">Valor de Venda </t>
  </si>
  <si>
    <t xml:space="preserve">3º  Exemplo  </t>
  </si>
  <si>
    <t>Venda, Comissão</t>
  </si>
  <si>
    <t>4º  Exemplo : (*) procure a 'letra' ; (?) quantidade de caracteres a procurar</t>
  </si>
  <si>
    <t>Soma as compras de Clientes que terminam</t>
  </si>
  <si>
    <t>la</t>
  </si>
  <si>
    <t>Data</t>
  </si>
  <si>
    <t>Comissão de Lúcia no dia</t>
  </si>
  <si>
    <t>Produto</t>
  </si>
  <si>
    <t>Qtde</t>
  </si>
  <si>
    <t>Valor Unitário</t>
  </si>
  <si>
    <t>Abacaxi</t>
  </si>
  <si>
    <t>Laranja</t>
  </si>
  <si>
    <t>Maçã</t>
  </si>
  <si>
    <t>Melancia</t>
  </si>
  <si>
    <t>Pera</t>
  </si>
  <si>
    <t>Uva</t>
  </si>
  <si>
    <t>Cód. Prod</t>
  </si>
  <si>
    <t>Total</t>
  </si>
  <si>
    <t xml:space="preserve">Monitor </t>
  </si>
  <si>
    <t>Caixa de som</t>
  </si>
  <si>
    <t>Webcam</t>
  </si>
  <si>
    <t>Estabilizador</t>
  </si>
  <si>
    <t>Mouse</t>
  </si>
  <si>
    <t>SOMA DO TOTAL VENDIDO</t>
  </si>
  <si>
    <t>MAIOR QUANTIDADE</t>
  </si>
  <si>
    <t>Cód.</t>
  </si>
  <si>
    <t>E-mail</t>
  </si>
  <si>
    <t>Maria luisa silva</t>
  </si>
  <si>
    <t>MariaLuiza@Email.com.br</t>
  </si>
  <si>
    <t>joão paulo sá</t>
  </si>
  <si>
    <t>joao@email.com.br</t>
  </si>
  <si>
    <t>José lima</t>
  </si>
  <si>
    <t>joseLima@email.Com.br</t>
  </si>
  <si>
    <t>rosa Cruz</t>
  </si>
  <si>
    <t>rosaCRUZ@email.com.br</t>
  </si>
  <si>
    <t>Estado</t>
  </si>
  <si>
    <t>São PAULO</t>
  </si>
  <si>
    <t>paraná</t>
  </si>
  <si>
    <t>JOSÉ LIMA</t>
  </si>
  <si>
    <t>bahia</t>
  </si>
  <si>
    <t>ROSA CRUZ</t>
  </si>
  <si>
    <t>Santa CATARINA</t>
  </si>
  <si>
    <t>Nome / Estado</t>
  </si>
  <si>
    <t xml:space="preserve"> </t>
  </si>
  <si>
    <t>Valores</t>
  </si>
  <si>
    <t>Exibir</t>
  </si>
  <si>
    <t xml:space="preserve">Apostila e Excel </t>
  </si>
  <si>
    <r>
      <t> </t>
    </r>
    <r>
      <rPr>
        <sz val="11"/>
        <color rgb="FF1E1E1E"/>
        <rFont val="Segoe UI"/>
        <family val="2"/>
      </rPr>
      <t>A     função      ARRUMAR            foi           desenvolvida         para    aparar  o caractere     de espaço ASCII de 7 bits (valor 32 )     do texto</t>
    </r>
  </si>
  <si>
    <t xml:space="preserve">APOSTILA DE EXCEL </t>
  </si>
  <si>
    <t>? do Microsoft 365; ? do Microsoft 365 para Mac ? para a Web ?  2021?  2021 para Mac ?   2019 ? 2019 para Mac ?l 2016 ?l 2016 para Mac ? 2013 ? 2010 ? 2007 ? para Mac 2011 ? Starter 2010 Menos</t>
  </si>
  <si>
    <t>Cód</t>
  </si>
  <si>
    <t>Rua</t>
  </si>
  <si>
    <t>João Silva</t>
  </si>
  <si>
    <t>Dom Pedro, 1020</t>
  </si>
  <si>
    <t>Diva Flor</t>
  </si>
  <si>
    <t>Carlos Chagas, 311</t>
  </si>
  <si>
    <t>José Cruz</t>
  </si>
  <si>
    <t>Tiradentes, 78450</t>
  </si>
  <si>
    <t>Rosa Lima</t>
  </si>
  <si>
    <t>Getulio Vargas, 95</t>
  </si>
  <si>
    <t>Direita</t>
  </si>
  <si>
    <t>Esquerda</t>
  </si>
  <si>
    <t>QTD CARACT</t>
  </si>
  <si>
    <t>Data:</t>
  </si>
  <si>
    <t>Número</t>
  </si>
  <si>
    <t>Dia / Hora de Sistema</t>
  </si>
  <si>
    <t>Dia / Hora do Sistema acrescimo/ decrecimo</t>
  </si>
  <si>
    <t>Data Hoje:</t>
  </si>
  <si>
    <t>Datade Nascimento :</t>
  </si>
  <si>
    <t>Idade :</t>
  </si>
  <si>
    <t>Dia:</t>
  </si>
  <si>
    <t>Data Final:</t>
  </si>
  <si>
    <t>Qtd de dias</t>
  </si>
  <si>
    <t>Mês</t>
  </si>
  <si>
    <t>ANO</t>
  </si>
  <si>
    <t>Hora:</t>
  </si>
  <si>
    <t>Data /Hora</t>
  </si>
  <si>
    <t>Min:</t>
  </si>
  <si>
    <t>Segundo: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</si>
</sst>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R$&quot;\ #,##0.00;[Red]\-&quot;R$&quot;\ #,##0.00"/>
    <numFmt numFmtId="44" formatCode="_-&quot;R$&quot;\ * #,##0.00_-;\-&quot;R$&quot;\ * #,##0.00_-;_-&quot;R$&quot;\ * &quot;-&quot;??_-;_-@_-"/>
    <numFmt numFmtId="43" formatCode="_-* #,##0.00_-;\-* #,##0.00_-;_-* &quot;-&quot;??_-;_-@_-"/>
    <numFmt numFmtId="164" formatCode="0.0"/>
    <numFmt numFmtId="165" formatCode="&quot;R$&quot;\ #,##0.00"/>
    <numFmt numFmtId="166" formatCode="[$-F400]h:mm:ss\ AM/PM"/>
    <numFmt numFmtId="167" formatCode="_-[$R$-416]\ * #,##0.00_-;\-[$R$-416]\ * #,##0.00_-;_-[$R$-416]\ * &quot;-&quot;??_-;_-@_-"/>
  </numFmts>
  <fonts count="20" x14ac:knownFonts="1">
    <font>
      <sz val="11"/>
      <color theme="1"/>
      <name val="Calibri"/>
      <family val="2"/>
      <scheme val="minor"/>
    </font>
    <font>
      <sz val="11"/>
      <color theme="1"/>
      <name val="Calibri"/>
      <family val="2"/>
      <scheme val="minor"/>
    </font>
    <font>
      <u/>
      <sz val="11"/>
      <color theme="1"/>
      <name val="Calibri"/>
      <family val="2"/>
      <scheme val="minor"/>
    </font>
    <font>
      <sz val="11"/>
      <color rgb="FFFF0000"/>
      <name val="Calibri"/>
      <family val="2"/>
      <scheme val="minor"/>
    </font>
    <font>
      <sz val="11"/>
      <color theme="0"/>
      <name val="Calibri"/>
      <family val="2"/>
      <scheme val="minor"/>
    </font>
    <font>
      <sz val="10"/>
      <name val="Arial"/>
      <family val="2"/>
    </font>
    <font>
      <b/>
      <sz val="10"/>
      <name val="Arial"/>
      <family val="2"/>
    </font>
    <font>
      <b/>
      <sz val="10"/>
      <color rgb="FF000000"/>
      <name val="Calibri"/>
      <family val="2"/>
    </font>
    <font>
      <sz val="10"/>
      <color rgb="FF000000"/>
      <name val="Arial"/>
      <family val="2"/>
    </font>
    <font>
      <b/>
      <sz val="11"/>
      <color theme="1"/>
      <name val="Calibri"/>
      <family val="2"/>
      <scheme val="minor"/>
    </font>
    <font>
      <sz val="11"/>
      <color theme="9"/>
      <name val="Calibri"/>
      <family val="2"/>
      <scheme val="minor"/>
    </font>
    <font>
      <sz val="11"/>
      <color rgb="FF444444"/>
      <name val="Calibri"/>
      <family val="2"/>
      <scheme val="minor"/>
    </font>
    <font>
      <sz val="11"/>
      <name val="Segoe UI"/>
      <family val="2"/>
    </font>
    <font>
      <b/>
      <sz val="11"/>
      <color theme="0"/>
      <name val="Segoe UI"/>
      <family val="2"/>
    </font>
    <font>
      <b/>
      <u/>
      <sz val="11"/>
      <color theme="0"/>
      <name val="Segoe UI"/>
      <family val="2"/>
    </font>
    <font>
      <u/>
      <sz val="11"/>
      <name val="Segoe UI"/>
      <family val="2"/>
    </font>
    <font>
      <sz val="12"/>
      <color theme="1"/>
      <name val="Calibri"/>
      <family val="2"/>
      <scheme val="minor"/>
    </font>
    <font>
      <u/>
      <sz val="11"/>
      <color theme="10"/>
      <name val="Calibri"/>
      <family val="2"/>
      <scheme val="minor"/>
    </font>
    <font>
      <sz val="11"/>
      <color rgb="FF1E1E1E"/>
      <name val="Segoe UI"/>
      <family val="2"/>
    </font>
    <font>
      <b/>
      <sz val="11"/>
      <color rgb="FF1E1E1E"/>
      <name val="Segoe UI"/>
      <family val="2"/>
    </font>
  </fonts>
  <fills count="15">
    <fill>
      <patternFill patternType="none"/>
    </fill>
    <fill>
      <patternFill patternType="gray125"/>
    </fill>
    <fill>
      <patternFill patternType="solid">
        <fgColor theme="0" tint="-0.14999847407452621"/>
        <bgColor indexed="64"/>
      </patternFill>
    </fill>
    <fill>
      <patternFill patternType="solid">
        <fgColor theme="3" tint="0.79998168889431442"/>
        <bgColor indexed="64"/>
      </patternFill>
    </fill>
    <fill>
      <patternFill patternType="solid">
        <fgColor rgb="FF00B050"/>
        <bgColor indexed="64"/>
      </patternFill>
    </fill>
    <fill>
      <patternFill patternType="solid">
        <fgColor rgb="FFB4C6E7"/>
        <bgColor rgb="FF000000"/>
      </patternFill>
    </fill>
    <fill>
      <patternFill patternType="solid">
        <fgColor rgb="FFD9E1F2"/>
        <bgColor rgb="FF000000"/>
      </patternFill>
    </fill>
    <fill>
      <patternFill patternType="solid">
        <fgColor theme="0"/>
        <bgColor indexed="64"/>
      </patternFill>
    </fill>
    <fill>
      <patternFill patternType="solid">
        <fgColor rgb="FFFFFFFF"/>
        <bgColor rgb="FF000000"/>
      </patternFill>
    </fill>
    <fill>
      <patternFill patternType="solid">
        <fgColor rgb="FFC0C0C0"/>
        <bgColor rgb="FF000000"/>
      </patternFill>
    </fill>
    <fill>
      <patternFill patternType="solid">
        <fgColor theme="4"/>
        <bgColor indexed="64"/>
      </patternFill>
    </fill>
    <fill>
      <patternFill patternType="solid">
        <fgColor theme="2"/>
        <bgColor indexed="64"/>
      </patternFill>
    </fill>
    <fill>
      <patternFill patternType="solid">
        <fgColor rgb="FFFFC000"/>
        <bgColor indexed="64"/>
      </patternFill>
    </fill>
    <fill>
      <patternFill patternType="solid">
        <fgColor theme="9" tint="-0.249977111117893"/>
        <bgColor indexed="64"/>
      </patternFill>
    </fill>
    <fill>
      <patternFill patternType="solid">
        <fgColor theme="1" tint="0.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rgb="FF000000"/>
      </left>
      <right style="thin">
        <color rgb="FF000000"/>
      </right>
      <top/>
      <bottom style="thin">
        <color rgb="FF00000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medium">
        <color indexed="64"/>
      </top>
      <bottom style="thin">
        <color indexed="64"/>
      </bottom>
      <diagonal/>
    </border>
    <border>
      <left/>
      <right/>
      <top/>
      <bottom style="medium">
        <color indexed="64"/>
      </bottom>
      <diagonal/>
    </border>
  </borders>
  <cellStyleXfs count="6">
    <xf numFmtId="0" fontId="0" fillId="0" borderId="0"/>
    <xf numFmtId="44" fontId="1" fillId="0" borderId="0" applyFont="0" applyFill="0" applyBorder="0" applyAlignment="0" applyProtection="0"/>
    <xf numFmtId="43" fontId="1" fillId="0" borderId="0" applyFont="0" applyFill="0" applyBorder="0" applyAlignment="0" applyProtection="0"/>
    <xf numFmtId="0" fontId="5" fillId="0" borderId="0"/>
    <xf numFmtId="9" fontId="5" fillId="0" borderId="0" applyFont="0" applyFill="0" applyBorder="0" applyAlignment="0" applyProtection="0"/>
    <xf numFmtId="0" fontId="17" fillId="0" borderId="0" applyNumberFormat="0" applyFill="0" applyBorder="0" applyAlignment="0" applyProtection="0"/>
  </cellStyleXfs>
  <cellXfs count="136">
    <xf numFmtId="0" fontId="0" fillId="0" borderId="0" xfId="0"/>
    <xf numFmtId="0" fontId="0" fillId="0" borderId="1" xfId="0" applyBorder="1"/>
    <xf numFmtId="44" fontId="0" fillId="0" borderId="1" xfId="1" applyFont="1" applyBorder="1"/>
    <xf numFmtId="0" fontId="2" fillId="0" borderId="1" xfId="0" applyFont="1" applyBorder="1"/>
    <xf numFmtId="0" fontId="2" fillId="0" borderId="0" xfId="0" applyFont="1"/>
    <xf numFmtId="0" fontId="0" fillId="2" borderId="1" xfId="0" applyFill="1" applyBorder="1"/>
    <xf numFmtId="44" fontId="0" fillId="2" borderId="1" xfId="1" applyFont="1" applyFill="1" applyBorder="1"/>
    <xf numFmtId="0" fontId="0" fillId="3" borderId="1" xfId="0" applyFill="1" applyBorder="1"/>
    <xf numFmtId="44" fontId="1" fillId="0" borderId="1" xfId="1" applyFont="1" applyBorder="1"/>
    <xf numFmtId="0" fontId="0" fillId="0" borderId="2" xfId="0" applyBorder="1"/>
    <xf numFmtId="0" fontId="0" fillId="0" borderId="2" xfId="0" applyBorder="1" applyAlignment="1">
      <alignment horizontal="center"/>
    </xf>
    <xf numFmtId="0" fontId="0" fillId="0" borderId="0" xfId="0" applyAlignment="1">
      <alignment horizontal="center"/>
    </xf>
    <xf numFmtId="0" fontId="0" fillId="0" borderId="3" xfId="0" applyBorder="1" applyAlignment="1">
      <alignment horizontal="center"/>
    </xf>
    <xf numFmtId="0" fontId="0" fillId="0" borderId="2" xfId="0" applyBorder="1" applyAlignment="1">
      <alignment horizontal="center" vertical="center"/>
    </xf>
    <xf numFmtId="0" fontId="3" fillId="4" borderId="0" xfId="0" applyFont="1" applyFill="1"/>
    <xf numFmtId="0" fontId="3" fillId="4" borderId="0" xfId="0" applyFont="1" applyFill="1" applyAlignment="1">
      <alignment horizontal="center"/>
    </xf>
    <xf numFmtId="164" fontId="0" fillId="0" borderId="2" xfId="0" applyNumberFormat="1" applyBorder="1"/>
    <xf numFmtId="0" fontId="0" fillId="2" borderId="2" xfId="0" applyFill="1" applyBorder="1"/>
    <xf numFmtId="164" fontId="0" fillId="2" borderId="2" xfId="0" applyNumberFormat="1" applyFill="1" applyBorder="1"/>
    <xf numFmtId="164" fontId="0" fillId="2" borderId="3" xfId="0" applyNumberFormat="1" applyFill="1" applyBorder="1"/>
    <xf numFmtId="0" fontId="0" fillId="0" borderId="4" xfId="0" applyBorder="1" applyAlignment="1">
      <alignment horizontal="center"/>
    </xf>
    <xf numFmtId="165" fontId="0" fillId="0" borderId="2" xfId="0" applyNumberFormat="1" applyBorder="1"/>
    <xf numFmtId="0" fontId="4" fillId="4" borderId="2" xfId="0" applyFont="1" applyFill="1" applyBorder="1" applyAlignment="1">
      <alignment horizontal="center"/>
    </xf>
    <xf numFmtId="165" fontId="0" fillId="0" borderId="2" xfId="0" applyNumberFormat="1" applyBorder="1" applyAlignment="1">
      <alignment horizontal="right"/>
    </xf>
    <xf numFmtId="0" fontId="6" fillId="5" borderId="5" xfId="0" applyFont="1" applyFill="1" applyBorder="1"/>
    <xf numFmtId="0" fontId="6" fillId="5" borderId="6" xfId="0" applyFont="1" applyFill="1" applyBorder="1"/>
    <xf numFmtId="0" fontId="5" fillId="0" borderId="5" xfId="0" applyFont="1" applyBorder="1"/>
    <xf numFmtId="0" fontId="5" fillId="0" borderId="6" xfId="0" applyFont="1" applyBorder="1"/>
    <xf numFmtId="8" fontId="5" fillId="0" borderId="6" xfId="0" applyNumberFormat="1" applyFont="1" applyBorder="1"/>
    <xf numFmtId="0" fontId="6" fillId="7" borderId="6" xfId="0" applyFont="1" applyFill="1" applyBorder="1"/>
    <xf numFmtId="8" fontId="5" fillId="6" borderId="7" xfId="0" applyNumberFormat="1" applyFont="1" applyFill="1" applyBorder="1"/>
    <xf numFmtId="0" fontId="6" fillId="5" borderId="7" xfId="0" applyFont="1" applyFill="1" applyBorder="1"/>
    <xf numFmtId="165" fontId="0" fillId="0" borderId="8" xfId="0" applyNumberFormat="1" applyBorder="1"/>
    <xf numFmtId="0" fontId="7" fillId="0" borderId="2" xfId="0" applyFont="1" applyBorder="1" applyAlignment="1">
      <alignment horizontal="center"/>
    </xf>
    <xf numFmtId="165" fontId="2" fillId="0" borderId="8" xfId="0" applyNumberFormat="1" applyFont="1" applyBorder="1"/>
    <xf numFmtId="0" fontId="0" fillId="4" borderId="0" xfId="0" applyFill="1"/>
    <xf numFmtId="165" fontId="0" fillId="0" borderId="0" xfId="0" applyNumberFormat="1"/>
    <xf numFmtId="0" fontId="8" fillId="8" borderId="0" xfId="0" applyFont="1" applyFill="1"/>
    <xf numFmtId="0" fontId="5" fillId="0" borderId="0" xfId="0" applyFont="1"/>
    <xf numFmtId="0" fontId="5" fillId="0" borderId="9" xfId="0" applyFont="1" applyBorder="1"/>
    <xf numFmtId="0" fontId="5" fillId="0" borderId="10" xfId="0" applyFont="1" applyBorder="1"/>
    <xf numFmtId="0" fontId="9" fillId="11" borderId="2" xfId="0" applyFont="1" applyFill="1" applyBorder="1" applyAlignment="1">
      <alignment horizontal="center"/>
    </xf>
    <xf numFmtId="0" fontId="0" fillId="12" borderId="2" xfId="0" applyFill="1" applyBorder="1"/>
    <xf numFmtId="0" fontId="9" fillId="11" borderId="11" xfId="0" applyFont="1" applyFill="1" applyBorder="1" applyAlignment="1">
      <alignment horizontal="center"/>
    </xf>
    <xf numFmtId="0" fontId="0" fillId="0" borderId="11" xfId="0" applyBorder="1"/>
    <xf numFmtId="0" fontId="10" fillId="13" borderId="0" xfId="0" applyFont="1" applyFill="1"/>
    <xf numFmtId="0" fontId="9" fillId="0" borderId="2" xfId="0" applyFont="1" applyBorder="1" applyAlignment="1">
      <alignment horizontal="center" vertical="center"/>
    </xf>
    <xf numFmtId="0" fontId="9" fillId="0" borderId="0" xfId="0" applyFont="1" applyAlignment="1">
      <alignment horizontal="center"/>
    </xf>
    <xf numFmtId="0" fontId="11" fillId="0" borderId="0" xfId="0" applyFont="1"/>
    <xf numFmtId="0" fontId="9" fillId="11" borderId="1" xfId="0" applyFont="1" applyFill="1" applyBorder="1" applyAlignment="1">
      <alignment horizontal="center"/>
    </xf>
    <xf numFmtId="0" fontId="9" fillId="11" borderId="13" xfId="0" applyFont="1" applyFill="1" applyBorder="1" applyAlignment="1">
      <alignment horizontal="center"/>
    </xf>
    <xf numFmtId="0" fontId="0" fillId="0" borderId="13" xfId="0" applyBorder="1"/>
    <xf numFmtId="0" fontId="12" fillId="0" borderId="1" xfId="3" applyFont="1" applyBorder="1" applyProtection="1">
      <protection locked="0"/>
    </xf>
    <xf numFmtId="0" fontId="12" fillId="0" borderId="1" xfId="3" applyFont="1" applyBorder="1" applyAlignment="1" applyProtection="1">
      <alignment horizontal="left"/>
      <protection locked="0"/>
    </xf>
    <xf numFmtId="0" fontId="12" fillId="0" borderId="1" xfId="2" applyNumberFormat="1" applyFont="1" applyFill="1" applyBorder="1" applyAlignment="1" applyProtection="1">
      <alignment horizontal="left"/>
      <protection locked="0"/>
    </xf>
    <xf numFmtId="43" fontId="12" fillId="0" borderId="1" xfId="2" applyFont="1" applyBorder="1" applyProtection="1">
      <protection locked="0"/>
    </xf>
    <xf numFmtId="43" fontId="13" fillId="11" borderId="1" xfId="2" applyFont="1" applyFill="1" applyBorder="1" applyAlignment="1" applyProtection="1">
      <alignment horizontal="center" vertical="center"/>
      <protection locked="0"/>
    </xf>
    <xf numFmtId="0" fontId="13" fillId="11" borderId="1" xfId="3" applyFont="1" applyFill="1" applyBorder="1" applyAlignment="1" applyProtection="1">
      <alignment horizontal="center" vertical="center"/>
      <protection locked="0"/>
    </xf>
    <xf numFmtId="0" fontId="14" fillId="11" borderId="1" xfId="3" applyFont="1" applyFill="1" applyBorder="1" applyAlignment="1" applyProtection="1">
      <alignment horizontal="center" vertical="center"/>
      <protection locked="0"/>
    </xf>
    <xf numFmtId="43" fontId="14" fillId="11" borderId="1" xfId="2" applyFont="1" applyFill="1" applyBorder="1" applyAlignment="1" applyProtection="1">
      <alignment horizontal="center" vertical="center"/>
      <protection locked="0"/>
    </xf>
    <xf numFmtId="0" fontId="15" fillId="0" borderId="1" xfId="3" applyFont="1" applyBorder="1" applyProtection="1">
      <protection locked="0"/>
    </xf>
    <xf numFmtId="0" fontId="15" fillId="0" borderId="1" xfId="3" applyFont="1" applyBorder="1" applyAlignment="1" applyProtection="1">
      <alignment horizontal="left"/>
      <protection locked="0"/>
    </xf>
    <xf numFmtId="0" fontId="15" fillId="0" borderId="1" xfId="2" applyNumberFormat="1" applyFont="1" applyFill="1" applyBorder="1" applyAlignment="1" applyProtection="1">
      <alignment horizontal="left"/>
      <protection locked="0"/>
    </xf>
    <xf numFmtId="0" fontId="0" fillId="0" borderId="1" xfId="0" applyBorder="1" applyAlignment="1">
      <alignment horizontal="center" vertical="center"/>
    </xf>
    <xf numFmtId="0" fontId="12" fillId="0" borderId="0" xfId="3" applyFont="1" applyProtection="1">
      <protection locked="0"/>
    </xf>
    <xf numFmtId="0" fontId="12" fillId="0" borderId="0" xfId="3" applyFont="1" applyAlignment="1" applyProtection="1">
      <alignment horizontal="left"/>
      <protection locked="0"/>
    </xf>
    <xf numFmtId="0" fontId="12" fillId="0" borderId="0" xfId="2" applyNumberFormat="1" applyFont="1" applyFill="1" applyBorder="1" applyAlignment="1" applyProtection="1">
      <alignment horizontal="left"/>
      <protection locked="0"/>
    </xf>
    <xf numFmtId="43" fontId="12" fillId="0" borderId="0" xfId="2" applyFont="1" applyBorder="1" applyProtection="1">
      <protection locked="0"/>
    </xf>
    <xf numFmtId="0" fontId="12" fillId="0" borderId="0" xfId="3" applyFont="1" applyAlignment="1" applyProtection="1">
      <alignment wrapText="1"/>
      <protection locked="0"/>
    </xf>
    <xf numFmtId="0" fontId="12" fillId="0" borderId="1" xfId="3" applyFont="1" applyBorder="1" applyAlignment="1" applyProtection="1">
      <alignment horizontal="center" vertical="center"/>
      <protection locked="0"/>
    </xf>
    <xf numFmtId="0" fontId="12" fillId="0" borderId="1" xfId="3" applyFont="1" applyBorder="1" applyAlignment="1" applyProtection="1">
      <alignment horizontal="center" vertical="center" wrapText="1"/>
      <protection locked="0"/>
    </xf>
    <xf numFmtId="0" fontId="12" fillId="0" borderId="1" xfId="2" applyNumberFormat="1" applyFont="1" applyFill="1" applyBorder="1" applyAlignment="1" applyProtection="1">
      <alignment horizontal="center" vertical="center" wrapText="1"/>
      <protection locked="0"/>
    </xf>
    <xf numFmtId="0" fontId="12" fillId="0" borderId="1" xfId="3" applyFont="1" applyBorder="1" applyAlignment="1" applyProtection="1">
      <alignment horizontal="center"/>
      <protection locked="0"/>
    </xf>
    <xf numFmtId="14" fontId="12" fillId="0" borderId="1" xfId="3" applyNumberFormat="1" applyFont="1" applyBorder="1" applyAlignment="1" applyProtection="1">
      <alignment horizontal="center"/>
      <protection locked="0"/>
    </xf>
    <xf numFmtId="14" fontId="12" fillId="0" borderId="1" xfId="2" applyNumberFormat="1" applyFont="1" applyFill="1" applyBorder="1" applyAlignment="1" applyProtection="1">
      <alignment horizontal="center"/>
      <protection locked="0"/>
    </xf>
    <xf numFmtId="0" fontId="12" fillId="0" borderId="1" xfId="2" applyNumberFormat="1" applyFont="1" applyFill="1" applyBorder="1" applyAlignment="1" applyProtection="1">
      <alignment horizontal="center"/>
      <protection locked="0"/>
    </xf>
    <xf numFmtId="0" fontId="12" fillId="11" borderId="1" xfId="3" applyFont="1" applyFill="1" applyBorder="1" applyAlignment="1" applyProtection="1">
      <alignment vertical="top" wrapText="1"/>
      <protection locked="0"/>
    </xf>
    <xf numFmtId="166" fontId="0" fillId="0" borderId="1" xfId="0" applyNumberFormat="1" applyBorder="1"/>
    <xf numFmtId="0" fontId="0" fillId="0" borderId="1" xfId="0" applyBorder="1" applyAlignment="1">
      <alignment horizontal="center"/>
    </xf>
    <xf numFmtId="0" fontId="5" fillId="0" borderId="16" xfId="0" applyFont="1" applyBorder="1"/>
    <xf numFmtId="44" fontId="5" fillId="0" borderId="1" xfId="0" applyNumberFormat="1" applyFont="1" applyBorder="1"/>
    <xf numFmtId="2" fontId="8" fillId="9" borderId="17" xfId="0" applyNumberFormat="1" applyFont="1" applyFill="1" applyBorder="1"/>
    <xf numFmtId="167" fontId="5" fillId="0" borderId="1" xfId="0" applyNumberFormat="1" applyFont="1" applyBorder="1"/>
    <xf numFmtId="167" fontId="0" fillId="0" borderId="0" xfId="0" applyNumberFormat="1"/>
    <xf numFmtId="167" fontId="0" fillId="0" borderId="1" xfId="0" applyNumberFormat="1" applyBorder="1"/>
    <xf numFmtId="167" fontId="0" fillId="0" borderId="1" xfId="0" applyNumberFormat="1" applyBorder="1" applyAlignment="1">
      <alignment horizontal="center" vertical="center"/>
    </xf>
    <xf numFmtId="0" fontId="0" fillId="11" borderId="1" xfId="0" applyFill="1" applyBorder="1" applyAlignment="1">
      <alignment horizontal="center" vertical="center"/>
    </xf>
    <xf numFmtId="167" fontId="0" fillId="4" borderId="1" xfId="0" applyNumberFormat="1" applyFill="1" applyBorder="1"/>
    <xf numFmtId="0" fontId="0" fillId="0" borderId="0" xfId="0" applyAlignment="1">
      <alignment horizontal="left" vertical="top"/>
    </xf>
    <xf numFmtId="1" fontId="0" fillId="0" borderId="1" xfId="0" applyNumberFormat="1" applyBorder="1"/>
    <xf numFmtId="14" fontId="0" fillId="0" borderId="1" xfId="0" applyNumberFormat="1" applyBorder="1" applyAlignment="1">
      <alignment horizontal="center" vertical="center"/>
    </xf>
    <xf numFmtId="14" fontId="0" fillId="0" borderId="1" xfId="0" applyNumberFormat="1" applyBorder="1"/>
    <xf numFmtId="0" fontId="16" fillId="0" borderId="1" xfId="0" applyFont="1" applyBorder="1"/>
    <xf numFmtId="0" fontId="16" fillId="11" borderId="1" xfId="0" applyFont="1" applyFill="1" applyBorder="1" applyAlignment="1">
      <alignment horizontal="center" vertical="center"/>
    </xf>
    <xf numFmtId="0" fontId="16" fillId="0" borderId="1" xfId="0" applyFont="1" applyBorder="1" applyAlignment="1">
      <alignment horizontal="center" vertical="center"/>
    </xf>
    <xf numFmtId="167" fontId="16" fillId="0" borderId="1" xfId="0" applyNumberFormat="1" applyFont="1" applyBorder="1" applyAlignment="1">
      <alignment horizontal="center" vertical="center"/>
    </xf>
    <xf numFmtId="0" fontId="17" fillId="0" borderId="0" xfId="5"/>
    <xf numFmtId="0" fontId="17" fillId="0" borderId="0" xfId="5" applyBorder="1"/>
    <xf numFmtId="0" fontId="0" fillId="11" borderId="1" xfId="0" applyFill="1" applyBorder="1" applyAlignment="1">
      <alignment horizontal="left" vertical="center"/>
    </xf>
    <xf numFmtId="0" fontId="0" fillId="0" borderId="1" xfId="0" applyBorder="1" applyAlignment="1">
      <alignment horizontal="left" vertical="center"/>
    </xf>
    <xf numFmtId="0" fontId="17" fillId="0" borderId="1" xfId="5" applyBorder="1" applyAlignment="1">
      <alignment horizontal="left" vertical="center"/>
    </xf>
    <xf numFmtId="0" fontId="0" fillId="0" borderId="0" xfId="0" applyAlignment="1">
      <alignment horizontal="left" vertical="center"/>
    </xf>
    <xf numFmtId="0" fontId="17" fillId="0" borderId="0" xfId="5" applyBorder="1" applyAlignment="1">
      <alignment horizontal="left" vertical="center"/>
    </xf>
    <xf numFmtId="0" fontId="18" fillId="0" borderId="0" xfId="0" applyFont="1"/>
    <xf numFmtId="0" fontId="0" fillId="0" borderId="1" xfId="0" applyBorder="1" applyAlignment="1">
      <alignment vertical="center" wrapText="1"/>
    </xf>
    <xf numFmtId="0" fontId="0" fillId="0" borderId="0" xfId="0" applyAlignment="1">
      <alignment vertical="center" wrapText="1"/>
    </xf>
    <xf numFmtId="0" fontId="0" fillId="0" borderId="1" xfId="0" applyBorder="1" applyAlignment="1">
      <alignment wrapText="1"/>
    </xf>
    <xf numFmtId="0" fontId="0" fillId="11" borderId="1" xfId="0" applyFill="1" applyBorder="1" applyAlignment="1">
      <alignment horizontal="center"/>
    </xf>
    <xf numFmtId="3" fontId="0" fillId="0" borderId="0" xfId="0" applyNumberFormat="1"/>
    <xf numFmtId="14" fontId="0" fillId="0" borderId="0" xfId="0" applyNumberFormat="1"/>
    <xf numFmtId="3" fontId="0" fillId="0" borderId="1" xfId="0" applyNumberFormat="1" applyBorder="1"/>
    <xf numFmtId="0" fontId="0" fillId="0" borderId="0" xfId="0" applyAlignment="1">
      <alignment horizontal="center" vertical="center"/>
    </xf>
    <xf numFmtId="0" fontId="0" fillId="0" borderId="1" xfId="0" applyBorder="1" applyAlignment="1">
      <alignment horizontal="center" vertical="center"/>
    </xf>
    <xf numFmtId="0" fontId="8" fillId="8" borderId="0" xfId="0" applyFont="1" applyFill="1" applyAlignment="1">
      <alignment readingOrder="1"/>
    </xf>
    <xf numFmtId="0" fontId="5" fillId="0" borderId="0" xfId="0" applyFont="1" applyAlignment="1"/>
    <xf numFmtId="0" fontId="0" fillId="0" borderId="1" xfId="0" applyBorder="1" applyAlignment="1">
      <alignment horizontal="center"/>
    </xf>
    <xf numFmtId="0" fontId="0" fillId="11" borderId="0" xfId="0" applyFill="1" applyAlignment="1">
      <alignment horizontal="center"/>
    </xf>
    <xf numFmtId="0" fontId="0" fillId="14" borderId="13" xfId="0" applyFill="1" applyBorder="1" applyAlignment="1">
      <alignment horizontal="center" vertical="center"/>
    </xf>
    <xf numFmtId="0" fontId="0" fillId="14" borderId="14" xfId="0" applyFill="1" applyBorder="1" applyAlignment="1">
      <alignment horizontal="center" vertical="center"/>
    </xf>
    <xf numFmtId="0" fontId="0" fillId="14" borderId="15" xfId="0" applyFill="1" applyBorder="1" applyAlignment="1">
      <alignment horizontal="center" vertical="center"/>
    </xf>
    <xf numFmtId="0" fontId="0" fillId="10" borderId="4" xfId="0" applyFill="1" applyBorder="1" applyAlignment="1">
      <alignment horizontal="center"/>
    </xf>
    <xf numFmtId="0" fontId="0" fillId="10" borderId="11" xfId="0" applyFill="1" applyBorder="1" applyAlignment="1">
      <alignment horizontal="center"/>
    </xf>
    <xf numFmtId="0" fontId="0" fillId="10" borderId="12" xfId="0" applyFill="1" applyBorder="1" applyAlignment="1">
      <alignment horizontal="center"/>
    </xf>
    <xf numFmtId="0" fontId="0" fillId="10" borderId="1" xfId="0" applyFill="1" applyBorder="1" applyAlignment="1">
      <alignment horizontal="center"/>
    </xf>
    <xf numFmtId="0" fontId="0" fillId="10" borderId="13" xfId="0" applyFill="1" applyBorder="1" applyAlignment="1">
      <alignment horizontal="center"/>
    </xf>
    <xf numFmtId="0" fontId="0" fillId="0" borderId="0" xfId="0" applyAlignment="1">
      <alignment horizontal="center"/>
    </xf>
    <xf numFmtId="0" fontId="0" fillId="0" borderId="0" xfId="0" applyAlignment="1">
      <alignment horizontal="left" vertical="top"/>
    </xf>
    <xf numFmtId="0" fontId="16" fillId="0" borderId="1" xfId="0" applyFont="1" applyBorder="1" applyAlignment="1">
      <alignment horizontal="center"/>
    </xf>
    <xf numFmtId="0" fontId="0" fillId="0" borderId="0" xfId="0" applyAlignment="1">
      <alignment horizontal="left" vertical="top" wrapText="1"/>
    </xf>
    <xf numFmtId="0" fontId="0" fillId="0" borderId="13" xfId="0" applyBorder="1" applyAlignment="1">
      <alignment horizontal="center"/>
    </xf>
    <xf numFmtId="0" fontId="0" fillId="0" borderId="15" xfId="0" applyBorder="1" applyAlignment="1">
      <alignment horizontal="center"/>
    </xf>
    <xf numFmtId="0" fontId="19" fillId="0" borderId="1" xfId="0" applyFont="1" applyBorder="1" applyAlignment="1">
      <alignment horizontal="left" vertical="top" wrapText="1"/>
    </xf>
    <xf numFmtId="0" fontId="18" fillId="0" borderId="1" xfId="0" applyFont="1" applyBorder="1" applyAlignment="1">
      <alignment horizontal="left" vertical="top" wrapText="1"/>
    </xf>
    <xf numFmtId="22" fontId="0" fillId="0" borderId="1" xfId="0" applyNumberFormat="1" applyBorder="1"/>
    <xf numFmtId="0" fontId="0" fillId="0" borderId="0" xfId="0" applyBorder="1"/>
    <xf numFmtId="14" fontId="0" fillId="0" borderId="0" xfId="0" applyNumberFormat="1" applyBorder="1"/>
  </cellXfs>
  <cellStyles count="6">
    <cellStyle name="Hiperlink" xfId="5" builtinId="8"/>
    <cellStyle name="Moeda" xfId="1" builtinId="4"/>
    <cellStyle name="Normal" xfId="0" builtinId="0"/>
    <cellStyle name="Normal 2" xfId="3" xr:uid="{00000000-0005-0000-0000-000003000000}"/>
    <cellStyle name="Percent 2" xfId="4" xr:uid="{00000000-0005-0000-0000-000004000000}"/>
    <cellStyle name="Vírgula 2" xfId="2"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14</xdr:col>
      <xdr:colOff>356507</xdr:colOff>
      <xdr:row>6</xdr:row>
      <xdr:rowOff>16328</xdr:rowOff>
    </xdr:from>
    <xdr:to>
      <xdr:col>18</xdr:col>
      <xdr:colOff>232682</xdr:colOff>
      <xdr:row>14</xdr:row>
      <xdr:rowOff>17689</xdr:rowOff>
    </xdr:to>
    <xdr:pic>
      <xdr:nvPicPr>
        <xdr:cNvPr id="3" name="Imagem 2" descr="https://respiroexcel.files.wordpress.com/2012/03/0001operadores.png">
          <a:extLst>
            <a:ext uri="{FF2B5EF4-FFF2-40B4-BE49-F238E27FC236}">
              <a16:creationId xmlns:a16="http://schemas.microsoft.com/office/drawing/2014/main" id="{00000000-0008-0000-0000-000003000000}"/>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9397" r="47516" b="11637"/>
        <a:stretch/>
      </xdr:blipFill>
      <xdr:spPr bwMode="auto">
        <a:xfrm>
          <a:off x="12575721" y="1132114"/>
          <a:ext cx="2325461" cy="1525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0</xdr:row>
      <xdr:rowOff>66675</xdr:rowOff>
    </xdr:from>
    <xdr:to>
      <xdr:col>13</xdr:col>
      <xdr:colOff>47625</xdr:colOff>
      <xdr:row>18</xdr:row>
      <xdr:rowOff>95250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6143625" y="66675"/>
          <a:ext cx="4991100" cy="37719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000" u="sng">
              <a:latin typeface="Source Sans Pro" panose="020B0503030403020204" pitchFamily="34" charset="0"/>
              <a:ea typeface="Source Sans Pro" panose="020B0503030403020204" pitchFamily="34" charset="0"/>
            </a:rPr>
            <a:t>Função Lógica</a:t>
          </a:r>
          <a:endParaRPr lang="en-US" sz="1600" u="sng">
            <a:latin typeface="Source Sans Pro" panose="020B0503030403020204" pitchFamily="34" charset="0"/>
            <a:ea typeface="Source Sans Pro" panose="020B0503030403020204" pitchFamily="34" charset="0"/>
          </a:endParaRPr>
        </a:p>
        <a:p>
          <a:pPr marL="0" indent="0" algn="l"/>
          <a:endParaRPr lang="en-US" sz="1600" u="sng">
            <a:latin typeface="Source Sans Pro" panose="020B0503030403020204" pitchFamily="34" charset="0"/>
            <a:ea typeface="Source Sans Pro" panose="020B0503030403020204" pitchFamily="34" charset="0"/>
          </a:endParaRPr>
        </a:p>
        <a:p>
          <a:pPr marL="0" indent="0" algn="l"/>
          <a:r>
            <a:rPr lang="en-US" sz="1600" u="sng">
              <a:latin typeface="Source Sans Pro" panose="020B0503030403020204" pitchFamily="34" charset="0"/>
              <a:ea typeface="Source Sans Pro" panose="020B0503030403020204" pitchFamily="34" charset="0"/>
            </a:rPr>
            <a:t>Função E </a:t>
          </a:r>
          <a:endParaRPr lang="en-US" sz="1400" u="none">
            <a:latin typeface="Source Sans Pro" panose="020B0503030403020204" pitchFamily="34" charset="0"/>
            <a:ea typeface="Source Sans Pro" panose="020B0503030403020204" pitchFamily="34" charset="0"/>
          </a:endParaRPr>
        </a:p>
        <a:p>
          <a:pPr marL="0" indent="0" algn="l"/>
          <a:endParaRPr lang="en-US" sz="1400" u="none">
            <a:latin typeface="Source Sans Pro" panose="020B0503030403020204" pitchFamily="34" charset="0"/>
            <a:ea typeface="Source Sans Pro" panose="020B0503030403020204" pitchFamily="34" charset="0"/>
          </a:endParaRPr>
        </a:p>
        <a:p>
          <a:pPr marL="0" indent="0" algn="l"/>
          <a:r>
            <a:rPr lang="en-US" sz="1400" u="none">
              <a:latin typeface="Source Sans Pro" panose="020B0503030403020204" pitchFamily="34" charset="0"/>
              <a:ea typeface="Source Sans Pro" panose="020B0503030403020204" pitchFamily="34" charset="0"/>
            </a:rPr>
            <a:t>São avaliados argumento da expressão, atribuindo  um valor de qualidade VERDADEIRO ou FALSO .</a:t>
          </a:r>
        </a:p>
        <a:p>
          <a:pPr marL="0" indent="0" algn="l"/>
          <a:endParaRPr lang="en-US" sz="1400" u="none">
            <a:latin typeface="Source Sans Pro" panose="020B0503030403020204" pitchFamily="34" charset="0"/>
            <a:ea typeface="Source Sans Pro" panose="020B0503030403020204" pitchFamily="34" charset="0"/>
          </a:endParaRPr>
        </a:p>
        <a:p>
          <a:pPr marL="0" indent="0" algn="l"/>
          <a:r>
            <a:rPr lang="en-US" sz="1400" u="none">
              <a:latin typeface="Source Sans Pro" panose="020B0503030403020204" pitchFamily="34" charset="0"/>
              <a:ea typeface="Source Sans Pro" panose="020B0503030403020204" pitchFamily="34" charset="0"/>
            </a:rPr>
            <a:t>Retorna </a:t>
          </a:r>
          <a:r>
            <a:rPr lang="en-US" sz="1400" b="1" u="none">
              <a:latin typeface="Source Sans Pro" panose="020B0503030403020204" pitchFamily="34" charset="0"/>
              <a:ea typeface="Source Sans Pro" panose="020B0503030403020204" pitchFamily="34" charset="0"/>
            </a:rPr>
            <a:t>verdadeiro</a:t>
          </a:r>
          <a:r>
            <a:rPr lang="en-US" sz="1400" u="none">
              <a:latin typeface="Source Sans Pro" panose="020B0503030403020204" pitchFamily="34" charset="0"/>
              <a:ea typeface="Source Sans Pro" panose="020B0503030403020204" pitchFamily="34" charset="0"/>
            </a:rPr>
            <a:t> se ambos argumentos da expressão forem Verdadeiros</a:t>
          </a:r>
        </a:p>
        <a:p>
          <a:pPr marL="0" indent="0" algn="l"/>
          <a:endParaRPr lang="en-US" sz="1400" u="none">
            <a:latin typeface="Source Sans Pro" panose="020B0503030403020204" pitchFamily="34" charset="0"/>
            <a:ea typeface="Source Sans Pro" panose="020B0503030403020204" pitchFamily="34" charset="0"/>
          </a:endParaRPr>
        </a:p>
        <a:p>
          <a:pPr marL="0" indent="0" algn="l"/>
          <a:endParaRPr lang="en-US" sz="1400" u="none">
            <a:latin typeface="Source Sans Pro" panose="020B0503030403020204" pitchFamily="34" charset="0"/>
            <a:ea typeface="Source Sans Pro" panose="020B0503030403020204" pitchFamily="34" charset="0"/>
          </a:endParaRPr>
        </a:p>
        <a:p>
          <a:pPr marL="0" indent="0" algn="l"/>
          <a:r>
            <a:rPr lang="en-US" sz="1400" u="none">
              <a:latin typeface="Source Sans Pro" panose="020B0503030403020204" pitchFamily="34" charset="0"/>
              <a:ea typeface="Source Sans Pro" panose="020B0503030403020204" pitchFamily="34" charset="0"/>
            </a:rPr>
            <a:t>Sintaxe</a:t>
          </a:r>
          <a:endParaRPr lang="en-US" sz="1600" u="none">
            <a:latin typeface="+mn-lt"/>
            <a:ea typeface="+mn-lt"/>
            <a:cs typeface="+mn-lt"/>
          </a:endParaRPr>
        </a:p>
        <a:p>
          <a:pPr marL="0" indent="0" algn="l"/>
          <a:r>
            <a:rPr lang="en-US" sz="1600" u="none">
              <a:latin typeface="+mn-lt"/>
              <a:ea typeface="+mn-lt"/>
              <a:cs typeface="+mn-lt"/>
            </a:rPr>
            <a:t>=e (1ª lógica;2ª lógica;3ª lógica; ...)</a:t>
          </a:r>
        </a:p>
      </xdr:txBody>
    </xdr:sp>
    <xdr:clientData/>
  </xdr:twoCellAnchor>
  <xdr:twoCellAnchor>
    <xdr:from>
      <xdr:col>16</xdr:col>
      <xdr:colOff>504825</xdr:colOff>
      <xdr:row>0</xdr:row>
      <xdr:rowOff>142875</xdr:rowOff>
    </xdr:from>
    <xdr:to>
      <xdr:col>24</xdr:col>
      <xdr:colOff>571500</xdr:colOff>
      <xdr:row>15</xdr:row>
      <xdr:rowOff>66675</xdr:rowOff>
    </xdr:to>
    <xdr:sp macro="" textlink="">
      <xdr:nvSpPr>
        <xdr:cNvPr id="3" name="TextBox 2">
          <a:extLst>
            <a:ext uri="{FF2B5EF4-FFF2-40B4-BE49-F238E27FC236}">
              <a16:creationId xmlns:a16="http://schemas.microsoft.com/office/drawing/2014/main" id="{00000000-0008-0000-0100-000003000000}"/>
            </a:ext>
            <a:ext uri="{147F2762-F138-4A5C-976F-8EAC2B608ADB}">
              <a16:predDERef xmlns:a16="http://schemas.microsoft.com/office/drawing/2014/main" pred="{B8B8BEA9-DBA0-6C90-8407-F85C31D65DEC}"/>
            </a:ext>
          </a:extLst>
        </xdr:cNvPr>
        <xdr:cNvSpPr txBox="1"/>
      </xdr:nvSpPr>
      <xdr:spPr>
        <a:xfrm>
          <a:off x="11649075" y="142875"/>
          <a:ext cx="4943475" cy="309562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Courier New" panose="02070309020205020404" pitchFamily="49" charset="0"/>
              <a:cs typeface="Courier New" panose="02070309020205020404" pitchFamily="49" charset="0"/>
            </a:rPr>
            <a:t>OPERADORES DE COMPARAÇÃO				</a:t>
          </a:r>
        </a:p>
        <a:p>
          <a:pPr marL="0" indent="0" algn="l"/>
          <a:r>
            <a:rPr lang="en-US" sz="1100">
              <a:latin typeface="Courier New" panose="02070309020205020404" pitchFamily="49" charset="0"/>
              <a:cs typeface="Courier New" panose="02070309020205020404" pitchFamily="49" charset="0"/>
            </a:rPr>
            <a:t>	= IGUAL A			</a:t>
          </a:r>
        </a:p>
        <a:p>
          <a:pPr marL="0" indent="0" algn="l"/>
          <a:r>
            <a:rPr lang="en-US" sz="1100">
              <a:latin typeface="Courier New" panose="02070309020205020404" pitchFamily="49" charset="0"/>
              <a:cs typeface="Courier New" panose="02070309020205020404" pitchFamily="49" charset="0"/>
            </a:rPr>
            <a:t>	&lt;&gt; DIFERENTE DE			</a:t>
          </a:r>
        </a:p>
        <a:p>
          <a:pPr marL="0" indent="0" algn="l"/>
          <a:r>
            <a:rPr lang="en-US" sz="1100">
              <a:latin typeface="Courier New" panose="02070309020205020404" pitchFamily="49" charset="0"/>
              <a:cs typeface="Courier New" panose="02070309020205020404" pitchFamily="49" charset="0"/>
            </a:rPr>
            <a:t>	&gt;= MAIOR OU IGUAL A			</a:t>
          </a:r>
        </a:p>
        <a:p>
          <a:pPr marL="0" indent="0" algn="l"/>
          <a:r>
            <a:rPr lang="en-US" sz="1100">
              <a:latin typeface="Courier New" panose="02070309020205020404" pitchFamily="49" charset="0"/>
              <a:cs typeface="Courier New" panose="02070309020205020404" pitchFamily="49" charset="0"/>
            </a:rPr>
            <a:t>	&lt;= MENOR OU IGUAL A			</a:t>
          </a:r>
        </a:p>
        <a:p>
          <a:pPr marL="0" indent="0" algn="l"/>
          <a:r>
            <a:rPr lang="en-US" sz="1100">
              <a:latin typeface="Courier New" panose="02070309020205020404" pitchFamily="49" charset="0"/>
              <a:cs typeface="Courier New" panose="02070309020205020404" pitchFamily="49" charset="0"/>
            </a:rPr>
            <a:t>	&gt; MAIOR QUE			</a:t>
          </a:r>
        </a:p>
        <a:p>
          <a:pPr marL="0" indent="0" algn="l"/>
          <a:r>
            <a:rPr lang="en-US" sz="1100">
              <a:latin typeface="Courier New" panose="02070309020205020404" pitchFamily="49" charset="0"/>
              <a:cs typeface="Courier New" panose="02070309020205020404" pitchFamily="49" charset="0"/>
            </a:rPr>
            <a:t>	&lt; MENOR QUE	</a:t>
          </a:r>
          <a:r>
            <a:rPr lang="en-US" sz="1100">
              <a:latin typeface="+mn-lt"/>
              <a:ea typeface="+mn-lt"/>
              <a:cs typeface="+mn-lt"/>
            </a:rPr>
            <a:t>		</a:t>
          </a:r>
        </a:p>
        <a:p>
          <a:pPr marL="0" indent="0" algn="l"/>
          <a:endParaRPr lang="en-US" sz="1100">
            <a:latin typeface="+mn-lt"/>
            <a:ea typeface="+mn-lt"/>
            <a:cs typeface="+mn-lt"/>
          </a:endParaRPr>
        </a:p>
      </xdr:txBody>
    </xdr:sp>
    <xdr:clientData/>
  </xdr:twoCellAnchor>
  <xdr:twoCellAnchor>
    <xdr:from>
      <xdr:col>6</xdr:col>
      <xdr:colOff>0</xdr:colOff>
      <xdr:row>19</xdr:row>
      <xdr:rowOff>133350</xdr:rowOff>
    </xdr:from>
    <xdr:to>
      <xdr:col>13</xdr:col>
      <xdr:colOff>38100</xdr:colOff>
      <xdr:row>35</xdr:row>
      <xdr:rowOff>142875</xdr:rowOff>
    </xdr:to>
    <xdr:sp macro="" textlink="">
      <xdr:nvSpPr>
        <xdr:cNvPr id="4" name="TextBox 3">
          <a:extLst>
            <a:ext uri="{FF2B5EF4-FFF2-40B4-BE49-F238E27FC236}">
              <a16:creationId xmlns:a16="http://schemas.microsoft.com/office/drawing/2014/main" id="{00000000-0008-0000-0100-000004000000}"/>
            </a:ext>
            <a:ext uri="{147F2762-F138-4A5C-976F-8EAC2B608ADB}">
              <a16:predDERef xmlns:a16="http://schemas.microsoft.com/office/drawing/2014/main" pred="{9FBCFC5D-7CCB-B2C1-7F4F-664B9D9FF36F}"/>
            </a:ext>
          </a:extLst>
        </xdr:cNvPr>
        <xdr:cNvSpPr txBox="1"/>
      </xdr:nvSpPr>
      <xdr:spPr>
        <a:xfrm>
          <a:off x="6143625" y="4067175"/>
          <a:ext cx="4981575" cy="3057525"/>
        </a:xfrm>
        <a:prstGeom prst="rect">
          <a:avLst/>
        </a:prstGeom>
        <a:solidFill>
          <a:schemeClr val="lt1"/>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2000" u="none">
              <a:latin typeface="Source Sans Pro" panose="020B0503030403020204" pitchFamily="34" charset="0"/>
              <a:ea typeface="Source Sans Pro" panose="020B0503030403020204" pitchFamily="34" charset="0"/>
            </a:rPr>
            <a:t>Função Lógica</a:t>
          </a:r>
          <a:endParaRPr lang="en-US" sz="1600" u="none">
            <a:latin typeface="Source Sans Pro" panose="020B0503030403020204" pitchFamily="34" charset="0"/>
            <a:ea typeface="Source Sans Pro" panose="020B0503030403020204" pitchFamily="34" charset="0"/>
          </a:endParaRPr>
        </a:p>
        <a:p>
          <a:pPr marL="0" indent="0" algn="l"/>
          <a:endParaRPr lang="en-US" sz="1600" u="none">
            <a:latin typeface="Source Sans Pro" panose="020B0503030403020204" pitchFamily="34" charset="0"/>
            <a:ea typeface="Source Sans Pro" panose="020B0503030403020204" pitchFamily="34" charset="0"/>
          </a:endParaRPr>
        </a:p>
        <a:p>
          <a:pPr marL="0" indent="0" algn="l"/>
          <a:r>
            <a:rPr lang="en-US" sz="1600" u="none">
              <a:latin typeface="Source Sans Pro" panose="020B0503030403020204" pitchFamily="34" charset="0"/>
              <a:ea typeface="Source Sans Pro" panose="020B0503030403020204" pitchFamily="34" charset="0"/>
            </a:rPr>
            <a:t>Função OU </a:t>
          </a:r>
          <a:endParaRPr lang="en-US" sz="1400" u="none">
            <a:latin typeface="Source Sans Pro" panose="020B0503030403020204" pitchFamily="34" charset="0"/>
            <a:ea typeface="Source Sans Pro" panose="020B0503030403020204" pitchFamily="34" charset="0"/>
          </a:endParaRPr>
        </a:p>
        <a:p>
          <a:pPr marL="0" indent="0" algn="l"/>
          <a:endParaRPr lang="en-US" sz="1400" u="none">
            <a:latin typeface="Source Sans Pro" panose="020B0503030403020204" pitchFamily="34" charset="0"/>
            <a:ea typeface="Source Sans Pro" panose="020B0503030403020204" pitchFamily="34" charset="0"/>
          </a:endParaRPr>
        </a:p>
        <a:p>
          <a:pPr marL="0" indent="0" algn="l"/>
          <a:r>
            <a:rPr lang="en-US" sz="1400" u="none">
              <a:latin typeface="Source Sans Pro" panose="020B0503030403020204" pitchFamily="34" charset="0"/>
              <a:ea typeface="Source Sans Pro" panose="020B0503030403020204" pitchFamily="34" charset="0"/>
            </a:rPr>
            <a:t>São avaliados cada argumento da expressão, atribuindo  um valor de qualidade VERDADEIRO ou FALSO .</a:t>
          </a:r>
        </a:p>
        <a:p>
          <a:pPr marL="0" indent="0" algn="l"/>
          <a:endParaRPr lang="en-US" sz="1400" u="none">
            <a:latin typeface="Source Sans Pro" panose="020B0503030403020204" pitchFamily="34" charset="0"/>
            <a:ea typeface="Source Sans Pro" panose="020B0503030403020204" pitchFamily="34" charset="0"/>
          </a:endParaRPr>
        </a:p>
        <a:p>
          <a:pPr marL="0" indent="0" algn="l"/>
          <a:r>
            <a:rPr lang="en-US" sz="1400" u="none">
              <a:latin typeface="Source Sans Pro" panose="020B0503030403020204" pitchFamily="34" charset="0"/>
              <a:ea typeface="Source Sans Pro" panose="020B0503030403020204" pitchFamily="34" charset="0"/>
            </a:rPr>
            <a:t>Retorna verdadeiro se apenas umas das expressões  forem Verdadeiros</a:t>
          </a:r>
        </a:p>
        <a:p>
          <a:pPr marL="0" indent="0" algn="l"/>
          <a:endParaRPr lang="en-US" sz="1400" u="none">
            <a:latin typeface="Source Sans Pro" panose="020B0503030403020204" pitchFamily="34" charset="0"/>
            <a:ea typeface="Source Sans Pro" panose="020B0503030403020204" pitchFamily="34" charset="0"/>
          </a:endParaRPr>
        </a:p>
        <a:p>
          <a:pPr marL="0" indent="0" algn="l"/>
          <a:r>
            <a:rPr lang="en-US" sz="1400" u="none">
              <a:latin typeface="Source Sans Pro" panose="020B0503030403020204" pitchFamily="34" charset="0"/>
              <a:ea typeface="Source Sans Pro" panose="020B0503030403020204" pitchFamily="34" charset="0"/>
            </a:rPr>
            <a:t>Sintaxe:</a:t>
          </a:r>
        </a:p>
        <a:p>
          <a:pPr marL="0" indent="0" algn="l"/>
          <a:r>
            <a:rPr lang="en-US" sz="1400" u="none">
              <a:latin typeface="Source Sans Pro" panose="020B0503030403020204" pitchFamily="34" charset="0"/>
              <a:ea typeface="Source Sans Pro" panose="020B0503030403020204" pitchFamily="34" charset="0"/>
            </a:rPr>
            <a:t>=ou(1ª lógica;2ª lógica;3ª lógica; ...)</a:t>
          </a:r>
          <a:endParaRPr lang="en-US" sz="1100" u="none">
            <a:latin typeface="+mn-lt"/>
            <a:ea typeface="+mn-lt"/>
            <a:cs typeface="+mn-lt"/>
          </a:endParaRPr>
        </a:p>
        <a:p>
          <a:pPr marL="0" indent="0" algn="l"/>
          <a:endParaRPr lang="en-US" sz="1100" u="sng">
            <a:latin typeface="+mn-lt"/>
            <a:ea typeface="+mn-lt"/>
            <a:cs typeface="+mn-lt"/>
          </a:endParaRPr>
        </a:p>
      </xdr:txBody>
    </xdr:sp>
    <xdr:clientData/>
  </xdr:twoCellAnchor>
  <xdr:twoCellAnchor>
    <xdr:from>
      <xdr:col>19</xdr:col>
      <xdr:colOff>495300</xdr:colOff>
      <xdr:row>45</xdr:row>
      <xdr:rowOff>66675</xdr:rowOff>
    </xdr:from>
    <xdr:to>
      <xdr:col>23</xdr:col>
      <xdr:colOff>142875</xdr:colOff>
      <xdr:row>50</xdr:row>
      <xdr:rowOff>66675</xdr:rowOff>
    </xdr:to>
    <xdr:sp macro="" textlink="">
      <xdr:nvSpPr>
        <xdr:cNvPr id="5" name="TextBox 4">
          <a:extLst>
            <a:ext uri="{FF2B5EF4-FFF2-40B4-BE49-F238E27FC236}">
              <a16:creationId xmlns:a16="http://schemas.microsoft.com/office/drawing/2014/main" id="{00000000-0008-0000-0100-000005000000}"/>
            </a:ext>
            <a:ext uri="{147F2762-F138-4A5C-976F-8EAC2B608ADB}">
              <a16:predDERef xmlns:a16="http://schemas.microsoft.com/office/drawing/2014/main" pred="{4F452CCA-ADFA-43FC-B1F7-AEBC803137F5}"/>
            </a:ext>
          </a:extLst>
        </xdr:cNvPr>
        <xdr:cNvSpPr txBox="1"/>
      </xdr:nvSpPr>
      <xdr:spPr>
        <a:xfrm>
          <a:off x="13468350" y="8953500"/>
          <a:ext cx="2085975"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2800">
              <a:latin typeface="Source Sans Pro" panose="020B0503030403020204" pitchFamily="34" charset="0"/>
              <a:ea typeface="Source Sans Pro" panose="020B0503030403020204" pitchFamily="34" charset="0"/>
            </a:rPr>
            <a:t>Função SE</a:t>
          </a:r>
        </a:p>
      </xdr:txBody>
    </xdr:sp>
    <xdr:clientData/>
  </xdr:twoCellAnchor>
  <xdr:twoCellAnchor>
    <xdr:from>
      <xdr:col>2</xdr:col>
      <xdr:colOff>361950</xdr:colOff>
      <xdr:row>44</xdr:row>
      <xdr:rowOff>19050</xdr:rowOff>
    </xdr:from>
    <xdr:to>
      <xdr:col>13</xdr:col>
      <xdr:colOff>323850</xdr:colOff>
      <xdr:row>51</xdr:row>
      <xdr:rowOff>123825</xdr:rowOff>
    </xdr:to>
    <xdr:sp macro="" textlink="">
      <xdr:nvSpPr>
        <xdr:cNvPr id="6" name="TextBox 5">
          <a:extLst>
            <a:ext uri="{FF2B5EF4-FFF2-40B4-BE49-F238E27FC236}">
              <a16:creationId xmlns:a16="http://schemas.microsoft.com/office/drawing/2014/main" id="{00000000-0008-0000-0100-000006000000}"/>
            </a:ext>
            <a:ext uri="{147F2762-F138-4A5C-976F-8EAC2B608ADB}">
              <a16:predDERef xmlns:a16="http://schemas.microsoft.com/office/drawing/2014/main" pred="{D7C84A58-C609-A077-22C9-D4764A8CF34A}"/>
            </a:ext>
          </a:extLst>
        </xdr:cNvPr>
        <xdr:cNvSpPr txBox="1"/>
      </xdr:nvSpPr>
      <xdr:spPr>
        <a:xfrm>
          <a:off x="2628900" y="8715375"/>
          <a:ext cx="8458200" cy="14382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400">
              <a:latin typeface="Source Sans Pro" panose="020B0503030403020204" pitchFamily="34" charset="0"/>
              <a:ea typeface="Source Sans Pro" panose="020B0503030403020204" pitchFamily="34" charset="0"/>
            </a:rPr>
            <a:t>Função </a:t>
          </a:r>
          <a:r>
            <a:rPr lang="en-US" sz="1400" b="1">
              <a:latin typeface="Source Sans Pro" panose="020B0503030403020204" pitchFamily="34" charset="0"/>
              <a:ea typeface="Source Sans Pro" panose="020B0503030403020204" pitchFamily="34" charset="0"/>
            </a:rPr>
            <a:t>Se</a:t>
          </a:r>
          <a:r>
            <a:rPr lang="en-US" sz="1400">
              <a:latin typeface="Source Sans Pro" panose="020B0503030403020204" pitchFamily="34" charset="0"/>
              <a:ea typeface="Source Sans Pro" panose="020B0503030403020204" pitchFamily="34" charset="0"/>
            </a:rPr>
            <a:t> -  retorna um valor se a condição for epressão  verdeiro ou  outro valor se avaliado com falso.</a:t>
          </a:r>
        </a:p>
        <a:p>
          <a:pPr marL="0" indent="0" algn="l"/>
          <a:endParaRPr lang="en-US" sz="1400">
            <a:latin typeface="Source Sans Pro" panose="020B0503030403020204" pitchFamily="34" charset="0"/>
            <a:ea typeface="Source Sans Pro" panose="020B0503030403020204" pitchFamily="34" charset="0"/>
          </a:endParaRPr>
        </a:p>
        <a:p>
          <a:pPr marL="0" indent="0" algn="l"/>
          <a:r>
            <a:rPr lang="en-US" sz="1400">
              <a:latin typeface="Source Sans Pro" panose="020B0503030403020204" pitchFamily="34" charset="0"/>
              <a:ea typeface="Source Sans Pro" panose="020B0503030403020204" pitchFamily="34" charset="0"/>
            </a:rPr>
            <a:t>Sintaxe:</a:t>
          </a:r>
        </a:p>
        <a:p>
          <a:pPr marL="0" indent="0" algn="l"/>
          <a:r>
            <a:rPr lang="en-US" sz="1400">
              <a:latin typeface="Source Sans Pro" panose="020B0503030403020204" pitchFamily="34" charset="0"/>
              <a:ea typeface="Source Sans Pro" panose="020B0503030403020204" pitchFamily="34" charset="0"/>
            </a:rPr>
            <a:t> </a:t>
          </a:r>
          <a:r>
            <a:rPr lang="en-US" sz="1400" b="1">
              <a:latin typeface="Source Sans Pro" panose="020B0503030403020204" pitchFamily="34" charset="0"/>
              <a:ea typeface="Source Sans Pro" panose="020B0503030403020204" pitchFamily="34" charset="0"/>
            </a:rPr>
            <a:t>SE(</a:t>
          </a:r>
          <a:r>
            <a:rPr lang="en-US" sz="1400">
              <a:latin typeface="Source Sans Pro" panose="020B0503030403020204" pitchFamily="34" charset="0"/>
              <a:ea typeface="Source Sans Pro" panose="020B0503030403020204" pitchFamily="34" charset="0"/>
            </a:rPr>
            <a:t> </a:t>
          </a:r>
          <a:r>
            <a:rPr lang="en-US" sz="1400" b="1">
              <a:latin typeface="Source Sans Pro" panose="020B0503030403020204" pitchFamily="34" charset="0"/>
              <a:ea typeface="Source Sans Pro" panose="020B0503030403020204" pitchFamily="34" charset="0"/>
            </a:rPr>
            <a:t>TESTE_LOGICO</a:t>
          </a:r>
          <a:r>
            <a:rPr lang="en-US" sz="1400">
              <a:latin typeface="Source Sans Pro" panose="020B0503030403020204" pitchFamily="34" charset="0"/>
              <a:ea typeface="Source Sans Pro" panose="020B0503030403020204" pitchFamily="34" charset="0"/>
            </a:rPr>
            <a:t>; </a:t>
          </a:r>
          <a:r>
            <a:rPr lang="en-US" sz="1400" b="1">
              <a:latin typeface="Source Sans Pro" panose="020B0503030403020204" pitchFamily="34" charset="0"/>
              <a:ea typeface="Source Sans Pro" panose="020B0503030403020204" pitchFamily="34" charset="0"/>
            </a:rPr>
            <a:t>VALOR_SE_VERDADEIRO</a:t>
          </a:r>
          <a:r>
            <a:rPr lang="en-US" sz="1400">
              <a:latin typeface="Source Sans Pro" panose="020B0503030403020204" pitchFamily="34" charset="0"/>
              <a:ea typeface="Source Sans Pro" panose="020B0503030403020204" pitchFamily="34" charset="0"/>
            </a:rPr>
            <a:t>;</a:t>
          </a:r>
          <a:r>
            <a:rPr lang="en-US" sz="1400" b="1">
              <a:latin typeface="Source Sans Pro" panose="020B0503030403020204" pitchFamily="34" charset="0"/>
              <a:ea typeface="Source Sans Pro" panose="020B0503030403020204" pitchFamily="34" charset="0"/>
            </a:rPr>
            <a:t>VALOR_SE_FALSO);</a:t>
          </a:r>
        </a:p>
        <a:p>
          <a:pPr marL="0" indent="0" algn="l"/>
          <a:endParaRPr lang="en-US" sz="1400" b="1">
            <a:latin typeface="Source Sans Pro" panose="020B0503030403020204" pitchFamily="34" charset="0"/>
            <a:ea typeface="Source Sans Pro" panose="020B0503030403020204" pitchFamily="34" charset="0"/>
          </a:endParaRPr>
        </a:p>
        <a:p>
          <a:pPr marL="0" indent="0" algn="l"/>
          <a:r>
            <a:rPr lang="en-US" sz="1400" b="1">
              <a:latin typeface="Source Sans Pro" panose="020B0503030403020204" pitchFamily="34" charset="0"/>
              <a:ea typeface="Source Sans Pro" panose="020B0503030403020204" pitchFamily="34" charset="0"/>
            </a:rPr>
            <a:t>OBS: QUANDO UTILIZAR TEXTOS COMO RESPOSTA OU COMPARAÇÃO É NECESSÁRIO O USO DE "ASPAS"</a:t>
          </a:r>
        </a:p>
      </xdr:txBody>
    </xdr:sp>
    <xdr:clientData/>
  </xdr:twoCellAnchor>
  <xdr:twoCellAnchor>
    <xdr:from>
      <xdr:col>0</xdr:col>
      <xdr:colOff>428625</xdr:colOff>
      <xdr:row>62</xdr:row>
      <xdr:rowOff>180975</xdr:rowOff>
    </xdr:from>
    <xdr:to>
      <xdr:col>10</xdr:col>
      <xdr:colOff>381000</xdr:colOff>
      <xdr:row>67</xdr:row>
      <xdr:rowOff>180975</xdr:rowOff>
    </xdr:to>
    <xdr:sp macro="" textlink="">
      <xdr:nvSpPr>
        <xdr:cNvPr id="7" name="TextBox 6">
          <a:extLst>
            <a:ext uri="{FF2B5EF4-FFF2-40B4-BE49-F238E27FC236}">
              <a16:creationId xmlns:a16="http://schemas.microsoft.com/office/drawing/2014/main" id="{00000000-0008-0000-0100-000007000000}"/>
            </a:ext>
            <a:ext uri="{147F2762-F138-4A5C-976F-8EAC2B608ADB}">
              <a16:predDERef xmlns:a16="http://schemas.microsoft.com/office/drawing/2014/main" pred="{9AA0044D-EC5D-B9D2-5CF5-4FA89BF1ED66}"/>
            </a:ext>
          </a:extLst>
        </xdr:cNvPr>
        <xdr:cNvSpPr txBox="1"/>
      </xdr:nvSpPr>
      <xdr:spPr>
        <a:xfrm>
          <a:off x="428625" y="12306300"/>
          <a:ext cx="8334375" cy="95250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Exercícios</a:t>
          </a:r>
        </a:p>
        <a:p>
          <a:pPr marL="0" indent="0" algn="l"/>
          <a:endParaRPr lang="en-US" sz="1100">
            <a:latin typeface="+mn-lt"/>
            <a:ea typeface="+mn-lt"/>
            <a:cs typeface="+mn-lt"/>
          </a:endParaRPr>
        </a:p>
        <a:p>
          <a:pPr marL="0" indent="0" algn="l"/>
          <a:r>
            <a:rPr lang="en-US" sz="1100">
              <a:latin typeface="+mn-lt"/>
              <a:ea typeface="+mn-lt"/>
              <a:cs typeface="+mn-lt"/>
            </a:rPr>
            <a:t>Crie a tabela conforme a ilustração, com sua formatação correta, e aplique a  função SE, aplicando a mensagem "Acima do orçamento" caso seja verdadeira, ou  "Dentro do orçamento"</a:t>
          </a:r>
        </a:p>
      </xdr:txBody>
    </xdr:sp>
    <xdr:clientData/>
  </xdr:twoCellAnchor>
  <xdr:twoCellAnchor>
    <xdr:from>
      <xdr:col>0</xdr:col>
      <xdr:colOff>571500</xdr:colOff>
      <xdr:row>77</xdr:row>
      <xdr:rowOff>142875</xdr:rowOff>
    </xdr:from>
    <xdr:to>
      <xdr:col>10</xdr:col>
      <xdr:colOff>400050</xdr:colOff>
      <xdr:row>84</xdr:row>
      <xdr:rowOff>161925</xdr:rowOff>
    </xdr:to>
    <xdr:sp macro="" textlink="">
      <xdr:nvSpPr>
        <xdr:cNvPr id="9" name="TextBox 8">
          <a:extLst>
            <a:ext uri="{FF2B5EF4-FFF2-40B4-BE49-F238E27FC236}">
              <a16:creationId xmlns:a16="http://schemas.microsoft.com/office/drawing/2014/main" id="{00000000-0008-0000-0100-000009000000}"/>
            </a:ext>
            <a:ext uri="{147F2762-F138-4A5C-976F-8EAC2B608ADB}">
              <a16:predDERef xmlns:a16="http://schemas.microsoft.com/office/drawing/2014/main" pred="{49ED2E47-E6D6-2B9F-4EA8-3FBBA9D9AF3F}"/>
            </a:ext>
          </a:extLst>
        </xdr:cNvPr>
        <xdr:cNvSpPr txBox="1"/>
      </xdr:nvSpPr>
      <xdr:spPr>
        <a:xfrm>
          <a:off x="571500" y="15125700"/>
          <a:ext cx="8534400" cy="13525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2º </a:t>
          </a:r>
        </a:p>
        <a:p>
          <a:pPr marL="0" indent="0" algn="l"/>
          <a:r>
            <a:rPr lang="en-US" sz="1100">
              <a:latin typeface="+mn-lt"/>
              <a:ea typeface="+mn-lt"/>
              <a:cs typeface="+mn-lt"/>
            </a:rPr>
            <a:t>Criterios:</a:t>
          </a:r>
        </a:p>
        <a:p>
          <a:pPr marL="0" indent="0" algn="l"/>
          <a:endParaRPr lang="en-US" sz="1100">
            <a:latin typeface="+mn-lt"/>
            <a:ea typeface="+mn-lt"/>
            <a:cs typeface="+mn-lt"/>
          </a:endParaRPr>
        </a:p>
        <a:p>
          <a:pPr marL="0" indent="0" algn="l"/>
          <a:r>
            <a:rPr lang="en-US" sz="1100">
              <a:latin typeface="+mn-lt"/>
              <a:ea typeface="+mn-lt"/>
              <a:cs typeface="+mn-lt"/>
            </a:rPr>
            <a:t>Coluna </a:t>
          </a:r>
          <a:r>
            <a:rPr lang="en-US" sz="1100" b="1">
              <a:latin typeface="+mn-lt"/>
              <a:ea typeface="+mn-lt"/>
              <a:cs typeface="+mn-lt"/>
            </a:rPr>
            <a:t>LIQUIDAÇÃO</a:t>
          </a:r>
          <a:r>
            <a:rPr lang="en-US" sz="1100">
              <a:latin typeface="+mn-lt"/>
              <a:ea typeface="+mn-lt"/>
              <a:cs typeface="+mn-lt"/>
            </a:rPr>
            <a:t>:   Se a quantidade for maior ou igual 150 escrever a mensagem "SIM", caso contratrio "NÃO". </a:t>
          </a:r>
        </a:p>
        <a:p>
          <a:pPr marL="0" indent="0" algn="l"/>
          <a:endParaRPr lang="en-US" sz="1100">
            <a:latin typeface="+mn-lt"/>
            <a:ea typeface="+mn-lt"/>
            <a:cs typeface="+mn-lt"/>
          </a:endParaRPr>
        </a:p>
        <a:p>
          <a:pPr marL="0" indent="0" algn="l"/>
          <a:r>
            <a:rPr lang="en-US" sz="1100">
              <a:latin typeface="+mn-lt"/>
              <a:ea typeface="+mn-lt"/>
              <a:cs typeface="+mn-lt"/>
            </a:rPr>
            <a:t>Coluna </a:t>
          </a:r>
          <a:r>
            <a:rPr lang="en-US" sz="1100" b="1">
              <a:latin typeface="+mn-lt"/>
              <a:ea typeface="+mn-lt"/>
              <a:cs typeface="+mn-lt"/>
            </a:rPr>
            <a:t>VENDA</a:t>
          </a:r>
          <a:r>
            <a:rPr lang="en-US" sz="1100">
              <a:latin typeface="+mn-lt"/>
              <a:ea typeface="+mn-lt"/>
              <a:cs typeface="+mn-lt"/>
            </a:rPr>
            <a:t>: Se o resultado da coluna liquidação for "</a:t>
          </a:r>
          <a:r>
            <a:rPr lang="en-US" sz="1100" b="1">
              <a:latin typeface="+mn-lt"/>
              <a:ea typeface="+mn-lt"/>
              <a:cs typeface="+mn-lt"/>
            </a:rPr>
            <a:t>SIM</a:t>
          </a:r>
          <a:r>
            <a:rPr lang="en-US" sz="1100">
              <a:latin typeface="+mn-lt"/>
              <a:ea typeface="+mn-lt"/>
              <a:cs typeface="+mn-lt"/>
            </a:rPr>
            <a:t>", devera ter um desconto de 10%, caso contrario, manter o valor</a:t>
          </a:r>
        </a:p>
      </xdr:txBody>
    </xdr:sp>
    <xdr:clientData/>
  </xdr:twoCellAnchor>
  <xdr:twoCellAnchor>
    <xdr:from>
      <xdr:col>1</xdr:col>
      <xdr:colOff>0</xdr:colOff>
      <xdr:row>97</xdr:row>
      <xdr:rowOff>171450</xdr:rowOff>
    </xdr:from>
    <xdr:to>
      <xdr:col>10</xdr:col>
      <xdr:colOff>438150</xdr:colOff>
      <xdr:row>105</xdr:row>
      <xdr:rowOff>0</xdr:rowOff>
    </xdr:to>
    <xdr:sp macro="" textlink="">
      <xdr:nvSpPr>
        <xdr:cNvPr id="10" name="TextBox 9">
          <a:extLst>
            <a:ext uri="{FF2B5EF4-FFF2-40B4-BE49-F238E27FC236}">
              <a16:creationId xmlns:a16="http://schemas.microsoft.com/office/drawing/2014/main" id="{00000000-0008-0000-0100-00000A000000}"/>
            </a:ext>
            <a:ext uri="{147F2762-F138-4A5C-976F-8EAC2B608ADB}">
              <a16:predDERef xmlns:a16="http://schemas.microsoft.com/office/drawing/2014/main" pred="{99CEE174-F562-FF42-C2AD-268683C58425}"/>
            </a:ext>
          </a:extLst>
        </xdr:cNvPr>
        <xdr:cNvSpPr txBox="1"/>
      </xdr:nvSpPr>
      <xdr:spPr>
        <a:xfrm>
          <a:off x="609600" y="18964275"/>
          <a:ext cx="8991600" cy="1352550"/>
        </a:xfrm>
        <a:prstGeom prst="rect">
          <a:avLst/>
        </a:prstGeom>
        <a:solidFill>
          <a:schemeClr val="lt1"/>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a:latin typeface="Source Sans Pro" panose="020B0503030403020204" pitchFamily="34" charset="0"/>
              <a:ea typeface="Source Sans Pro" panose="020B0503030403020204" pitchFamily="34" charset="0"/>
            </a:rPr>
            <a:t>Função </a:t>
          </a:r>
          <a:r>
            <a:rPr lang="en-US" sz="1400" b="1">
              <a:latin typeface="Source Sans Pro" panose="020B0503030403020204" pitchFamily="34" charset="0"/>
              <a:ea typeface="Source Sans Pro" panose="020B0503030403020204" pitchFamily="34" charset="0"/>
            </a:rPr>
            <a:t>SE</a:t>
          </a:r>
          <a:r>
            <a:rPr lang="en-US" sz="1400">
              <a:latin typeface="Source Sans Pro" panose="020B0503030403020204" pitchFamily="34" charset="0"/>
              <a:ea typeface="Source Sans Pro" panose="020B0503030403020204" pitchFamily="34" charset="0"/>
            </a:rPr>
            <a:t>  - Encadeada, permite  obter mais expressões ou teste,  contrario da função </a:t>
          </a:r>
          <a:r>
            <a:rPr lang="en-US" sz="1400" b="1">
              <a:latin typeface="Source Sans Pro" panose="020B0503030403020204" pitchFamily="34" charset="0"/>
              <a:ea typeface="Source Sans Pro" panose="020B0503030403020204" pitchFamily="34" charset="0"/>
            </a:rPr>
            <a:t>SE</a:t>
          </a:r>
          <a:r>
            <a:rPr lang="en-US" sz="1400" b="0">
              <a:latin typeface="Source Sans Pro" panose="020B0503030403020204" pitchFamily="34" charset="0"/>
              <a:ea typeface="Source Sans Pro" panose="020B0503030403020204" pitchFamily="34" charset="0"/>
            </a:rPr>
            <a:t>(Simples),</a:t>
          </a:r>
          <a:r>
            <a:rPr lang="en-US" sz="1400">
              <a:latin typeface="Source Sans Pro" panose="020B0503030403020204" pitchFamily="34" charset="0"/>
              <a:ea typeface="Source Sans Pro" panose="020B0503030403020204" pitchFamily="34" charset="0"/>
            </a:rPr>
            <a:t> possibilitando realizar teste diferentes.</a:t>
          </a:r>
        </a:p>
        <a:p>
          <a:pPr marL="0" indent="0" algn="l"/>
          <a:r>
            <a:rPr lang="en-US" sz="1400">
              <a:latin typeface="Source Sans Pro" panose="020B0503030403020204" pitchFamily="34" charset="0"/>
              <a:ea typeface="Source Sans Pro" panose="020B0503030403020204" pitchFamily="34" charset="0"/>
            </a:rPr>
            <a:t>Sintaxe:</a:t>
          </a:r>
          <a:endParaRPr lang="en-US" sz="1400" b="1" i="0" u="none" strike="noStrike">
            <a:solidFill>
              <a:srgbClr val="000000"/>
            </a:solidFill>
            <a:latin typeface="Source Sans Pro" panose="020B0503030403020204" pitchFamily="34" charset="0"/>
            <a:ea typeface="Source Sans Pro" panose="020B0503030403020204" pitchFamily="34" charset="0"/>
          </a:endParaRPr>
        </a:p>
        <a:p>
          <a:pPr marL="0" indent="0" algn="l"/>
          <a:endParaRPr lang="en-US" sz="1400" b="1" i="0" u="none" strike="noStrike">
            <a:solidFill>
              <a:srgbClr val="000000"/>
            </a:solidFill>
            <a:latin typeface="Source Sans Pro" panose="020B0503030403020204" pitchFamily="34" charset="0"/>
            <a:ea typeface="Source Sans Pro" panose="020B0503030403020204" pitchFamily="34" charset="0"/>
          </a:endParaRPr>
        </a:p>
        <a:p>
          <a:pPr marL="0" marR="0" indent="0" algn="l">
            <a:lnSpc>
              <a:spcPct val="100000"/>
            </a:lnSpc>
            <a:spcBef>
              <a:spcPts val="0"/>
            </a:spcBef>
            <a:spcAft>
              <a:spcPts val="0"/>
            </a:spcAft>
          </a:pPr>
          <a:r>
            <a:rPr lang="en-US" sz="1400" b="1" i="0" u="none" strike="noStrike">
              <a:solidFill>
                <a:srgbClr val="000000"/>
              </a:solidFill>
              <a:latin typeface="Source Sans Pro" panose="020B0503030403020204" pitchFamily="34" charset="0"/>
              <a:ea typeface="Source Sans Pro" panose="020B0503030403020204" pitchFamily="34" charset="0"/>
            </a:rPr>
            <a:t>=SE(</a:t>
          </a:r>
          <a:r>
            <a:rPr lang="en-US" sz="1400" b="0" i="0" u="none" strike="noStrike">
              <a:solidFill>
                <a:srgbClr val="000000"/>
              </a:solidFill>
              <a:latin typeface="Source Sans Pro" panose="020B0503030403020204" pitchFamily="34" charset="0"/>
              <a:ea typeface="Source Sans Pro" panose="020B0503030403020204" pitchFamily="34" charset="0"/>
            </a:rPr>
            <a:t> </a:t>
          </a:r>
          <a:r>
            <a:rPr lang="en-US" sz="1400" b="1" i="0" u="none" strike="noStrike">
              <a:solidFill>
                <a:srgbClr val="000000"/>
              </a:solidFill>
              <a:latin typeface="Source Sans Pro" panose="020B0503030403020204" pitchFamily="34" charset="0"/>
              <a:ea typeface="Source Sans Pro" panose="020B0503030403020204" pitchFamily="34" charset="0"/>
            </a:rPr>
            <a:t>TESTE_LOGICO</a:t>
          </a:r>
          <a:r>
            <a:rPr lang="en-US" sz="1400" b="0" i="0" u="none" strike="noStrike">
              <a:solidFill>
                <a:srgbClr val="000000"/>
              </a:solidFill>
              <a:latin typeface="Source Sans Pro" panose="020B0503030403020204" pitchFamily="34" charset="0"/>
              <a:ea typeface="Source Sans Pro" panose="020B0503030403020204" pitchFamily="34" charset="0"/>
            </a:rPr>
            <a:t>; </a:t>
          </a:r>
          <a:r>
            <a:rPr lang="en-US" sz="1400" b="1" i="0" u="none" strike="noStrike">
              <a:solidFill>
                <a:srgbClr val="000000"/>
              </a:solidFill>
              <a:latin typeface="Source Sans Pro" panose="020B0503030403020204" pitchFamily="34" charset="0"/>
              <a:ea typeface="Source Sans Pro" panose="020B0503030403020204" pitchFamily="34" charset="0"/>
            </a:rPr>
            <a:t>VALOR_SE_VERDADEIRO</a:t>
          </a:r>
          <a:r>
            <a:rPr lang="en-US" sz="1400" b="0" i="0" u="none" strike="noStrike">
              <a:solidFill>
                <a:srgbClr val="000000"/>
              </a:solidFill>
              <a:latin typeface="Source Sans Pro" panose="020B0503030403020204" pitchFamily="34" charset="0"/>
              <a:ea typeface="Source Sans Pro" panose="020B0503030403020204" pitchFamily="34" charset="0"/>
            </a:rPr>
            <a:t>; </a:t>
          </a:r>
          <a:r>
            <a:rPr lang="en-US" sz="1400" b="1" i="0" u="none" strike="noStrike">
              <a:solidFill>
                <a:srgbClr val="000000"/>
              </a:solidFill>
              <a:latin typeface="Source Sans Pro" panose="020B0503030403020204" pitchFamily="34" charset="0"/>
              <a:ea typeface="Source Sans Pro" panose="020B0503030403020204" pitchFamily="34" charset="0"/>
            </a:rPr>
            <a:t>SE(</a:t>
          </a:r>
          <a:r>
            <a:rPr lang="en-US" sz="1400" b="0" i="0" u="none" strike="noStrike">
              <a:solidFill>
                <a:srgbClr val="000000"/>
              </a:solidFill>
              <a:latin typeface="Source Sans Pro" panose="020B0503030403020204" pitchFamily="34" charset="0"/>
              <a:ea typeface="Source Sans Pro" panose="020B0503030403020204" pitchFamily="34" charset="0"/>
            </a:rPr>
            <a:t> </a:t>
          </a:r>
          <a:r>
            <a:rPr lang="en-US" sz="1400" b="1" i="0" u="none" strike="noStrike">
              <a:solidFill>
                <a:srgbClr val="000000"/>
              </a:solidFill>
              <a:latin typeface="Source Sans Pro" panose="020B0503030403020204" pitchFamily="34" charset="0"/>
              <a:ea typeface="Source Sans Pro" panose="020B0503030403020204" pitchFamily="34" charset="0"/>
            </a:rPr>
            <a:t>TESTE_LOGICO</a:t>
          </a:r>
          <a:r>
            <a:rPr lang="en-US" sz="1400" b="0" i="0" u="none" strike="noStrike">
              <a:solidFill>
                <a:srgbClr val="000000"/>
              </a:solidFill>
              <a:latin typeface="Source Sans Pro" panose="020B0503030403020204" pitchFamily="34" charset="0"/>
              <a:ea typeface="Source Sans Pro" panose="020B0503030403020204" pitchFamily="34" charset="0"/>
            </a:rPr>
            <a:t>; </a:t>
          </a:r>
          <a:r>
            <a:rPr lang="en-US" sz="1400" b="1" i="0" u="none" strike="noStrike">
              <a:solidFill>
                <a:srgbClr val="000000"/>
              </a:solidFill>
              <a:latin typeface="Source Sans Pro" panose="020B0503030403020204" pitchFamily="34" charset="0"/>
              <a:ea typeface="Source Sans Pro" panose="020B0503030403020204" pitchFamily="34" charset="0"/>
            </a:rPr>
            <a:t>VALOR_SE_VERDADEIRO</a:t>
          </a:r>
          <a:r>
            <a:rPr lang="en-US" sz="1400" b="0" i="0" u="none" strike="noStrike">
              <a:solidFill>
                <a:srgbClr val="000000"/>
              </a:solidFill>
              <a:latin typeface="Source Sans Pro" panose="020B0503030403020204" pitchFamily="34" charset="0"/>
              <a:ea typeface="Source Sans Pro" panose="020B0503030403020204" pitchFamily="34" charset="0"/>
            </a:rPr>
            <a:t>;</a:t>
          </a:r>
          <a:r>
            <a:rPr lang="en-US" sz="1400" b="1" i="0" u="none" strike="noStrike">
              <a:solidFill>
                <a:srgbClr val="000000"/>
              </a:solidFill>
              <a:latin typeface="Source Sans Pro" panose="020B0503030403020204" pitchFamily="34" charset="0"/>
              <a:ea typeface="Source Sans Pro" panose="020B0503030403020204" pitchFamily="34" charset="0"/>
            </a:rPr>
            <a:t>VALOR_SE_FALSO));</a:t>
          </a:r>
        </a:p>
      </xdr:txBody>
    </xdr:sp>
    <xdr:clientData/>
  </xdr:twoCellAnchor>
  <xdr:twoCellAnchor>
    <xdr:from>
      <xdr:col>1</xdr:col>
      <xdr:colOff>9525</xdr:colOff>
      <xdr:row>105</xdr:row>
      <xdr:rowOff>85725</xdr:rowOff>
    </xdr:from>
    <xdr:to>
      <xdr:col>10</xdr:col>
      <xdr:colOff>447675</xdr:colOff>
      <xdr:row>116</xdr:row>
      <xdr:rowOff>0</xdr:rowOff>
    </xdr:to>
    <xdr:sp macro="" textlink="">
      <xdr:nvSpPr>
        <xdr:cNvPr id="11" name="TextBox 10">
          <a:extLst>
            <a:ext uri="{FF2B5EF4-FFF2-40B4-BE49-F238E27FC236}">
              <a16:creationId xmlns:a16="http://schemas.microsoft.com/office/drawing/2014/main" id="{00000000-0008-0000-0100-00000B000000}"/>
            </a:ext>
            <a:ext uri="{147F2762-F138-4A5C-976F-8EAC2B608ADB}">
              <a16:predDERef xmlns:a16="http://schemas.microsoft.com/office/drawing/2014/main" pred="{9F31F9E6-1105-45CE-A22F-15DFEE1B3BDB}"/>
            </a:ext>
          </a:extLst>
        </xdr:cNvPr>
        <xdr:cNvSpPr txBox="1"/>
      </xdr:nvSpPr>
      <xdr:spPr>
        <a:xfrm>
          <a:off x="619125" y="20402550"/>
          <a:ext cx="9144000" cy="2009775"/>
        </a:xfrm>
        <a:prstGeom prst="rect">
          <a:avLst/>
        </a:prstGeom>
        <a:solidFill>
          <a:schemeClr val="lt1"/>
        </a:solidFill>
        <a:ln w="9525" cmpd="sng">
          <a:solidFill>
            <a:schemeClr val="lt1">
              <a:shade val="50000"/>
            </a:schemeClr>
          </a:solidFill>
        </a:ln>
      </xdr:spPr>
      <xdr:txBody>
        <a:bodyPr spcFirstLastPara="0"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en-US" sz="1400" b="1" i="0" u="none" strike="noStrike">
              <a:solidFill>
                <a:srgbClr val="000000"/>
              </a:solidFill>
              <a:latin typeface="Source Sans Pro" panose="020B0503030403020204" pitchFamily="34" charset="0"/>
              <a:ea typeface="Source Sans Pro" panose="020B0503030403020204" pitchFamily="34" charset="0"/>
            </a:rPr>
            <a:t>Exemplo:</a:t>
          </a:r>
        </a:p>
        <a:p>
          <a:pPr marL="0" indent="0" algn="l"/>
          <a:r>
            <a:rPr lang="en-US" sz="1400" b="1" i="0" u="none" strike="noStrike">
              <a:solidFill>
                <a:srgbClr val="000000"/>
              </a:solidFill>
              <a:latin typeface="Source Sans Pro" panose="020B0503030403020204" pitchFamily="34" charset="0"/>
              <a:ea typeface="Source Sans Pro" panose="020B0503030403020204" pitchFamily="34" charset="0"/>
            </a:rPr>
            <a:t>Conceder desconto conforme o fabricante de tênis  :</a:t>
          </a:r>
        </a:p>
        <a:p>
          <a:pPr marL="0" indent="0" algn="l"/>
          <a:r>
            <a:rPr lang="en-US" sz="1400" b="1" i="0" u="none" strike="noStrike">
              <a:solidFill>
                <a:srgbClr val="000000"/>
              </a:solidFill>
              <a:latin typeface="Source Sans Pro" panose="020B0503030403020204" pitchFamily="34" charset="0"/>
              <a:ea typeface="Source Sans Pro" panose="020B0503030403020204" pitchFamily="34" charset="0"/>
            </a:rPr>
            <a:t>KICHUTE    -   10%;</a:t>
          </a:r>
        </a:p>
        <a:p>
          <a:pPr marL="0" indent="0" algn="l"/>
          <a:r>
            <a:rPr lang="en-US" sz="1400" b="1" i="0" u="none" strike="noStrike">
              <a:solidFill>
                <a:srgbClr val="000000"/>
              </a:solidFill>
              <a:latin typeface="Source Sans Pro" panose="020B0503030403020204" pitchFamily="34" charset="0"/>
              <a:ea typeface="Source Sans Pro" panose="020B0503030403020204" pitchFamily="34" charset="0"/>
            </a:rPr>
            <a:t>ADIDAS -  15%;</a:t>
          </a:r>
        </a:p>
        <a:p>
          <a:pPr marL="0" indent="0" algn="l"/>
          <a:r>
            <a:rPr lang="en-US" sz="1400" b="1" i="0" u="none" strike="noStrike">
              <a:solidFill>
                <a:srgbClr val="000000"/>
              </a:solidFill>
              <a:latin typeface="Source Sans Pro" panose="020B0503030403020204" pitchFamily="34" charset="0"/>
              <a:ea typeface="Source Sans Pro" panose="020B0503030403020204" pitchFamily="34" charset="0"/>
            </a:rPr>
            <a:t>TOPPER" -  13%;</a:t>
          </a:r>
        </a:p>
        <a:p>
          <a:pPr marL="0" indent="0" algn="l"/>
          <a:r>
            <a:rPr lang="en-US" sz="1400" b="1" i="0" u="none" strike="noStrike">
              <a:solidFill>
                <a:srgbClr val="000000"/>
              </a:solidFill>
              <a:latin typeface="Source Sans Pro" panose="020B0503030403020204" pitchFamily="34" charset="0"/>
              <a:ea typeface="Source Sans Pro" panose="020B0503030403020204" pitchFamily="34" charset="0"/>
            </a:rPr>
            <a:t>NIKE" -  8%;</a:t>
          </a:r>
        </a:p>
        <a:p>
          <a:pPr marL="0" marR="0" indent="0" algn="l">
            <a:lnSpc>
              <a:spcPct val="100000"/>
            </a:lnSpc>
            <a:spcBef>
              <a:spcPts val="0"/>
            </a:spcBef>
            <a:spcAft>
              <a:spcPts val="0"/>
            </a:spcAft>
          </a:pPr>
          <a:r>
            <a:rPr lang="en-US" sz="1400" b="1" i="0" u="none" strike="noStrike">
              <a:solidFill>
                <a:srgbClr val="000000"/>
              </a:solidFill>
              <a:latin typeface="Source Sans Pro" panose="020B0503030403020204" pitchFamily="34" charset="0"/>
              <a:ea typeface="Source Sans Pro" panose="020B0503030403020204" pitchFamily="34" charset="0"/>
            </a:rPr>
            <a:t>os que não tiverem na lista não  conceder desconto;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15</xdr:col>
      <xdr:colOff>179387</xdr:colOff>
      <xdr:row>14</xdr:row>
      <xdr:rowOff>66675</xdr:rowOff>
    </xdr:from>
    <xdr:to>
      <xdr:col>21</xdr:col>
      <xdr:colOff>333374</xdr:colOff>
      <xdr:row>29</xdr:row>
      <xdr:rowOff>95250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9585325" y="1781175"/>
          <a:ext cx="3821112" cy="28860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u="sng">
              <a:latin typeface="+mn-lt"/>
              <a:ea typeface="+mn-lt"/>
              <a:cs typeface="+mn-lt"/>
            </a:rPr>
            <a:t>Função estatística MAIOR </a:t>
          </a:r>
        </a:p>
        <a:p>
          <a:pPr marL="0" indent="0" algn="l"/>
          <a:r>
            <a:rPr lang="en-US" sz="1100" u="sng">
              <a:latin typeface="+mn-lt"/>
              <a:ea typeface="+mn-lt"/>
              <a:cs typeface="+mn-lt"/>
            </a:rPr>
            <a:t>retorna o maior valores em uma lista conforme a critério definido.</a:t>
          </a:r>
        </a:p>
        <a:p>
          <a:pPr marL="0" indent="0" algn="l"/>
          <a:endParaRPr lang="en-US" sz="1100" u="sng">
            <a:latin typeface="+mn-lt"/>
            <a:ea typeface="+mn-lt"/>
            <a:cs typeface="+mn-lt"/>
          </a:endParaRPr>
        </a:p>
        <a:p>
          <a:pPr marL="0" indent="0" algn="l"/>
          <a:r>
            <a:rPr lang="en-US" sz="1100" u="sng">
              <a:latin typeface="+mn-lt"/>
              <a:ea typeface="+mn-lt"/>
              <a:cs typeface="+mn-lt"/>
            </a:rPr>
            <a:t>Sintaxe:</a:t>
          </a:r>
        </a:p>
        <a:p>
          <a:pPr marL="0" indent="0" algn="l"/>
          <a:r>
            <a:rPr lang="en-US" sz="1100" u="sng">
              <a:latin typeface="+mn-lt"/>
              <a:ea typeface="+mn-lt"/>
              <a:cs typeface="+mn-lt"/>
            </a:rPr>
            <a:t>=MAIOR(matriz, k)</a:t>
          </a:r>
        </a:p>
        <a:p>
          <a:pPr marL="0" indent="0" algn="l"/>
          <a:endParaRPr lang="en-US" sz="1100" u="sng">
            <a:latin typeface="+mn-lt"/>
            <a:ea typeface="+mn-lt"/>
            <a:cs typeface="+mn-lt"/>
          </a:endParaRPr>
        </a:p>
        <a:p>
          <a:pPr marL="0" indent="0" algn="l"/>
          <a:r>
            <a:rPr lang="en-US" sz="1100" u="sng">
              <a:latin typeface="+mn-lt"/>
              <a:ea typeface="+mn-lt"/>
              <a:cs typeface="+mn-lt"/>
            </a:rPr>
            <a:t>-&gt; Matriz - intervalos de celulas que contem os dados a serem verificados pela função.</a:t>
          </a:r>
        </a:p>
        <a:p>
          <a:pPr marL="0" indent="0" algn="l"/>
          <a:endParaRPr lang="en-US" sz="1100" u="sng">
            <a:latin typeface="+mn-lt"/>
            <a:ea typeface="+mn-lt"/>
            <a:cs typeface="+mn-lt"/>
          </a:endParaRPr>
        </a:p>
        <a:p>
          <a:pPr marL="0" indent="0" algn="l"/>
          <a:r>
            <a:rPr lang="en-US" sz="1100" u="sng">
              <a:latin typeface="+mn-lt"/>
              <a:ea typeface="+mn-lt"/>
              <a:cs typeface="+mn-lt"/>
            </a:rPr>
            <a:t>-&gt; K = ordem do valor que devera ser retornado, considera o valor do maior para o menor.</a:t>
          </a:r>
        </a:p>
        <a:p>
          <a:pPr marL="0" indent="0" algn="l"/>
          <a:endParaRPr lang="en-US" sz="1100" u="sng">
            <a:latin typeface="+mn-lt"/>
            <a:ea typeface="+mn-lt"/>
            <a:cs typeface="+mn-lt"/>
          </a:endParaRPr>
        </a:p>
        <a:p>
          <a:pPr marL="0" indent="0" algn="l"/>
          <a:r>
            <a:rPr lang="en-US" sz="1100" u="sng">
              <a:latin typeface="+mn-lt"/>
              <a:ea typeface="+mn-lt"/>
              <a:cs typeface="+mn-lt"/>
            </a:rPr>
            <a:t>obs: ele cria uma tabela temporaria e ordem de forma decresente e apartir</a:t>
          </a:r>
          <a:r>
            <a:rPr lang="en-US" sz="1100" u="sng" baseline="0">
              <a:latin typeface="+mn-lt"/>
              <a:ea typeface="+mn-lt"/>
              <a:cs typeface="+mn-lt"/>
            </a:rPr>
            <a:t> </a:t>
          </a:r>
          <a:r>
            <a:rPr lang="en-US" sz="1100" u="sng">
              <a:latin typeface="+mn-lt"/>
              <a:ea typeface="+mn-lt"/>
              <a:cs typeface="+mn-lt"/>
            </a:rPr>
            <a:t> desses dados retorna  possição que ocupa o valor em k</a:t>
          </a:r>
        </a:p>
      </xdr:txBody>
    </xdr:sp>
    <xdr:clientData/>
  </xdr:twoCellAnchor>
  <xdr:twoCellAnchor>
    <xdr:from>
      <xdr:col>10</xdr:col>
      <xdr:colOff>100012</xdr:colOff>
      <xdr:row>6</xdr:row>
      <xdr:rowOff>161926</xdr:rowOff>
    </xdr:from>
    <xdr:to>
      <xdr:col>16</xdr:col>
      <xdr:colOff>206375</xdr:colOff>
      <xdr:row>12</xdr:row>
      <xdr:rowOff>166688</xdr:rowOff>
    </xdr:to>
    <xdr:sp macro="" textlink="">
      <xdr:nvSpPr>
        <xdr:cNvPr id="3" name="TextBox 1">
          <a:extLst>
            <a:ext uri="{FF2B5EF4-FFF2-40B4-BE49-F238E27FC236}">
              <a16:creationId xmlns:a16="http://schemas.microsoft.com/office/drawing/2014/main" id="{00000000-0008-0000-0200-000003000000}"/>
            </a:ext>
          </a:extLst>
        </xdr:cNvPr>
        <xdr:cNvSpPr txBox="1"/>
      </xdr:nvSpPr>
      <xdr:spPr>
        <a:xfrm>
          <a:off x="6299200" y="352426"/>
          <a:ext cx="3924300" cy="1147762"/>
        </a:xfrm>
        <a:prstGeom prst="rect">
          <a:avLst/>
        </a:prstGeom>
        <a:solidFill>
          <a:srgbClr val="00B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400">
              <a:solidFill>
                <a:schemeClr val="bg1"/>
              </a:solidFill>
              <a:latin typeface="+mn-lt"/>
              <a:ea typeface="+mn-lt"/>
              <a:cs typeface="+mn-lt"/>
            </a:rPr>
            <a:t>Está</a:t>
          </a:r>
          <a:r>
            <a:rPr lang="en-US" sz="1400" baseline="0">
              <a:solidFill>
                <a:schemeClr val="bg1"/>
              </a:solidFill>
              <a:latin typeface="+mn-lt"/>
              <a:ea typeface="+mn-lt"/>
              <a:cs typeface="+mn-lt"/>
            </a:rPr>
            <a:t> tabela demonstra como e a  classificação  temporaria e da ordenação DECRECENTE dos registro(matriz), e atréves pegamos o valor determindao no indice "k".</a:t>
          </a:r>
          <a:endParaRPr lang="en-US" sz="1400">
            <a:solidFill>
              <a:schemeClr val="bg1"/>
            </a:solidFill>
            <a:latin typeface="+mn-lt"/>
            <a:ea typeface="+mn-lt"/>
            <a:cs typeface="+mn-lt"/>
          </a:endParaRPr>
        </a:p>
      </xdr:txBody>
    </xdr:sp>
    <xdr:clientData/>
  </xdr:twoCellAnchor>
  <xdr:twoCellAnchor>
    <xdr:from>
      <xdr:col>12</xdr:col>
      <xdr:colOff>349250</xdr:colOff>
      <xdr:row>11</xdr:row>
      <xdr:rowOff>15875</xdr:rowOff>
    </xdr:from>
    <xdr:to>
      <xdr:col>12</xdr:col>
      <xdr:colOff>349250</xdr:colOff>
      <xdr:row>13</xdr:row>
      <xdr:rowOff>119063</xdr:rowOff>
    </xdr:to>
    <xdr:cxnSp macro="">
      <xdr:nvCxnSpPr>
        <xdr:cNvPr id="5" name="Conector de Seta Reta 4">
          <a:extLst>
            <a:ext uri="{FF2B5EF4-FFF2-40B4-BE49-F238E27FC236}">
              <a16:creationId xmlns:a16="http://schemas.microsoft.com/office/drawing/2014/main" id="{00000000-0008-0000-0200-000005000000}"/>
            </a:ext>
          </a:extLst>
        </xdr:cNvPr>
        <xdr:cNvCxnSpPr/>
      </xdr:nvCxnSpPr>
      <xdr:spPr>
        <a:xfrm>
          <a:off x="7770813" y="1158875"/>
          <a:ext cx="0" cy="4841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523875</xdr:colOff>
      <xdr:row>34</xdr:row>
      <xdr:rowOff>182563</xdr:rowOff>
    </xdr:from>
    <xdr:to>
      <xdr:col>22</xdr:col>
      <xdr:colOff>66675</xdr:colOff>
      <xdr:row>50</xdr:row>
      <xdr:rowOff>20638</xdr:rowOff>
    </xdr:to>
    <xdr:sp macro="" textlink="">
      <xdr:nvSpPr>
        <xdr:cNvPr id="6" name="TextBox 1">
          <a:extLst>
            <a:ext uri="{FF2B5EF4-FFF2-40B4-BE49-F238E27FC236}">
              <a16:creationId xmlns:a16="http://schemas.microsoft.com/office/drawing/2014/main" id="{00000000-0008-0000-0200-000006000000}"/>
            </a:ext>
          </a:extLst>
        </xdr:cNvPr>
        <xdr:cNvSpPr txBox="1"/>
      </xdr:nvSpPr>
      <xdr:spPr>
        <a:xfrm>
          <a:off x="9929813" y="5707063"/>
          <a:ext cx="3821112" cy="2886075"/>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Função estatística</a:t>
          </a:r>
          <a:r>
            <a:rPr lang="en-US" sz="1100" baseline="0">
              <a:latin typeface="+mn-lt"/>
              <a:ea typeface="+mn-lt"/>
              <a:cs typeface="+mn-lt"/>
            </a:rPr>
            <a:t> MENOR</a:t>
          </a:r>
          <a:r>
            <a:rPr lang="en-US" sz="1100">
              <a:latin typeface="+mn-lt"/>
              <a:ea typeface="+mn-lt"/>
              <a:cs typeface="+mn-lt"/>
            </a:rPr>
            <a:t> </a:t>
          </a:r>
        </a:p>
        <a:p>
          <a:pPr marL="0" indent="0" algn="l"/>
          <a:r>
            <a:rPr lang="en-US" sz="1100">
              <a:latin typeface="+mn-lt"/>
              <a:ea typeface="+mn-lt"/>
              <a:cs typeface="+mn-lt"/>
            </a:rPr>
            <a:t>retorna o menorr valores em uma lista conforme a critério definido.</a:t>
          </a: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r>
            <a:rPr lang="en-US" sz="1100">
              <a:latin typeface="+mn-lt"/>
              <a:ea typeface="+mn-lt"/>
              <a:cs typeface="+mn-lt"/>
            </a:rPr>
            <a:t>=MENOR(matriz, k)</a:t>
          </a:r>
        </a:p>
        <a:p>
          <a:pPr marL="0" indent="0" algn="l"/>
          <a:endParaRPr lang="en-US" sz="1100">
            <a:latin typeface="+mn-lt"/>
            <a:ea typeface="+mn-lt"/>
            <a:cs typeface="+mn-lt"/>
          </a:endParaRPr>
        </a:p>
        <a:p>
          <a:pPr marL="0" indent="0" algn="l"/>
          <a:r>
            <a:rPr lang="en-US" sz="1100">
              <a:latin typeface="+mn-lt"/>
              <a:ea typeface="+mn-lt"/>
              <a:cs typeface="+mn-lt"/>
            </a:rPr>
            <a:t>-&gt; Matriz - intervalos de células que contém os dados a serem verificados pela função.</a:t>
          </a:r>
        </a:p>
        <a:p>
          <a:pPr marL="0" indent="0" algn="l"/>
          <a:endParaRPr lang="en-US" sz="1100">
            <a:latin typeface="+mn-lt"/>
            <a:ea typeface="+mn-lt"/>
            <a:cs typeface="+mn-lt"/>
          </a:endParaRPr>
        </a:p>
        <a:p>
          <a:pPr marL="0" indent="0" algn="l"/>
          <a:r>
            <a:rPr lang="en-US" sz="1100">
              <a:latin typeface="+mn-lt"/>
              <a:ea typeface="+mn-lt"/>
              <a:cs typeface="+mn-lt"/>
            </a:rPr>
            <a:t>-&gt; K = ordem do valor que devera ser retornado, considera o valor do menor.</a:t>
          </a:r>
        </a:p>
        <a:p>
          <a:pPr marL="0" indent="0" algn="l"/>
          <a:endParaRPr lang="en-US" sz="1100">
            <a:latin typeface="+mn-lt"/>
            <a:ea typeface="+mn-lt"/>
            <a:cs typeface="+mn-lt"/>
          </a:endParaRPr>
        </a:p>
        <a:p>
          <a:pPr marL="0" indent="0" algn="l"/>
          <a:r>
            <a:rPr lang="en-US" sz="1100">
              <a:latin typeface="+mn-lt"/>
              <a:ea typeface="+mn-lt"/>
              <a:cs typeface="+mn-lt"/>
            </a:rPr>
            <a:t>obs: ele cria uma tabela temporaria e ordem de forma cresscente,</a:t>
          </a:r>
          <a:r>
            <a:rPr lang="en-US" sz="1100" baseline="0">
              <a:latin typeface="+mn-lt"/>
              <a:ea typeface="+mn-lt"/>
              <a:cs typeface="+mn-lt"/>
            </a:rPr>
            <a:t> </a:t>
          </a:r>
          <a:r>
            <a:rPr lang="en-US" sz="1100">
              <a:latin typeface="+mn-lt"/>
              <a:ea typeface="+mn-lt"/>
              <a:cs typeface="+mn-lt"/>
            </a:rPr>
            <a:t>apartir</a:t>
          </a:r>
          <a:r>
            <a:rPr lang="en-US" sz="1100" baseline="0">
              <a:latin typeface="+mn-lt"/>
              <a:ea typeface="+mn-lt"/>
              <a:cs typeface="+mn-lt"/>
            </a:rPr>
            <a:t> </a:t>
          </a:r>
          <a:r>
            <a:rPr lang="en-US" sz="1100">
              <a:latin typeface="+mn-lt"/>
              <a:ea typeface="+mn-lt"/>
              <a:cs typeface="+mn-lt"/>
            </a:rPr>
            <a:t> desses dados retorna  possição que ocupa o valor em k</a:t>
          </a:r>
        </a:p>
      </xdr:txBody>
    </xdr:sp>
    <xdr:clientData/>
  </xdr:twoCellAnchor>
  <xdr:twoCellAnchor>
    <xdr:from>
      <xdr:col>7</xdr:col>
      <xdr:colOff>412749</xdr:colOff>
      <xdr:row>55</xdr:row>
      <xdr:rowOff>166688</xdr:rowOff>
    </xdr:from>
    <xdr:to>
      <xdr:col>16</xdr:col>
      <xdr:colOff>238125</xdr:colOff>
      <xdr:row>62</xdr:row>
      <xdr:rowOff>39688</xdr:rowOff>
    </xdr:to>
    <xdr:sp macro="" textlink="">
      <xdr:nvSpPr>
        <xdr:cNvPr id="7" name="TextBox 1">
          <a:extLst>
            <a:ext uri="{FF2B5EF4-FFF2-40B4-BE49-F238E27FC236}">
              <a16:creationId xmlns:a16="http://schemas.microsoft.com/office/drawing/2014/main" id="{00000000-0008-0000-0200-000007000000}"/>
            </a:ext>
          </a:extLst>
        </xdr:cNvPr>
        <xdr:cNvSpPr txBox="1"/>
      </xdr:nvSpPr>
      <xdr:spPr>
        <a:xfrm>
          <a:off x="4691062" y="9691688"/>
          <a:ext cx="8897938" cy="1206500"/>
        </a:xfrm>
        <a:prstGeom prst="rect">
          <a:avLst/>
        </a:prstGeom>
        <a:solidFill>
          <a:srgbClr val="FFFF0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r>
            <a:rPr lang="pt-BR" sz="1400" b="1" i="0" u="sng">
              <a:effectLst/>
              <a:latin typeface="+mn-lt"/>
              <a:ea typeface="+mn-ea"/>
              <a:cs typeface="+mn-cs"/>
            </a:rPr>
            <a:t>O que é o Erro _xlfn no Excel?</a:t>
          </a:r>
          <a:endParaRPr lang="pt-BR" sz="1400" b="0" i="0" u="sng">
            <a:effectLst/>
            <a:latin typeface="+mn-lt"/>
            <a:ea typeface="+mn-ea"/>
            <a:cs typeface="+mn-cs"/>
          </a:endParaRPr>
        </a:p>
        <a:p>
          <a:pPr marL="0" indent="0" algn="l"/>
          <a:r>
            <a:rPr lang="pt-BR" sz="1400" b="0" i="0" u="sng">
              <a:effectLst/>
              <a:latin typeface="+mn-lt"/>
              <a:ea typeface="+mn-ea"/>
              <a:cs typeface="+mn-cs"/>
            </a:rPr>
            <a:t>O Excel é um programa que vem recebendo atualizações com novas funções.</a:t>
          </a:r>
        </a:p>
        <a:p>
          <a:pPr marL="0" indent="0" algn="l"/>
          <a:endParaRPr lang="pt-BR" sz="1400" b="0" i="0" u="sng">
            <a:effectLst/>
            <a:latin typeface="+mn-lt"/>
            <a:ea typeface="+mn-ea"/>
            <a:cs typeface="+mn-cs"/>
          </a:endParaRPr>
        </a:p>
        <a:p>
          <a:pPr marL="0" indent="0" algn="l"/>
          <a:r>
            <a:rPr lang="pt-BR" sz="1400" b="0" i="0" u="sng">
              <a:effectLst/>
              <a:latin typeface="+mn-lt"/>
              <a:ea typeface="+mn-ea"/>
              <a:cs typeface="+mn-cs"/>
            </a:rPr>
            <a:t>” </a:t>
          </a:r>
          <a:r>
            <a:rPr lang="pt-BR" sz="1400" b="1" i="0" u="sng">
              <a:effectLst/>
              <a:latin typeface="+mn-lt"/>
              <a:ea typeface="+mn-ea"/>
              <a:cs typeface="+mn-cs"/>
            </a:rPr>
            <a:t>_xlfn</a:t>
          </a:r>
          <a:r>
            <a:rPr lang="pt-BR" sz="1400" b="0" i="0" u="sng">
              <a:effectLst/>
              <a:latin typeface="+mn-lt"/>
              <a:ea typeface="+mn-ea"/>
              <a:cs typeface="+mn-cs"/>
            </a:rPr>
            <a:t> ” aparece na frente de uma função, em outras palavras, isso significa que a função utilizada nesta fórmula não existe em sua versão utilizada do Excel.</a:t>
          </a:r>
          <a:endParaRPr lang="en-US" sz="1400" u="sng">
            <a:latin typeface="+mn-lt"/>
            <a:ea typeface="+mn-lt"/>
            <a:cs typeface="+mn-lt"/>
          </a:endParaRPr>
        </a:p>
      </xdr:txBody>
    </xdr:sp>
    <xdr:clientData/>
  </xdr:twoCellAnchor>
  <xdr:twoCellAnchor>
    <xdr:from>
      <xdr:col>0</xdr:col>
      <xdr:colOff>268702</xdr:colOff>
      <xdr:row>86</xdr:row>
      <xdr:rowOff>21950</xdr:rowOff>
    </xdr:from>
    <xdr:to>
      <xdr:col>6</xdr:col>
      <xdr:colOff>422689</xdr:colOff>
      <xdr:row>100</xdr:row>
      <xdr:rowOff>191329</xdr:rowOff>
    </xdr:to>
    <xdr:sp macro="" textlink="">
      <xdr:nvSpPr>
        <xdr:cNvPr id="8" name="TextBox 1">
          <a:extLst>
            <a:ext uri="{FF2B5EF4-FFF2-40B4-BE49-F238E27FC236}">
              <a16:creationId xmlns:a16="http://schemas.microsoft.com/office/drawing/2014/main" id="{00000000-0008-0000-0200-000008000000}"/>
            </a:ext>
          </a:extLst>
        </xdr:cNvPr>
        <xdr:cNvSpPr txBox="1"/>
      </xdr:nvSpPr>
      <xdr:spPr>
        <a:xfrm>
          <a:off x="268702" y="15452450"/>
          <a:ext cx="3831465" cy="3068292"/>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Função</a:t>
          </a:r>
          <a:r>
            <a:rPr lang="en-US" sz="1100" baseline="0">
              <a:latin typeface="+mn-lt"/>
              <a:ea typeface="+mn-lt"/>
              <a:cs typeface="+mn-lt"/>
            </a:rPr>
            <a:t> estatística CONT.SE</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Contar o número de células que atendem a um critério, por exemplo, para contar o número de vezes que uma cidade específica aparece em uma lista de clientes.</a:t>
          </a: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r>
            <a:rPr lang="en-US" sz="1100">
              <a:latin typeface="+mn-lt"/>
              <a:ea typeface="+mn-lt"/>
              <a:cs typeface="+mn-lt"/>
            </a:rPr>
            <a:t>=CONT.SE(Onde você quer procurar?; O que você quer procurar?)</a:t>
          </a: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https://support.microsoft.com/pt-br/office/cont-se-fun%C3%A7%C3%A3o-cont-se-e0de10c6-f885-4e71-abb4-1f464816df34</a:t>
          </a:r>
        </a:p>
      </xdr:txBody>
    </xdr:sp>
    <xdr:clientData/>
  </xdr:twoCellAnchor>
  <xdr:twoCellAnchor>
    <xdr:from>
      <xdr:col>17</xdr:col>
      <xdr:colOff>557213</xdr:colOff>
      <xdr:row>80</xdr:row>
      <xdr:rowOff>176213</xdr:rowOff>
    </xdr:from>
    <xdr:to>
      <xdr:col>26</xdr:col>
      <xdr:colOff>547688</xdr:colOff>
      <xdr:row>86</xdr:row>
      <xdr:rowOff>119062</xdr:rowOff>
    </xdr:to>
    <xdr:sp macro="" textlink="">
      <xdr:nvSpPr>
        <xdr:cNvPr id="9" name="TextBox 1">
          <a:extLst>
            <a:ext uri="{FF2B5EF4-FFF2-40B4-BE49-F238E27FC236}">
              <a16:creationId xmlns:a16="http://schemas.microsoft.com/office/drawing/2014/main" id="{00000000-0008-0000-0200-000009000000}"/>
            </a:ext>
          </a:extLst>
        </xdr:cNvPr>
        <xdr:cNvSpPr txBox="1"/>
      </xdr:nvSpPr>
      <xdr:spPr>
        <a:xfrm>
          <a:off x="14666119" y="11987213"/>
          <a:ext cx="5455444" cy="1085849"/>
        </a:xfrm>
        <a:prstGeom prst="rect">
          <a:avLst/>
        </a:prstGeom>
        <a:solidFill>
          <a:srgbClr val="FFFF0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r>
            <a:rPr lang="pt-BR" sz="1400" b="1" i="0" u="sng">
              <a:effectLst/>
              <a:latin typeface="+mn-lt"/>
              <a:ea typeface="+mn-ea"/>
              <a:cs typeface="+mn-cs"/>
            </a:rPr>
            <a:t>Podemos</a:t>
          </a:r>
          <a:r>
            <a:rPr lang="pt-BR" sz="1400" b="1" i="0" u="sng" baseline="0">
              <a:effectLst/>
              <a:latin typeface="+mn-lt"/>
              <a:ea typeface="+mn-ea"/>
              <a:cs typeface="+mn-cs"/>
            </a:rPr>
            <a:t> adicionar as função via gráfico</a:t>
          </a:r>
        </a:p>
        <a:p>
          <a:endParaRPr lang="pt-BR" sz="1400" b="1" i="0" u="sng" baseline="0">
            <a:effectLst/>
            <a:latin typeface="+mn-lt"/>
            <a:ea typeface="+mn-ea"/>
            <a:cs typeface="+mn-cs"/>
          </a:endParaRPr>
        </a:p>
        <a:p>
          <a:r>
            <a:rPr lang="pt-BR" sz="1400" b="1" i="0" u="sng" baseline="0">
              <a:effectLst/>
              <a:latin typeface="+mn-lt"/>
              <a:ea typeface="+mn-ea"/>
              <a:cs typeface="+mn-cs"/>
            </a:rPr>
            <a:t>Barra de Fórmulas/ Grupo de funcões/ mais funcções /estatística/</a:t>
          </a:r>
          <a:endParaRPr lang="en-US" sz="1400" u="sng">
            <a:latin typeface="+mn-lt"/>
            <a:ea typeface="+mn-lt"/>
            <a:cs typeface="+mn-lt"/>
          </a:endParaRPr>
        </a:p>
      </xdr:txBody>
    </xdr:sp>
    <xdr:clientData/>
  </xdr:twoCellAnchor>
  <xdr:twoCellAnchor>
    <xdr:from>
      <xdr:col>0</xdr:col>
      <xdr:colOff>422931</xdr:colOff>
      <xdr:row>141</xdr:row>
      <xdr:rowOff>19153</xdr:rowOff>
    </xdr:from>
    <xdr:to>
      <xdr:col>6</xdr:col>
      <xdr:colOff>582613</xdr:colOff>
      <xdr:row>157</xdr:row>
      <xdr:rowOff>119165</xdr:rowOff>
    </xdr:to>
    <xdr:sp macro="" textlink="">
      <xdr:nvSpPr>
        <xdr:cNvPr id="12" name="TextBox 1">
          <a:extLst>
            <a:ext uri="{FF2B5EF4-FFF2-40B4-BE49-F238E27FC236}">
              <a16:creationId xmlns:a16="http://schemas.microsoft.com/office/drawing/2014/main" id="{00000000-0008-0000-0200-00000C000000}"/>
            </a:ext>
          </a:extLst>
        </xdr:cNvPr>
        <xdr:cNvSpPr txBox="1"/>
      </xdr:nvSpPr>
      <xdr:spPr>
        <a:xfrm>
          <a:off x="422931" y="27144696"/>
          <a:ext cx="3837160" cy="3413056"/>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Função</a:t>
          </a:r>
          <a:r>
            <a:rPr lang="en-US" sz="1100" baseline="0">
              <a:latin typeface="+mn-lt"/>
              <a:ea typeface="+mn-lt"/>
              <a:cs typeface="+mn-lt"/>
            </a:rPr>
            <a:t> estatística CONT.NUM</a:t>
          </a:r>
          <a:endParaRPr lang="en-US" sz="1100">
            <a:latin typeface="+mn-lt"/>
            <a:ea typeface="+mn-lt"/>
            <a:cs typeface="+mn-lt"/>
          </a:endParaRPr>
        </a:p>
        <a:p>
          <a:pPr marL="0" indent="0" algn="l"/>
          <a:endParaRPr lang="en-US" sz="1100">
            <a:latin typeface="+mn-lt"/>
            <a:ea typeface="+mn-lt"/>
            <a:cs typeface="+mn-lt"/>
          </a:endParaRPr>
        </a:p>
        <a:p>
          <a:pPr marL="0" indent="0" algn="l"/>
          <a:r>
            <a:rPr lang="pt-BR" sz="1100" b="0" i="0">
              <a:solidFill>
                <a:schemeClr val="dk1"/>
              </a:solidFill>
              <a:effectLst/>
              <a:latin typeface="+mn-lt"/>
              <a:ea typeface="+mn-ea"/>
              <a:cs typeface="+mn-cs"/>
            </a:rPr>
            <a:t>Conta o número de células que contêm NÚMEROS e conta os números na lista de argumentos. Use a função </a:t>
          </a:r>
          <a:r>
            <a:rPr lang="pt-BR" sz="1100" b="1" i="0">
              <a:solidFill>
                <a:schemeClr val="dk1"/>
              </a:solidFill>
              <a:effectLst/>
              <a:latin typeface="+mn-lt"/>
              <a:ea typeface="+mn-ea"/>
              <a:cs typeface="+mn-cs"/>
            </a:rPr>
            <a:t>CONT.NÚM</a:t>
          </a:r>
          <a:r>
            <a:rPr lang="pt-BR" sz="1100" b="0" i="0">
              <a:solidFill>
                <a:schemeClr val="dk1"/>
              </a:solidFill>
              <a:effectLst/>
              <a:latin typeface="+mn-lt"/>
              <a:ea typeface="+mn-ea"/>
              <a:cs typeface="+mn-cs"/>
            </a:rPr>
            <a:t> para obter o número de entradas em um campo de número que esteja em um intervalo ou uma matriz de números. </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Sintaxe</a:t>
          </a:r>
          <a:endParaRPr lang="en-US" sz="1100">
            <a:latin typeface="+mn-lt"/>
            <a:ea typeface="+mn-lt"/>
            <a:cs typeface="+mn-lt"/>
          </a:endParaRPr>
        </a:p>
        <a:p>
          <a:pPr marL="0" indent="0" algn="l"/>
          <a:r>
            <a:rPr lang="en-US" sz="1100">
              <a:latin typeface="+mn-lt"/>
              <a:ea typeface="+mn-lt"/>
              <a:cs typeface="+mn-lt"/>
            </a:rPr>
            <a:t>=CONT.SE(Onde você quer procurar?; O que você quer procurar?)</a:t>
          </a:r>
        </a:p>
        <a:p>
          <a:pPr marL="0" indent="0" algn="l"/>
          <a:endParaRPr lang="en-US" sz="1100">
            <a:latin typeface="+mn-lt"/>
            <a:ea typeface="+mn-lt"/>
            <a:cs typeface="+mn-lt"/>
          </a:endParaRPr>
        </a:p>
        <a:p>
          <a:pPr marL="0" indent="0" algn="l"/>
          <a:r>
            <a:rPr lang="en-US" sz="1100">
              <a:latin typeface="+mn-lt"/>
              <a:ea typeface="+mn-lt"/>
              <a:cs typeface="+mn-lt"/>
            </a:rPr>
            <a:t>https://support.microsoft.com/pt-br/office/fun%C3%A7%C3%A3o-cont-n%C3%BAm-a59cd7fc-b623-4d93-87a4-d23bf411294c#:~:text=A%20fun%C3%A7%C3%A3o%20CONT.,ou%20uma%20matriz%20de%20n%C3%BAmeros.</a:t>
          </a:r>
        </a:p>
      </xdr:txBody>
    </xdr:sp>
    <xdr:clientData/>
  </xdr:twoCellAnchor>
  <xdr:twoCellAnchor>
    <xdr:from>
      <xdr:col>0</xdr:col>
      <xdr:colOff>349251</xdr:colOff>
      <xdr:row>66</xdr:row>
      <xdr:rowOff>63500</xdr:rowOff>
    </xdr:from>
    <xdr:to>
      <xdr:col>6</xdr:col>
      <xdr:colOff>47626</xdr:colOff>
      <xdr:row>77</xdr:row>
      <xdr:rowOff>111125</xdr:rowOff>
    </xdr:to>
    <xdr:sp macro="" textlink="">
      <xdr:nvSpPr>
        <xdr:cNvPr id="13" name="TextBox 1">
          <a:extLst>
            <a:ext uri="{FF2B5EF4-FFF2-40B4-BE49-F238E27FC236}">
              <a16:creationId xmlns:a16="http://schemas.microsoft.com/office/drawing/2014/main" id="{00000000-0008-0000-0200-00000D000000}"/>
            </a:ext>
          </a:extLst>
        </xdr:cNvPr>
        <xdr:cNvSpPr txBox="1"/>
      </xdr:nvSpPr>
      <xdr:spPr>
        <a:xfrm>
          <a:off x="349251" y="11684000"/>
          <a:ext cx="3365500" cy="1952625"/>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Função</a:t>
          </a:r>
          <a:r>
            <a:rPr lang="en-US" sz="1100" baseline="0">
              <a:latin typeface="+mn-lt"/>
              <a:ea typeface="+mn-lt"/>
              <a:cs typeface="+mn-lt"/>
            </a:rPr>
            <a:t> estatística MEDIA</a:t>
          </a:r>
          <a:endParaRPr lang="en-US" sz="1100">
            <a:latin typeface="+mn-lt"/>
            <a:ea typeface="+mn-lt"/>
            <a:cs typeface="+mn-lt"/>
          </a:endParaRPr>
        </a:p>
        <a:p>
          <a:pPr marL="0" indent="0" algn="l"/>
          <a:endParaRPr lang="en-US" sz="1100">
            <a:latin typeface="+mn-lt"/>
            <a:ea typeface="+mn-lt"/>
            <a:cs typeface="+mn-lt"/>
          </a:endParaRPr>
        </a:p>
        <a:p>
          <a:pPr marL="0" indent="0" algn="l"/>
          <a:r>
            <a:rPr lang="pt-BR" sz="1100" b="0" i="0">
              <a:solidFill>
                <a:schemeClr val="dk1"/>
              </a:solidFill>
              <a:effectLst/>
              <a:latin typeface="+mn-lt"/>
              <a:ea typeface="+mn-ea"/>
              <a:cs typeface="+mn-cs"/>
            </a:rPr>
            <a:t>Retorna a média (média aritmética) dos argumentos</a:t>
          </a: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 MÉDIA(núm1, [núm2], ...)</a:t>
          </a:r>
        </a:p>
        <a:p>
          <a:pPr marL="0" indent="0" algn="l"/>
          <a:endParaRPr lang="en-US" sz="1100">
            <a:latin typeface="+mn-lt"/>
            <a:ea typeface="+mn-lt"/>
            <a:cs typeface="+mn-lt"/>
          </a:endParaRPr>
        </a:p>
        <a:p>
          <a:pPr marL="0" indent="0" algn="l"/>
          <a:r>
            <a:rPr lang="en-US" sz="1100">
              <a:latin typeface="+mn-lt"/>
              <a:ea typeface="+mn-lt"/>
              <a:cs typeface="+mn-lt"/>
            </a:rPr>
            <a:t>https://support.microsoft.com/pt-br/office/m%C3%A9dia-fun%C3%A7%C3%A3o-m%C3%A9dia-047bac88-d466-426c-a32b-8f33eb960cf6</a:t>
          </a:r>
        </a:p>
      </xdr:txBody>
    </xdr:sp>
    <xdr:clientData/>
  </xdr:twoCellAnchor>
  <xdr:twoCellAnchor>
    <xdr:from>
      <xdr:col>0</xdr:col>
      <xdr:colOff>248478</xdr:colOff>
      <xdr:row>113</xdr:row>
      <xdr:rowOff>24849</xdr:rowOff>
    </xdr:from>
    <xdr:to>
      <xdr:col>6</xdr:col>
      <xdr:colOff>402465</xdr:colOff>
      <xdr:row>127</xdr:row>
      <xdr:rowOff>203103</xdr:rowOff>
    </xdr:to>
    <xdr:sp macro="" textlink="">
      <xdr:nvSpPr>
        <xdr:cNvPr id="11" name="TextBox 1">
          <a:extLst>
            <a:ext uri="{FF2B5EF4-FFF2-40B4-BE49-F238E27FC236}">
              <a16:creationId xmlns:a16="http://schemas.microsoft.com/office/drawing/2014/main" id="{00000000-0008-0000-0200-00000B000000}"/>
            </a:ext>
          </a:extLst>
        </xdr:cNvPr>
        <xdr:cNvSpPr txBox="1"/>
      </xdr:nvSpPr>
      <xdr:spPr>
        <a:xfrm>
          <a:off x="248478" y="21029545"/>
          <a:ext cx="3831465" cy="3532710"/>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Função</a:t>
          </a:r>
          <a:r>
            <a:rPr lang="en-US" sz="1100" baseline="0">
              <a:latin typeface="+mn-lt"/>
              <a:ea typeface="+mn-lt"/>
              <a:cs typeface="+mn-lt"/>
            </a:rPr>
            <a:t> estatística CONT.SES</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Retorna</a:t>
          </a:r>
          <a:r>
            <a:rPr lang="en-US" sz="1100" baseline="0">
              <a:latin typeface="+mn-lt"/>
              <a:ea typeface="+mn-lt"/>
              <a:cs typeface="+mn-lt"/>
            </a:rPr>
            <a:t> quantas células são atendidas para vários critérios e intervalor</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r>
            <a:rPr lang="en-US" sz="1100">
              <a:latin typeface="+mn-lt"/>
              <a:ea typeface="+mn-lt"/>
              <a:cs typeface="+mn-lt"/>
            </a:rPr>
            <a:t>=CONT.SES( Onde você quer procurar?; O que você quer procurar? ;  </a:t>
          </a:r>
          <a:r>
            <a:rPr lang="en-US" sz="1100">
              <a:solidFill>
                <a:schemeClr val="dk1"/>
              </a:solidFill>
              <a:effectLst/>
              <a:latin typeface="+mn-lt"/>
              <a:ea typeface="+mn-ea"/>
              <a:cs typeface="+mn-cs"/>
            </a:rPr>
            <a:t> Onde você quer procurar?; O que você quer procurar? ;  ...</a:t>
          </a:r>
          <a:r>
            <a:rPr lang="en-US" sz="1100">
              <a:latin typeface="+mn-lt"/>
              <a:ea typeface="+mn-lt"/>
              <a:cs typeface="+mn-lt"/>
            </a:rPr>
            <a:t>)</a:t>
          </a:r>
        </a:p>
        <a:p>
          <a:pPr marL="0" indent="0" algn="l"/>
          <a:endParaRPr lang="en-US" sz="1100">
            <a:latin typeface="+mn-lt"/>
            <a:ea typeface="+mn-lt"/>
            <a:cs typeface="+mn-lt"/>
          </a:endParaRPr>
        </a:p>
        <a:p>
          <a:pPr marL="0" indent="0" algn="l"/>
          <a:r>
            <a:rPr lang="en-US" sz="1100">
              <a:latin typeface="+mn-lt"/>
              <a:ea typeface="+mn-lt"/>
              <a:cs typeface="+mn-lt"/>
            </a:rPr>
            <a:t>https://support.microsoft.com/pt-br/office/fun%C3%A7%C3%A3o-cont-ses-dda3dc6e-f74e-4aee-88bc-aa8c2a866842</a:t>
          </a: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endParaRPr lang="en-US" sz="1100">
            <a:latin typeface="+mn-lt"/>
            <a:ea typeface="+mn-lt"/>
            <a:cs typeface="+mn-lt"/>
          </a:endParaRPr>
        </a:p>
      </xdr:txBody>
    </xdr:sp>
    <xdr:clientData/>
  </xdr:twoCellAnchor>
  <xdr:twoCellAnchor>
    <xdr:from>
      <xdr:col>1</xdr:col>
      <xdr:colOff>0</xdr:colOff>
      <xdr:row>166</xdr:row>
      <xdr:rowOff>0</xdr:rowOff>
    </xdr:from>
    <xdr:to>
      <xdr:col>7</xdr:col>
      <xdr:colOff>159682</xdr:colOff>
      <xdr:row>176</xdr:row>
      <xdr:rowOff>33130</xdr:rowOff>
    </xdr:to>
    <xdr:sp macro="" textlink="">
      <xdr:nvSpPr>
        <xdr:cNvPr id="14" name="TextBox 1">
          <a:extLst>
            <a:ext uri="{FF2B5EF4-FFF2-40B4-BE49-F238E27FC236}">
              <a16:creationId xmlns:a16="http://schemas.microsoft.com/office/drawing/2014/main" id="{00000000-0008-0000-0200-00000E000000}"/>
            </a:ext>
          </a:extLst>
        </xdr:cNvPr>
        <xdr:cNvSpPr txBox="1"/>
      </xdr:nvSpPr>
      <xdr:spPr>
        <a:xfrm>
          <a:off x="612913" y="32219348"/>
          <a:ext cx="3837160" cy="1938130"/>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indent="0" algn="l"/>
          <a:r>
            <a:rPr lang="en-US" sz="1100">
              <a:latin typeface="+mn-lt"/>
              <a:ea typeface="+mn-lt"/>
              <a:cs typeface="+mn-lt"/>
            </a:rPr>
            <a:t>Função</a:t>
          </a:r>
          <a:r>
            <a:rPr lang="en-US" sz="1100" baseline="0">
              <a:latin typeface="+mn-lt"/>
              <a:ea typeface="+mn-lt"/>
              <a:cs typeface="+mn-lt"/>
            </a:rPr>
            <a:t> estatística CONTAR.VAZIO</a:t>
          </a:r>
          <a:endParaRPr lang="en-US" sz="1100">
            <a:latin typeface="+mn-lt"/>
            <a:ea typeface="+mn-lt"/>
            <a:cs typeface="+mn-lt"/>
          </a:endParaRPr>
        </a:p>
        <a:p>
          <a:pPr marL="0" indent="0" algn="l"/>
          <a:endParaRPr lang="en-US" sz="1100">
            <a:latin typeface="+mn-lt"/>
            <a:ea typeface="+mn-lt"/>
            <a:cs typeface="+mn-lt"/>
          </a:endParaRPr>
        </a:p>
        <a:p>
          <a:pPr marL="0" indent="0" algn="l"/>
          <a:r>
            <a:rPr lang="pt-BR" sz="1100" b="0" i="0">
              <a:solidFill>
                <a:schemeClr val="dk1"/>
              </a:solidFill>
              <a:effectLst/>
              <a:latin typeface="+mn-lt"/>
              <a:ea typeface="+mn-ea"/>
              <a:cs typeface="+mn-cs"/>
            </a:rPr>
            <a:t>Conta</a:t>
          </a:r>
          <a:r>
            <a:rPr lang="pt-BR" sz="1100" b="0" i="0" baseline="0">
              <a:solidFill>
                <a:schemeClr val="dk1"/>
              </a:solidFill>
              <a:effectLst/>
              <a:latin typeface="+mn-lt"/>
              <a:ea typeface="+mn-ea"/>
              <a:cs typeface="+mn-cs"/>
            </a:rPr>
            <a:t> quantidade de células vazias em  um intervalo.</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Sintaxe</a:t>
          </a:r>
          <a:endParaRPr lang="en-US" sz="1100">
            <a:latin typeface="+mn-lt"/>
            <a:ea typeface="+mn-lt"/>
            <a:cs typeface="+mn-lt"/>
          </a:endParaRPr>
        </a:p>
        <a:p>
          <a:pPr marL="0" indent="0" algn="l"/>
          <a:r>
            <a:rPr lang="en-US" sz="1100">
              <a:latin typeface="+mn-lt"/>
              <a:ea typeface="+mn-lt"/>
              <a:cs typeface="+mn-lt"/>
            </a:rPr>
            <a:t>=CONTAR.VAZIO(Intervalo)</a:t>
          </a:r>
        </a:p>
        <a:p>
          <a:pPr marL="0" indent="0" algn="l"/>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https://support.microsoft.com/pt-br/office/contar-vazio-fun%C3%A7%C3%A3o-contar-vazio-6a92d772-675c-4bee-b346-24af6bd3ac22</a:t>
          </a:r>
        </a:p>
      </xdr:txBody>
    </xdr:sp>
    <xdr:clientData/>
  </xdr:twoCellAnchor>
  <xdr:twoCellAnchor>
    <xdr:from>
      <xdr:col>0</xdr:col>
      <xdr:colOff>219765</xdr:colOff>
      <xdr:row>0</xdr:row>
      <xdr:rowOff>87383</xdr:rowOff>
    </xdr:from>
    <xdr:to>
      <xdr:col>9</xdr:col>
      <xdr:colOff>869672</xdr:colOff>
      <xdr:row>4</xdr:row>
      <xdr:rowOff>115957</xdr:rowOff>
    </xdr:to>
    <xdr:sp macro="" textlink="">
      <xdr:nvSpPr>
        <xdr:cNvPr id="15" name="TextBox 1">
          <a:extLst>
            <a:ext uri="{FF2B5EF4-FFF2-40B4-BE49-F238E27FC236}">
              <a16:creationId xmlns:a16="http://schemas.microsoft.com/office/drawing/2014/main" id="{00000000-0008-0000-0200-00000F000000}"/>
            </a:ext>
          </a:extLst>
        </xdr:cNvPr>
        <xdr:cNvSpPr txBox="1"/>
      </xdr:nvSpPr>
      <xdr:spPr>
        <a:xfrm>
          <a:off x="219765" y="87383"/>
          <a:ext cx="6903277" cy="790574"/>
        </a:xfrm>
        <a:prstGeom prst="rect">
          <a:avLst/>
        </a:prstGeom>
        <a:solidFill>
          <a:srgbClr val="00B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r>
            <a:rPr lang="pt-BR" sz="2400" b="0" i="0">
              <a:solidFill>
                <a:schemeClr val="bg1"/>
              </a:solidFill>
              <a:effectLst/>
              <a:latin typeface="+mn-lt"/>
              <a:ea typeface="+mn-ea"/>
              <a:cs typeface="+mn-cs"/>
            </a:rPr>
            <a:t>Funções estatísticas </a:t>
          </a:r>
        </a:p>
        <a:p>
          <a:r>
            <a:rPr lang="pt-BR" sz="800" b="0" i="0">
              <a:solidFill>
                <a:schemeClr val="bg1"/>
              </a:solidFill>
              <a:effectLst/>
              <a:latin typeface="+mn-lt"/>
              <a:ea typeface="+mn-ea"/>
              <a:cs typeface="+mn-cs"/>
            </a:rPr>
            <a:t>https://support.microsoft.com/pt-br/office/fun%C3%A7%C3%B5es-estat%C3%ADsticas-refer%C3%AAncia-624dac86-a375-4435-bc25-76d659719ffd</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10583</xdr:colOff>
      <xdr:row>2</xdr:row>
      <xdr:rowOff>9524</xdr:rowOff>
    </xdr:from>
    <xdr:to>
      <xdr:col>14</xdr:col>
      <xdr:colOff>208260</xdr:colOff>
      <xdr:row>8</xdr:row>
      <xdr:rowOff>161925</xdr:rowOff>
    </xdr:to>
    <xdr:sp macro="" textlink="">
      <xdr:nvSpPr>
        <xdr:cNvPr id="2" name="TextBox 1">
          <a:extLst>
            <a:ext uri="{FF2B5EF4-FFF2-40B4-BE49-F238E27FC236}">
              <a16:creationId xmlns:a16="http://schemas.microsoft.com/office/drawing/2014/main" id="{00000000-0008-0000-0300-000002000000}"/>
            </a:ext>
          </a:extLst>
        </xdr:cNvPr>
        <xdr:cNvSpPr txBox="1"/>
      </xdr:nvSpPr>
      <xdr:spPr>
        <a:xfrm>
          <a:off x="624416" y="390524"/>
          <a:ext cx="10855094" cy="1295401"/>
        </a:xfrm>
        <a:prstGeom prst="rect">
          <a:avLst/>
        </a:prstGeom>
        <a:solidFill>
          <a:srgbClr val="00B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algn="l"/>
          <a:r>
            <a:rPr lang="pt-BR" sz="2400" b="0" i="0">
              <a:solidFill>
                <a:schemeClr val="bg1"/>
              </a:solidFill>
              <a:effectLst/>
              <a:latin typeface="Segoe UI Light" panose="020B0502040204020203" pitchFamily="34" charset="0"/>
            </a:rPr>
            <a:t>Funções matemáticas e trigonométricas</a:t>
          </a:r>
        </a:p>
        <a:p>
          <a:pPr algn="l"/>
          <a:r>
            <a:rPr lang="pt-BR" sz="2000" b="0" i="0">
              <a:solidFill>
                <a:schemeClr val="bg1"/>
              </a:solidFill>
              <a:effectLst/>
              <a:latin typeface="Segoe UI Light" panose="020B0502040204020203" pitchFamily="34" charset="0"/>
            </a:rPr>
            <a:t>	São</a:t>
          </a:r>
          <a:r>
            <a:rPr lang="pt-BR" sz="2000" b="0" i="0" baseline="0">
              <a:solidFill>
                <a:schemeClr val="bg1"/>
              </a:solidFill>
              <a:effectLst/>
              <a:latin typeface="Segoe UI Light" panose="020B0502040204020203" pitchFamily="34" charset="0"/>
            </a:rPr>
            <a:t> utilizado para realizar calculos</a:t>
          </a:r>
          <a:endParaRPr lang="pt-BR" sz="2000" b="0" i="0">
            <a:solidFill>
              <a:schemeClr val="bg1"/>
            </a:solidFill>
            <a:effectLst/>
            <a:latin typeface="Segoe UI Light" panose="020B0502040204020203" pitchFamily="34" charset="0"/>
          </a:endParaRPr>
        </a:p>
        <a:p>
          <a:r>
            <a:rPr lang="pt-BR" sz="800" b="0" i="0">
              <a:solidFill>
                <a:schemeClr val="bg1"/>
              </a:solidFill>
              <a:effectLst/>
              <a:latin typeface="+mn-lt"/>
              <a:ea typeface="+mn-ea"/>
              <a:cs typeface="+mn-cs"/>
            </a:rPr>
            <a:t>https://support.microsoft.com/pt-br/office/fun%C3%A7%C3%B5es-matem%C3%A1ticas-e-trigonom%C3%A9tricas-refer%C3%AAncia-ee158fd6-33be-42c9-9ae5-d635c3ae8c16</a:t>
          </a:r>
        </a:p>
      </xdr:txBody>
    </xdr:sp>
    <xdr:clientData/>
  </xdr:twoCellAnchor>
  <xdr:twoCellAnchor>
    <xdr:from>
      <xdr:col>1</xdr:col>
      <xdr:colOff>0</xdr:colOff>
      <xdr:row>11</xdr:row>
      <xdr:rowOff>190499</xdr:rowOff>
    </xdr:from>
    <xdr:to>
      <xdr:col>7</xdr:col>
      <xdr:colOff>590550</xdr:colOff>
      <xdr:row>44</xdr:row>
      <xdr:rowOff>85725</xdr:rowOff>
    </xdr:to>
    <xdr:sp macro="" textlink="">
      <xdr:nvSpPr>
        <xdr:cNvPr id="3" name="TextBox 1">
          <a:extLst>
            <a:ext uri="{FF2B5EF4-FFF2-40B4-BE49-F238E27FC236}">
              <a16:creationId xmlns:a16="http://schemas.microsoft.com/office/drawing/2014/main" id="{00000000-0008-0000-0300-000003000000}"/>
            </a:ext>
          </a:extLst>
        </xdr:cNvPr>
        <xdr:cNvSpPr txBox="1"/>
      </xdr:nvSpPr>
      <xdr:spPr>
        <a:xfrm>
          <a:off x="609600" y="7048499"/>
          <a:ext cx="4248150" cy="6324601"/>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SOMASE</a:t>
          </a:r>
        </a:p>
        <a:p>
          <a:pPr marL="0" indent="0" algn="l"/>
          <a:endParaRPr lang="en-US" sz="1100">
            <a:latin typeface="+mn-lt"/>
            <a:ea typeface="+mn-lt"/>
            <a:cs typeface="+mn-lt"/>
          </a:endParaRPr>
        </a:p>
        <a:p>
          <a:pPr marL="0" indent="0" algn="l"/>
          <a:r>
            <a:rPr lang="pt-BR" sz="1100" b="0" i="0">
              <a:solidFill>
                <a:schemeClr val="dk1"/>
              </a:solidFill>
              <a:effectLst/>
              <a:latin typeface="+mn-lt"/>
              <a:ea typeface="+mn-ea"/>
              <a:cs typeface="+mn-cs"/>
            </a:rPr>
            <a:t>Use a função </a:t>
          </a:r>
          <a:r>
            <a:rPr lang="pt-BR" sz="1100" b="1" i="0">
              <a:solidFill>
                <a:schemeClr val="dk1"/>
              </a:solidFill>
              <a:effectLst/>
              <a:latin typeface="+mn-lt"/>
              <a:ea typeface="+mn-ea"/>
              <a:cs typeface="+mn-cs"/>
            </a:rPr>
            <a:t>SOMASE</a:t>
          </a:r>
          <a:r>
            <a:rPr lang="pt-BR" sz="1100" b="0" i="0">
              <a:solidFill>
                <a:schemeClr val="dk1"/>
              </a:solidFill>
              <a:effectLst/>
              <a:latin typeface="+mn-lt"/>
              <a:ea typeface="+mn-ea"/>
              <a:cs typeface="+mn-cs"/>
            </a:rPr>
            <a:t> para somar os valores em um intervalo que atendem aos critérios que você especificar.</a:t>
          </a: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=SOMASE(intervalo; critérios; [intervalo_soma])</a:t>
          </a:r>
        </a:p>
        <a:p>
          <a:pPr marL="0" indent="0" algn="l"/>
          <a:endParaRPr lang="pt-BR" sz="1100" b="0" i="0">
            <a:solidFill>
              <a:schemeClr val="dk1"/>
            </a:solidFill>
            <a:effectLst/>
            <a:latin typeface="+mn-lt"/>
            <a:ea typeface="+mn-ea"/>
            <a:cs typeface="+mn-cs"/>
          </a:endParaRPr>
        </a:p>
        <a:p>
          <a:pPr marL="0" indent="0" algn="l"/>
          <a:endParaRPr lang="pt-BR"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pt-BR" sz="1100" b="1" i="0">
              <a:solidFill>
                <a:schemeClr val="dk1"/>
              </a:solidFill>
              <a:effectLst/>
              <a:latin typeface="+mn-lt"/>
              <a:ea typeface="+mn-ea"/>
              <a:cs typeface="+mn-cs"/>
            </a:rPr>
            <a:t>intervalo</a:t>
          </a:r>
          <a:r>
            <a:rPr lang="pt-BR" sz="1100" b="0" i="0">
              <a:solidFill>
                <a:schemeClr val="dk1"/>
              </a:solidFill>
              <a:effectLst/>
              <a:latin typeface="+mn-lt"/>
              <a:ea typeface="+mn-ea"/>
              <a:cs typeface="+mn-cs"/>
            </a:rPr>
            <a:t>   Obrigatório. O intervalo de células que se deseja calcular por critérios. As células em cada intervalo devem ser números ou nomes, matrizes ou referências que contêm números. Espaços em branco e valores de texto são ignorados. O intervalo selecionado deve conter datas no formato padrão do Excel (exemplos abaixo).</a:t>
          </a:r>
        </a:p>
        <a:p>
          <a:pPr marL="0" indent="0" algn="l"/>
          <a:endParaRPr lang="pt-BR" sz="1100" b="0" i="0">
            <a:solidFill>
              <a:schemeClr val="dk1"/>
            </a:solidFill>
            <a:effectLst/>
            <a:latin typeface="+mn-lt"/>
            <a:ea typeface="+mn-ea"/>
            <a:cs typeface="+mn-cs"/>
          </a:endParaRPr>
        </a:p>
        <a:p>
          <a:pPr marL="0" indent="0" algn="l"/>
          <a:r>
            <a:rPr lang="pt-BR" sz="1100" b="1" i="0">
              <a:solidFill>
                <a:schemeClr val="dk1"/>
              </a:solidFill>
              <a:effectLst/>
              <a:latin typeface="+mn-lt"/>
              <a:ea typeface="+mn-ea"/>
              <a:cs typeface="+mn-cs"/>
            </a:rPr>
            <a:t>critérios</a:t>
          </a:r>
          <a:r>
            <a:rPr lang="pt-BR" sz="1100" b="0" i="0">
              <a:solidFill>
                <a:schemeClr val="dk1"/>
              </a:solidFill>
              <a:effectLst/>
              <a:latin typeface="+mn-lt"/>
              <a:ea typeface="+mn-ea"/>
              <a:cs typeface="+mn-cs"/>
            </a:rPr>
            <a:t>   Obrigatório. Os critérios na forma de um número, expressão, referência de célula, texto ou função que define quais células serão adicionadas. </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Caracteres curinga podem ser incluídos :</a:t>
          </a:r>
        </a:p>
        <a:p>
          <a:pPr marL="0" indent="0" algn="l"/>
          <a:r>
            <a:rPr lang="pt-BR" sz="1100" b="0" i="0" baseline="0">
              <a:solidFill>
                <a:schemeClr val="dk1"/>
              </a:solidFill>
              <a:effectLst/>
              <a:latin typeface="+mn-lt"/>
              <a:ea typeface="+mn-ea"/>
              <a:cs typeface="+mn-cs"/>
            </a:rPr>
            <a:t> -&gt; </a:t>
          </a:r>
          <a:r>
            <a:rPr lang="pt-BR" sz="1100" b="0" i="0">
              <a:solidFill>
                <a:schemeClr val="dk1"/>
              </a:solidFill>
              <a:effectLst/>
              <a:latin typeface="+mn-lt"/>
              <a:ea typeface="+mn-ea"/>
              <a:cs typeface="+mn-cs"/>
            </a:rPr>
            <a:t>um ponto de interrogação (?) para corresponder a qualquer caractere.</a:t>
          </a:r>
        </a:p>
        <a:p>
          <a:pPr marL="0" indent="0" algn="l"/>
          <a:r>
            <a:rPr lang="pt-BR" sz="1100" b="0" i="0">
              <a:solidFill>
                <a:schemeClr val="dk1"/>
              </a:solidFill>
              <a:effectLst/>
              <a:latin typeface="+mn-lt"/>
              <a:ea typeface="+mn-ea"/>
              <a:cs typeface="+mn-cs"/>
            </a:rPr>
            <a:t>-&gt;</a:t>
          </a:r>
          <a:r>
            <a:rPr lang="pt-BR" sz="1100" b="0" i="0" baseline="0">
              <a:solidFill>
                <a:schemeClr val="dk1"/>
              </a:solidFill>
              <a:effectLst/>
              <a:latin typeface="+mn-lt"/>
              <a:ea typeface="+mn-ea"/>
              <a:cs typeface="+mn-cs"/>
            </a:rPr>
            <a:t>  </a:t>
          </a:r>
          <a:r>
            <a:rPr lang="pt-BR" sz="1100" b="0" i="0">
              <a:solidFill>
                <a:schemeClr val="dk1"/>
              </a:solidFill>
              <a:effectLst/>
              <a:latin typeface="+mn-lt"/>
              <a:ea typeface="+mn-ea"/>
              <a:cs typeface="+mn-cs"/>
            </a:rPr>
            <a:t> um asterisco (*) para corresponder a qualquer sequência de caracteres. </a:t>
          </a:r>
        </a:p>
        <a:p>
          <a:pPr marL="0" indent="0" algn="l"/>
          <a:endParaRPr lang="pt-BR" sz="1100" b="0" i="0">
            <a:solidFill>
              <a:schemeClr val="dk1"/>
            </a:solidFill>
            <a:effectLst/>
            <a:latin typeface="+mn-lt"/>
            <a:ea typeface="+mn-ea"/>
            <a:cs typeface="+mn-cs"/>
          </a:endParaRPr>
        </a:p>
        <a:p>
          <a:pPr marL="0" indent="0" algn="l"/>
          <a:r>
            <a:rPr lang="pt-BR" sz="1100" b="1" i="0">
              <a:solidFill>
                <a:schemeClr val="dk1"/>
              </a:solidFill>
              <a:effectLst/>
              <a:latin typeface="+mn-lt"/>
              <a:ea typeface="+mn-ea"/>
              <a:cs typeface="+mn-cs"/>
            </a:rPr>
            <a:t>intervalo_soma</a:t>
          </a:r>
          <a:r>
            <a:rPr lang="pt-BR" sz="1100" b="0" i="0">
              <a:solidFill>
                <a:schemeClr val="dk1"/>
              </a:solidFill>
              <a:effectLst/>
              <a:latin typeface="+mn-lt"/>
              <a:ea typeface="+mn-ea"/>
              <a:cs typeface="+mn-cs"/>
            </a:rPr>
            <a:t>   Opcional. As células reais a serem adicionadas, se você quiser adicionar células diferentes das especificadas no argumento </a:t>
          </a:r>
          <a:r>
            <a:rPr lang="pt-BR" sz="1100" b="1" i="1">
              <a:solidFill>
                <a:schemeClr val="dk1"/>
              </a:solidFill>
              <a:effectLst/>
              <a:latin typeface="+mn-lt"/>
              <a:ea typeface="+mn-ea"/>
              <a:cs typeface="+mn-cs"/>
            </a:rPr>
            <a:t>intervalo</a:t>
          </a:r>
          <a:r>
            <a:rPr lang="pt-BR" sz="1100" b="0" i="0">
              <a:solidFill>
                <a:schemeClr val="dk1"/>
              </a:solidFill>
              <a:effectLst/>
              <a:latin typeface="+mn-lt"/>
              <a:ea typeface="+mn-ea"/>
              <a:cs typeface="+mn-cs"/>
            </a:rPr>
            <a:t>. Se o argumento </a:t>
          </a:r>
          <a:r>
            <a:rPr lang="pt-BR" sz="1100" b="1" i="1">
              <a:solidFill>
                <a:schemeClr val="dk1"/>
              </a:solidFill>
              <a:effectLst/>
              <a:latin typeface="+mn-lt"/>
              <a:ea typeface="+mn-ea"/>
              <a:cs typeface="+mn-cs"/>
            </a:rPr>
            <a:t>intervalo_soma</a:t>
          </a:r>
          <a:r>
            <a:rPr lang="pt-BR" sz="1100" b="0" i="0">
              <a:solidFill>
                <a:schemeClr val="dk1"/>
              </a:solidFill>
              <a:effectLst/>
              <a:latin typeface="+mn-lt"/>
              <a:ea typeface="+mn-ea"/>
              <a:cs typeface="+mn-cs"/>
            </a:rPr>
            <a:t> for omitido, o Excel adicionará as células especificadas no argumento </a:t>
          </a:r>
          <a:r>
            <a:rPr lang="pt-BR" sz="1100" b="1" i="1">
              <a:solidFill>
                <a:schemeClr val="dk1"/>
              </a:solidFill>
              <a:effectLst/>
              <a:latin typeface="+mn-lt"/>
              <a:ea typeface="+mn-ea"/>
              <a:cs typeface="+mn-cs"/>
            </a:rPr>
            <a:t>intervalo</a:t>
          </a:r>
          <a:r>
            <a:rPr lang="pt-BR" sz="1100" b="0" i="0">
              <a:solidFill>
                <a:schemeClr val="dk1"/>
              </a:solidFill>
              <a:effectLst/>
              <a:latin typeface="+mn-lt"/>
              <a:ea typeface="+mn-ea"/>
              <a:cs typeface="+mn-cs"/>
            </a:rPr>
            <a:t> (as mesmas células às quais os critérios são aplicados).</a:t>
          </a:r>
        </a:p>
        <a:p>
          <a:pPr marL="0" indent="0" algn="l"/>
          <a:endParaRPr lang="en-US" sz="1100">
            <a:latin typeface="+mn-lt"/>
            <a:ea typeface="+mn-lt"/>
            <a:cs typeface="+mn-lt"/>
          </a:endParaRPr>
        </a:p>
        <a:p>
          <a:pPr marL="0" indent="0" algn="l"/>
          <a:r>
            <a:rPr lang="en-US" sz="1100">
              <a:latin typeface="+mn-lt"/>
              <a:ea typeface="+mn-lt"/>
              <a:cs typeface="+mn-lt"/>
            </a:rPr>
            <a:t>https://support.microsoft.com/pt-br/office/fun%C3%A7%C3%A3o-somase-169b8c99-c05c-4483-a712-1697a653039b</a:t>
          </a:r>
        </a:p>
      </xdr:txBody>
    </xdr:sp>
    <xdr:clientData/>
  </xdr:twoCellAnchor>
  <xdr:twoCellAnchor>
    <xdr:from>
      <xdr:col>1</xdr:col>
      <xdr:colOff>0</xdr:colOff>
      <xdr:row>91</xdr:row>
      <xdr:rowOff>1</xdr:rowOff>
    </xdr:from>
    <xdr:to>
      <xdr:col>7</xdr:col>
      <xdr:colOff>590550</xdr:colOff>
      <xdr:row>104</xdr:row>
      <xdr:rowOff>171450</xdr:rowOff>
    </xdr:to>
    <xdr:sp macro="" textlink="">
      <xdr:nvSpPr>
        <xdr:cNvPr id="4" name="TextBox 1">
          <a:extLst>
            <a:ext uri="{FF2B5EF4-FFF2-40B4-BE49-F238E27FC236}">
              <a16:creationId xmlns:a16="http://schemas.microsoft.com/office/drawing/2014/main" id="{00000000-0008-0000-0300-000004000000}"/>
            </a:ext>
          </a:extLst>
        </xdr:cNvPr>
        <xdr:cNvSpPr txBox="1"/>
      </xdr:nvSpPr>
      <xdr:spPr>
        <a:xfrm>
          <a:off x="609600" y="22745701"/>
          <a:ext cx="4248150" cy="2647949"/>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Função SOMASES</a:t>
          </a:r>
        </a:p>
        <a:p>
          <a:pPr marL="0" indent="0" algn="l"/>
          <a:endParaRPr lang="en-US" sz="1100">
            <a:latin typeface="+mn-lt"/>
            <a:ea typeface="+mn-lt"/>
            <a:cs typeface="+mn-lt"/>
          </a:endParaRPr>
        </a:p>
        <a:p>
          <a:pPr marL="0" indent="0" algn="l"/>
          <a:r>
            <a:rPr lang="pt-BR" sz="1100" b="0" i="0">
              <a:solidFill>
                <a:schemeClr val="dk1"/>
              </a:solidFill>
              <a:effectLst/>
              <a:latin typeface="+mn-lt"/>
              <a:ea typeface="+mn-ea"/>
              <a:cs typeface="+mn-cs"/>
            </a:rPr>
            <a:t>A função SOMASES, </a:t>
          </a:r>
          <a:r>
            <a:rPr lang="pt-BR" sz="1100" b="0" i="0" baseline="0">
              <a:solidFill>
                <a:schemeClr val="dk1"/>
              </a:solidFill>
              <a:effectLst/>
              <a:latin typeface="+mn-lt"/>
              <a:ea typeface="+mn-ea"/>
              <a:cs typeface="+mn-cs"/>
            </a:rPr>
            <a:t> soma as células em  um intervalo que atende a vários  críterios</a:t>
          </a:r>
          <a:r>
            <a:rPr lang="pt-BR" sz="1100" b="0" i="0">
              <a:solidFill>
                <a:schemeClr val="dk1"/>
              </a:solidFill>
              <a:effectLst/>
              <a:latin typeface="+mn-lt"/>
              <a:ea typeface="+mn-ea"/>
              <a:cs typeface="+mn-cs"/>
            </a:rPr>
            <a:t>.</a:t>
          </a: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=SOMASES(intervalo_soma; intervalo_critérios1; critérios1; [intervalo_critérios2; critérios2];...)</a:t>
          </a:r>
        </a:p>
        <a:p>
          <a:pPr marL="0" indent="0" algn="l"/>
          <a:endParaRPr lang="pt-BR" sz="1100" b="0" i="0">
            <a:solidFill>
              <a:schemeClr val="dk1"/>
            </a:solidFill>
            <a:effectLst/>
            <a:latin typeface="+mn-lt"/>
            <a:ea typeface="+mn-ea"/>
            <a:cs typeface="+mn-cs"/>
          </a:endParaRPr>
        </a:p>
        <a:p>
          <a:pPr marL="0" indent="0" algn="l"/>
          <a:endParaRPr lang="en-US" sz="1100">
            <a:latin typeface="+mn-lt"/>
            <a:ea typeface="+mn-lt"/>
            <a:cs typeface="+mn-lt"/>
          </a:endParaRPr>
        </a:p>
        <a:p>
          <a:pPr marL="0" indent="0" algn="l"/>
          <a:r>
            <a:rPr lang="en-US" sz="1100">
              <a:latin typeface="+mn-lt"/>
              <a:ea typeface="+mn-lt"/>
              <a:cs typeface="+mn-lt"/>
            </a:rPr>
            <a:t>https://support.microsoft.com/pt-br/office/fun%C3%A7%C3%A3o-somases-c9e748f5-7ea7-455d-9406-611cebce642b</a:t>
          </a:r>
        </a:p>
      </xdr:txBody>
    </xdr:sp>
    <xdr:clientData/>
  </xdr:twoCellAnchor>
  <xdr:twoCellAnchor>
    <xdr:from>
      <xdr:col>1</xdr:col>
      <xdr:colOff>0</xdr:colOff>
      <xdr:row>111</xdr:row>
      <xdr:rowOff>0</xdr:rowOff>
    </xdr:from>
    <xdr:to>
      <xdr:col>7</xdr:col>
      <xdr:colOff>590550</xdr:colOff>
      <xdr:row>124</xdr:row>
      <xdr:rowOff>171449</xdr:rowOff>
    </xdr:to>
    <xdr:sp macro="" textlink="">
      <xdr:nvSpPr>
        <xdr:cNvPr id="5" name="TextBox 1">
          <a:extLst>
            <a:ext uri="{FF2B5EF4-FFF2-40B4-BE49-F238E27FC236}">
              <a16:creationId xmlns:a16="http://schemas.microsoft.com/office/drawing/2014/main" id="{00000000-0008-0000-0300-000005000000}"/>
            </a:ext>
          </a:extLst>
        </xdr:cNvPr>
        <xdr:cNvSpPr txBox="1"/>
      </xdr:nvSpPr>
      <xdr:spPr>
        <a:xfrm>
          <a:off x="613833" y="26373667"/>
          <a:ext cx="4273550" cy="2647949"/>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SOMARPRODUTO</a:t>
          </a:r>
        </a:p>
        <a:p>
          <a:pPr marL="0" indent="0" algn="l"/>
          <a:endParaRPr lang="en-US" sz="1100">
            <a:latin typeface="+mn-lt"/>
            <a:ea typeface="+mn-lt"/>
            <a:cs typeface="+mn-lt"/>
          </a:endParaRPr>
        </a:p>
        <a:p>
          <a:pPr marL="0" indent="0" algn="l"/>
          <a:r>
            <a:rPr lang="pt-BR" sz="1100" b="0" i="0">
              <a:solidFill>
                <a:schemeClr val="dk1"/>
              </a:solidFill>
              <a:effectLst/>
              <a:latin typeface="+mn-lt"/>
              <a:ea typeface="+mn-ea"/>
              <a:cs typeface="+mn-cs"/>
            </a:rPr>
            <a:t>A função SOMARPRODUTO, </a:t>
          </a:r>
          <a:r>
            <a:rPr lang="pt-BR" sz="1100" b="0" i="0" baseline="0">
              <a:solidFill>
                <a:schemeClr val="dk1"/>
              </a:solidFill>
              <a:effectLst/>
              <a:latin typeface="+mn-lt"/>
              <a:ea typeface="+mn-ea"/>
              <a:cs typeface="+mn-cs"/>
            </a:rPr>
            <a:t> Calcula a soma dos produtos dos componentes das matrizes fornecidas</a:t>
          </a:r>
          <a:endParaRPr lang="pt-BR" sz="1100" b="0" i="0">
            <a:solidFill>
              <a:schemeClr val="dk1"/>
            </a:solidFill>
            <a:effectLst/>
            <a:latin typeface="+mn-lt"/>
            <a:ea typeface="+mn-ea"/>
            <a:cs typeface="+mn-cs"/>
          </a:endParaRP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endParaRPr lang="pt-BR"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=SOMARPRODUTO(Matriz1;Matriz2;Matriz3...)</a:t>
          </a:r>
        </a:p>
        <a:p>
          <a:pPr marL="0" indent="0" algn="l"/>
          <a:endParaRPr lang="pt-BR" sz="1100" b="0" i="0">
            <a:solidFill>
              <a:schemeClr val="dk1"/>
            </a:solidFill>
            <a:effectLst/>
            <a:latin typeface="+mn-lt"/>
            <a:ea typeface="+mn-ea"/>
            <a:cs typeface="+mn-cs"/>
          </a:endParaRPr>
        </a:p>
        <a:p>
          <a:pPr marL="0" indent="0" algn="l"/>
          <a:endParaRPr lang="en-US" sz="1100">
            <a:latin typeface="+mn-lt"/>
            <a:ea typeface="+mn-lt"/>
            <a:cs typeface="+mn-lt"/>
          </a:endParaRPr>
        </a:p>
        <a:p>
          <a:pPr marL="0" indent="0" algn="l"/>
          <a:r>
            <a:rPr lang="en-US" sz="1100">
              <a:latin typeface="+mn-lt"/>
              <a:ea typeface="+mn-lt"/>
              <a:cs typeface="+mn-lt"/>
            </a:rPr>
            <a:t>https://support.microsoft.com/pt-br/office/somarproduto-fun%C3%A7%C3%A3o-somarproduto-16753e75-9f68-4874-94ac-4d2145a2fd2e#:~:text=A%20fun%C3%A7%C3%A3o%20SUMPRODUCT%20retorna%20a,e%20divis%C3%A3o%20tamb%C3%A9m%20s%C3%A3o%20poss%C3%ADveis.</a:t>
          </a:r>
        </a:p>
      </xdr:txBody>
    </xdr:sp>
    <xdr:clientData/>
  </xdr:twoCellAnchor>
  <xdr:twoCellAnchor>
    <xdr:from>
      <xdr:col>1</xdr:col>
      <xdr:colOff>0</xdr:colOff>
      <xdr:row>130</xdr:row>
      <xdr:rowOff>0</xdr:rowOff>
    </xdr:from>
    <xdr:to>
      <xdr:col>7</xdr:col>
      <xdr:colOff>590550</xdr:colOff>
      <xdr:row>145</xdr:row>
      <xdr:rowOff>52917</xdr:rowOff>
    </xdr:to>
    <xdr:sp macro="" textlink="">
      <xdr:nvSpPr>
        <xdr:cNvPr id="6" name="TextBox 1">
          <a:extLst>
            <a:ext uri="{FF2B5EF4-FFF2-40B4-BE49-F238E27FC236}">
              <a16:creationId xmlns:a16="http://schemas.microsoft.com/office/drawing/2014/main" id="{00000000-0008-0000-0300-000006000000}"/>
            </a:ext>
          </a:extLst>
        </xdr:cNvPr>
        <xdr:cNvSpPr txBox="1"/>
      </xdr:nvSpPr>
      <xdr:spPr>
        <a:xfrm>
          <a:off x="613833" y="25315333"/>
          <a:ext cx="4273550" cy="2910417"/>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SUBTOTAL</a:t>
          </a:r>
        </a:p>
        <a:p>
          <a:pPr marL="0" indent="0" algn="l"/>
          <a:endParaRPr lang="en-US" sz="1100">
            <a:latin typeface="+mn-lt"/>
            <a:ea typeface="+mn-lt"/>
            <a:cs typeface="+mn-lt"/>
          </a:endParaRPr>
        </a:p>
        <a:p>
          <a:pPr marL="0" indent="0" algn="l"/>
          <a:r>
            <a:rPr lang="pt-BR" sz="1100" b="0" i="0">
              <a:solidFill>
                <a:schemeClr val="dk1"/>
              </a:solidFill>
              <a:effectLst/>
              <a:latin typeface="+mn-lt"/>
              <a:ea typeface="+mn-ea"/>
              <a:cs typeface="+mn-cs"/>
            </a:rPr>
            <a:t>Retorna um subtotal em uma lista ou em um banco de dados,</a:t>
          </a:r>
          <a:r>
            <a:rPr lang="pt-BR" sz="1100" b="0" i="0" baseline="0">
              <a:solidFill>
                <a:schemeClr val="dk1"/>
              </a:solidFill>
              <a:effectLst/>
              <a:latin typeface="+mn-lt"/>
              <a:ea typeface="+mn-ea"/>
              <a:cs typeface="+mn-cs"/>
            </a:rPr>
            <a:t> executando varios tipos de funções, como MÉDIA, SOMA, MÍN, MAX.</a:t>
          </a:r>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Esta</a:t>
          </a:r>
          <a:r>
            <a:rPr lang="pt-BR" sz="1100" b="0" i="0" baseline="0">
              <a:solidFill>
                <a:schemeClr val="dk1"/>
              </a:solidFill>
              <a:effectLst/>
              <a:latin typeface="+mn-lt"/>
              <a:ea typeface="+mn-ea"/>
              <a:cs typeface="+mn-cs"/>
            </a:rPr>
            <a:t> função foi projetada para colunas de dados ou intervalos verticais, e não para linhas de dados nem intervalos horizontais.</a:t>
          </a:r>
          <a:endParaRPr lang="en-US" sz="1100">
            <a:latin typeface="+mn-lt"/>
            <a:ea typeface="+mn-lt"/>
            <a:cs typeface="+mn-lt"/>
          </a:endParaRPr>
        </a:p>
        <a:p>
          <a:pPr marL="0" indent="0" algn="l"/>
          <a:r>
            <a:rPr lang="en-US" sz="1100">
              <a:latin typeface="+mn-lt"/>
              <a:ea typeface="+mn-lt"/>
              <a:cs typeface="+mn-lt"/>
            </a:rPr>
            <a:t>Sintaxe:</a:t>
          </a:r>
        </a:p>
        <a:p>
          <a:pPr marL="0" indent="0" algn="l"/>
          <a:endParaRPr lang="pt-BR"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=SUBTOTAL(NUM_FUNÇÃO;</a:t>
          </a:r>
          <a:r>
            <a:rPr lang="pt-BR" sz="1100" b="0" i="0" baseline="0">
              <a:solidFill>
                <a:schemeClr val="dk1"/>
              </a:solidFill>
              <a:effectLst/>
              <a:latin typeface="+mn-lt"/>
              <a:ea typeface="+mn-ea"/>
              <a:cs typeface="+mn-cs"/>
            </a:rPr>
            <a:t> REF 1.. </a:t>
          </a:r>
          <a:r>
            <a:rPr lang="pt-BR" sz="1100" b="0" i="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pt-BR" sz="1100" b="1" i="0">
              <a:solidFill>
                <a:schemeClr val="dk1"/>
              </a:solidFill>
              <a:effectLst/>
              <a:latin typeface="+mn-lt"/>
              <a:ea typeface="+mn-ea"/>
              <a:cs typeface="+mn-cs"/>
            </a:rPr>
            <a:t>NUM_FUNCÃO -</a:t>
          </a:r>
          <a:r>
            <a:rPr lang="pt-BR" sz="1100" b="0" i="0">
              <a:solidFill>
                <a:schemeClr val="dk1"/>
              </a:solidFill>
              <a:effectLst/>
              <a:latin typeface="+mn-lt"/>
              <a:ea typeface="+mn-ea"/>
              <a:cs typeface="+mn-cs"/>
            </a:rPr>
            <a:t>Obrigatório. O número 1-11 ou 101-111 que especifica a função a ser usada para o subtotal.</a:t>
          </a: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1"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pt-BR" sz="1100" b="1" i="0">
              <a:solidFill>
                <a:schemeClr val="dk1"/>
              </a:solidFill>
              <a:effectLst/>
              <a:latin typeface="+mn-lt"/>
              <a:ea typeface="+mn-ea"/>
              <a:cs typeface="+mn-cs"/>
            </a:rPr>
            <a:t>REF</a:t>
          </a:r>
          <a:r>
            <a:rPr lang="pt-BR" sz="1100" b="1" i="0" baseline="0">
              <a:solidFill>
                <a:schemeClr val="dk1"/>
              </a:solidFill>
              <a:effectLst/>
              <a:latin typeface="+mn-lt"/>
              <a:ea typeface="+mn-ea"/>
              <a:cs typeface="+mn-cs"/>
            </a:rPr>
            <a:t> 1</a:t>
          </a:r>
          <a:r>
            <a:rPr lang="pt-BR" sz="1100" b="0" i="0">
              <a:solidFill>
                <a:schemeClr val="dk1"/>
              </a:solidFill>
              <a:effectLst/>
              <a:latin typeface="+mn-lt"/>
              <a:ea typeface="+mn-ea"/>
              <a:cs typeface="+mn-cs"/>
            </a:rPr>
            <a:t>  Obrigatório. O primeiro intervalo nomeado ou referência cujo subtotal você deseja.</a:t>
          </a: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marL="0" indent="0" algn="l"/>
          <a:endParaRPr lang="en-US" sz="1100">
            <a:latin typeface="+mn-lt"/>
            <a:ea typeface="+mn-lt"/>
            <a:cs typeface="+mn-lt"/>
          </a:endParaRPr>
        </a:p>
        <a:p>
          <a:pPr marL="0" indent="0" algn="l"/>
          <a:r>
            <a:rPr lang="en-US" sz="1100">
              <a:latin typeface="+mn-lt"/>
              <a:ea typeface="+mn-lt"/>
              <a:cs typeface="+mn-lt"/>
            </a:rPr>
            <a:t>https://support.microsoft.com/pt-br/office/subtotal-fun%C3%A7%C3%A3o-subtotal-7b027003-f060-4ade-9040-e478765b9939.</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11</xdr:col>
      <xdr:colOff>857248</xdr:colOff>
      <xdr:row>70</xdr:row>
      <xdr:rowOff>59531</xdr:rowOff>
    </xdr:from>
    <xdr:to>
      <xdr:col>12</xdr:col>
      <xdr:colOff>416718</xdr:colOff>
      <xdr:row>74</xdr:row>
      <xdr:rowOff>83343</xdr:rowOff>
    </xdr:to>
    <xdr:sp macro="" textlink="">
      <xdr:nvSpPr>
        <xdr:cNvPr id="17" name="Balão de Fala: Retângulo com Cantos Arredondados 16">
          <a:extLst>
            <a:ext uri="{FF2B5EF4-FFF2-40B4-BE49-F238E27FC236}">
              <a16:creationId xmlns:a16="http://schemas.microsoft.com/office/drawing/2014/main" id="{00000000-0008-0000-0400-000011000000}"/>
            </a:ext>
          </a:extLst>
        </xdr:cNvPr>
        <xdr:cNvSpPr/>
      </xdr:nvSpPr>
      <xdr:spPr>
        <a:xfrm>
          <a:off x="8774904" y="13394531"/>
          <a:ext cx="1583533" cy="785812"/>
        </a:xfrm>
        <a:prstGeom prst="wedgeRoundRectCallout">
          <a:avLst>
            <a:gd name="adj1" fmla="val -91203"/>
            <a:gd name="adj2" fmla="val -62670"/>
            <a:gd name="adj3" fmla="val 16667"/>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xdr:from>
      <xdr:col>1</xdr:col>
      <xdr:colOff>0</xdr:colOff>
      <xdr:row>1</xdr:row>
      <xdr:rowOff>0</xdr:rowOff>
    </xdr:from>
    <xdr:to>
      <xdr:col>18</xdr:col>
      <xdr:colOff>491894</xdr:colOff>
      <xdr:row>8</xdr:row>
      <xdr:rowOff>133350</xdr:rowOff>
    </xdr:to>
    <xdr:sp macro="" textlink="">
      <xdr:nvSpPr>
        <xdr:cNvPr id="3" name="TextBox 1">
          <a:extLst>
            <a:ext uri="{FF2B5EF4-FFF2-40B4-BE49-F238E27FC236}">
              <a16:creationId xmlns:a16="http://schemas.microsoft.com/office/drawing/2014/main" id="{00000000-0008-0000-0400-000003000000}"/>
            </a:ext>
          </a:extLst>
        </xdr:cNvPr>
        <xdr:cNvSpPr txBox="1"/>
      </xdr:nvSpPr>
      <xdr:spPr>
        <a:xfrm>
          <a:off x="609600" y="190500"/>
          <a:ext cx="10855094" cy="1466850"/>
        </a:xfrm>
        <a:prstGeom prst="rect">
          <a:avLst/>
        </a:prstGeom>
        <a:solidFill>
          <a:srgbClr val="00B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pt-BR" sz="2400" b="0" i="0">
              <a:solidFill>
                <a:schemeClr val="bg1"/>
              </a:solidFill>
              <a:effectLst/>
              <a:latin typeface="Segoe UI Light" panose="020B0502040204020203" pitchFamily="34" charset="0"/>
              <a:ea typeface="+mn-ea"/>
              <a:cs typeface="+mn-cs"/>
            </a:rPr>
            <a:t>Funções de texto</a:t>
          </a:r>
        </a:p>
        <a:p>
          <a:pPr algn="l"/>
          <a:r>
            <a:rPr lang="pt-BR" sz="2000" b="0" i="0">
              <a:solidFill>
                <a:schemeClr val="bg1"/>
              </a:solidFill>
              <a:effectLst/>
              <a:latin typeface="Segoe UI Light" panose="020B0502040204020203" pitchFamily="34" charset="0"/>
            </a:rPr>
            <a:t>	São utilizado</a:t>
          </a:r>
          <a:r>
            <a:rPr lang="pt-BR" sz="2000" b="0" i="0" baseline="0">
              <a:solidFill>
                <a:schemeClr val="bg1"/>
              </a:solidFill>
              <a:effectLst/>
              <a:latin typeface="Segoe UI Light" panose="020B0502040204020203" pitchFamily="34" charset="0"/>
            </a:rPr>
            <a:t> para resolver procedimentos que envolve tratamento de texto.</a:t>
          </a:r>
        </a:p>
        <a:p>
          <a:pPr algn="l"/>
          <a:r>
            <a:rPr lang="pt-BR" sz="1200" b="0" i="0" baseline="0">
              <a:solidFill>
                <a:schemeClr val="bg1"/>
              </a:solidFill>
              <a:effectLst/>
              <a:latin typeface="Segoe UI Light" panose="020B0502040204020203" pitchFamily="34" charset="0"/>
            </a:rPr>
            <a:t>obs: lembrando que o sinal &amp;(e comerscial) comcatena</a:t>
          </a:r>
        </a:p>
        <a:p>
          <a:pPr algn="l"/>
          <a:endParaRPr lang="pt-BR" sz="1200" b="0" i="0">
            <a:solidFill>
              <a:schemeClr val="bg1"/>
            </a:solidFill>
            <a:effectLst/>
            <a:latin typeface="Segoe UI Light" panose="020B0502040204020203" pitchFamily="34" charset="0"/>
          </a:endParaRPr>
        </a:p>
        <a:p>
          <a:r>
            <a:rPr lang="pt-BR" sz="800" b="0" i="0">
              <a:solidFill>
                <a:schemeClr val="bg1"/>
              </a:solidFill>
              <a:effectLst/>
              <a:latin typeface="+mn-lt"/>
              <a:ea typeface="+mn-ea"/>
              <a:cs typeface="+mn-cs"/>
            </a:rPr>
            <a:t>https://support.microsoft.com/pt-br/office/fun%C3%A7%C3%B5es-de-texto-refer%C3%AAncia-cccd86ad-547d-4ea9-a065-7bb697c2a56e</a:t>
          </a:r>
        </a:p>
      </xdr:txBody>
    </xdr:sp>
    <xdr:clientData/>
  </xdr:twoCellAnchor>
  <xdr:twoCellAnchor>
    <xdr:from>
      <xdr:col>1</xdr:col>
      <xdr:colOff>0</xdr:colOff>
      <xdr:row>11</xdr:row>
      <xdr:rowOff>0</xdr:rowOff>
    </xdr:from>
    <xdr:to>
      <xdr:col>8</xdr:col>
      <xdr:colOff>6350</xdr:colOff>
      <xdr:row>21</xdr:row>
      <xdr:rowOff>0</xdr:rowOff>
    </xdr:to>
    <xdr:sp macro="" textlink="">
      <xdr:nvSpPr>
        <xdr:cNvPr id="4" name="TextBox 1">
          <a:extLst>
            <a:ext uri="{FF2B5EF4-FFF2-40B4-BE49-F238E27FC236}">
              <a16:creationId xmlns:a16="http://schemas.microsoft.com/office/drawing/2014/main" id="{00000000-0008-0000-0400-000004000000}"/>
            </a:ext>
          </a:extLst>
        </xdr:cNvPr>
        <xdr:cNvSpPr txBox="1"/>
      </xdr:nvSpPr>
      <xdr:spPr>
        <a:xfrm>
          <a:off x="609600" y="2095500"/>
          <a:ext cx="4273550" cy="1905000"/>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MAIÚSCULA</a:t>
          </a:r>
        </a:p>
        <a:p>
          <a:pPr marL="0" indent="0" algn="l"/>
          <a:endParaRPr lang="en-US" sz="1100">
            <a:latin typeface="+mn-lt"/>
            <a:ea typeface="+mn-lt"/>
            <a:cs typeface="+mn-lt"/>
          </a:endParaRPr>
        </a:p>
        <a:p>
          <a:pPr marL="0" indent="0" algn="l"/>
          <a:r>
            <a:rPr lang="pt-BR" sz="1100" b="0" i="0">
              <a:solidFill>
                <a:schemeClr val="dk1"/>
              </a:solidFill>
              <a:effectLst/>
              <a:latin typeface="+mn-lt"/>
              <a:ea typeface="+mn-ea"/>
              <a:cs typeface="+mn-cs"/>
            </a:rPr>
            <a:t>Converte o texto em maiúsculas.</a:t>
          </a: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=MAIÚSCULA(texto)</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https://support.microsoft.com/pt-br/office/mai%C3%BAscula-fun%C3%A7%C3%A3o-mai%C3%BAscula-c11f29b3-d1a3-4537-8df6-04d0049963d6</a:t>
          </a:r>
        </a:p>
      </xdr:txBody>
    </xdr:sp>
    <xdr:clientData/>
  </xdr:twoCellAnchor>
  <xdr:twoCellAnchor>
    <xdr:from>
      <xdr:col>1</xdr:col>
      <xdr:colOff>0</xdr:colOff>
      <xdr:row>21</xdr:row>
      <xdr:rowOff>85725</xdr:rowOff>
    </xdr:from>
    <xdr:to>
      <xdr:col>8</xdr:col>
      <xdr:colOff>6350</xdr:colOff>
      <xdr:row>30</xdr:row>
      <xdr:rowOff>123824</xdr:rowOff>
    </xdr:to>
    <xdr:sp macro="" textlink="">
      <xdr:nvSpPr>
        <xdr:cNvPr id="5" name="TextBox 1">
          <a:extLst>
            <a:ext uri="{FF2B5EF4-FFF2-40B4-BE49-F238E27FC236}">
              <a16:creationId xmlns:a16="http://schemas.microsoft.com/office/drawing/2014/main" id="{00000000-0008-0000-0400-000005000000}"/>
            </a:ext>
          </a:extLst>
        </xdr:cNvPr>
        <xdr:cNvSpPr txBox="1"/>
      </xdr:nvSpPr>
      <xdr:spPr>
        <a:xfrm>
          <a:off x="609600" y="4086225"/>
          <a:ext cx="4273550" cy="1752599"/>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MAIÚSCULA</a:t>
          </a:r>
        </a:p>
        <a:p>
          <a:pPr marL="0" indent="0" algn="l"/>
          <a:endParaRPr lang="en-US" sz="1100">
            <a:latin typeface="+mn-lt"/>
            <a:ea typeface="+mn-lt"/>
            <a:cs typeface="+mn-lt"/>
          </a:endParaRPr>
        </a:p>
        <a:p>
          <a:pPr marL="0" indent="0" algn="l"/>
          <a:r>
            <a:rPr lang="pt-BR" sz="1100" b="0" i="0">
              <a:solidFill>
                <a:schemeClr val="dk1"/>
              </a:solidFill>
              <a:effectLst/>
              <a:latin typeface="+mn-lt"/>
              <a:ea typeface="+mn-ea"/>
              <a:cs typeface="+mn-cs"/>
            </a:rPr>
            <a:t>Converte todas as letras maiúsculas em uma cadeia de texto para minúsculas.</a:t>
          </a:r>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=MINÚSCULA(texto)</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https://support.microsoft.com/pt-br/office/min%C3%BAscula-fun%C3%A7%C3%A3o-min%C3%BAscula-3f21df02-a80c-44b2-afaf-81358f9fdeb4</a:t>
          </a:r>
        </a:p>
      </xdr:txBody>
    </xdr:sp>
    <xdr:clientData/>
  </xdr:twoCellAnchor>
  <xdr:twoCellAnchor>
    <xdr:from>
      <xdr:col>1</xdr:col>
      <xdr:colOff>0</xdr:colOff>
      <xdr:row>36</xdr:row>
      <xdr:rowOff>0</xdr:rowOff>
    </xdr:from>
    <xdr:to>
      <xdr:col>8</xdr:col>
      <xdr:colOff>6350</xdr:colOff>
      <xdr:row>48</xdr:row>
      <xdr:rowOff>0</xdr:rowOff>
    </xdr:to>
    <xdr:sp macro="" textlink="">
      <xdr:nvSpPr>
        <xdr:cNvPr id="6" name="TextBox 1">
          <a:extLst>
            <a:ext uri="{FF2B5EF4-FFF2-40B4-BE49-F238E27FC236}">
              <a16:creationId xmlns:a16="http://schemas.microsoft.com/office/drawing/2014/main" id="{00000000-0008-0000-0400-000006000000}"/>
            </a:ext>
          </a:extLst>
        </xdr:cNvPr>
        <xdr:cNvSpPr txBox="1"/>
      </xdr:nvSpPr>
      <xdr:spPr>
        <a:xfrm>
          <a:off x="609600" y="6858000"/>
          <a:ext cx="4273550" cy="1905000"/>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PRI.MAIÚSCULA</a:t>
          </a:r>
        </a:p>
        <a:p>
          <a:pPr marL="0" indent="0" algn="l"/>
          <a:endParaRPr lang="en-US" sz="1100">
            <a:latin typeface="+mn-lt"/>
            <a:ea typeface="+mn-lt"/>
            <a:cs typeface="+mn-lt"/>
          </a:endParaRPr>
        </a:p>
        <a:p>
          <a:pPr marL="0" indent="0" algn="l"/>
          <a:r>
            <a:rPr lang="pt-BR" sz="1100" b="0" i="0">
              <a:solidFill>
                <a:schemeClr val="dk1"/>
              </a:solidFill>
              <a:effectLst/>
              <a:latin typeface="+mn-lt"/>
              <a:ea typeface="+mn-ea"/>
              <a:cs typeface="+mn-cs"/>
            </a:rPr>
            <a:t>Coloca a primeira letra de uma sequência de texto em maiúscula e todas as outras letras  em minusculas.</a:t>
          </a: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=PRI.MAIÚSCULA(texto)</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https://support.microsoft.com/pt-br/office/fun%C3%A7%C3%A3o-pri-mai%C3%BAscula-52a5a283-e8b2-49be-8506-b2887b889f94</a:t>
          </a:r>
        </a:p>
      </xdr:txBody>
    </xdr:sp>
    <xdr:clientData/>
  </xdr:twoCellAnchor>
  <xdr:oneCellAnchor>
    <xdr:from>
      <xdr:col>8</xdr:col>
      <xdr:colOff>457200</xdr:colOff>
      <xdr:row>34</xdr:row>
      <xdr:rowOff>19050</xdr:rowOff>
    </xdr:from>
    <xdr:ext cx="678391" cy="264560"/>
    <xdr:sp macro="" textlink="">
      <xdr:nvSpPr>
        <xdr:cNvPr id="7" name="CaixaDeTexto 6">
          <a:extLst>
            <a:ext uri="{FF2B5EF4-FFF2-40B4-BE49-F238E27FC236}">
              <a16:creationId xmlns:a16="http://schemas.microsoft.com/office/drawing/2014/main" id="{00000000-0008-0000-0400-000007000000}"/>
            </a:ext>
          </a:extLst>
        </xdr:cNvPr>
        <xdr:cNvSpPr txBox="1"/>
      </xdr:nvSpPr>
      <xdr:spPr>
        <a:xfrm>
          <a:off x="5334000" y="6496050"/>
          <a:ext cx="6783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Exemplo</a:t>
          </a:r>
        </a:p>
      </xdr:txBody>
    </xdr:sp>
    <xdr:clientData/>
  </xdr:oneCellAnchor>
  <xdr:oneCellAnchor>
    <xdr:from>
      <xdr:col>8</xdr:col>
      <xdr:colOff>485775</xdr:colOff>
      <xdr:row>41</xdr:row>
      <xdr:rowOff>161925</xdr:rowOff>
    </xdr:from>
    <xdr:ext cx="733983" cy="436786"/>
    <xdr:sp macro="" textlink="">
      <xdr:nvSpPr>
        <xdr:cNvPr id="8" name="CaixaDeTexto 7">
          <a:extLst>
            <a:ext uri="{FF2B5EF4-FFF2-40B4-BE49-F238E27FC236}">
              <a16:creationId xmlns:a16="http://schemas.microsoft.com/office/drawing/2014/main" id="{00000000-0008-0000-0400-000008000000}"/>
            </a:ext>
          </a:extLst>
        </xdr:cNvPr>
        <xdr:cNvSpPr txBox="1"/>
      </xdr:nvSpPr>
      <xdr:spPr>
        <a:xfrm>
          <a:off x="5362575" y="7972425"/>
          <a:ext cx="73398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Aplicação</a:t>
          </a:r>
        </a:p>
        <a:p>
          <a:endParaRPr lang="pt-BR" sz="1100"/>
        </a:p>
      </xdr:txBody>
    </xdr:sp>
    <xdr:clientData/>
  </xdr:oneCellAnchor>
  <xdr:oneCellAnchor>
    <xdr:from>
      <xdr:col>8</xdr:col>
      <xdr:colOff>504825</xdr:colOff>
      <xdr:row>9</xdr:row>
      <xdr:rowOff>9525</xdr:rowOff>
    </xdr:from>
    <xdr:ext cx="678391" cy="264560"/>
    <xdr:sp macro="" textlink="">
      <xdr:nvSpPr>
        <xdr:cNvPr id="9" name="CaixaDeTexto 8">
          <a:extLst>
            <a:ext uri="{FF2B5EF4-FFF2-40B4-BE49-F238E27FC236}">
              <a16:creationId xmlns:a16="http://schemas.microsoft.com/office/drawing/2014/main" id="{00000000-0008-0000-0400-000009000000}"/>
            </a:ext>
          </a:extLst>
        </xdr:cNvPr>
        <xdr:cNvSpPr txBox="1"/>
      </xdr:nvSpPr>
      <xdr:spPr>
        <a:xfrm>
          <a:off x="5381625" y="1724025"/>
          <a:ext cx="6783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Exemplo</a:t>
          </a:r>
        </a:p>
      </xdr:txBody>
    </xdr:sp>
    <xdr:clientData/>
  </xdr:oneCellAnchor>
  <xdr:oneCellAnchor>
    <xdr:from>
      <xdr:col>8</xdr:col>
      <xdr:colOff>523875</xdr:colOff>
      <xdr:row>16</xdr:row>
      <xdr:rowOff>161925</xdr:rowOff>
    </xdr:from>
    <xdr:ext cx="733983" cy="436786"/>
    <xdr:sp macro="" textlink="">
      <xdr:nvSpPr>
        <xdr:cNvPr id="10" name="CaixaDeTexto 9">
          <a:extLst>
            <a:ext uri="{FF2B5EF4-FFF2-40B4-BE49-F238E27FC236}">
              <a16:creationId xmlns:a16="http://schemas.microsoft.com/office/drawing/2014/main" id="{00000000-0008-0000-0400-00000A000000}"/>
            </a:ext>
          </a:extLst>
        </xdr:cNvPr>
        <xdr:cNvSpPr txBox="1"/>
      </xdr:nvSpPr>
      <xdr:spPr>
        <a:xfrm>
          <a:off x="5400675" y="3209925"/>
          <a:ext cx="73398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Aplicação</a:t>
          </a:r>
        </a:p>
        <a:p>
          <a:endParaRPr lang="pt-BR" sz="1100"/>
        </a:p>
      </xdr:txBody>
    </xdr:sp>
    <xdr:clientData/>
  </xdr:oneCellAnchor>
  <xdr:twoCellAnchor>
    <xdr:from>
      <xdr:col>1</xdr:col>
      <xdr:colOff>0</xdr:colOff>
      <xdr:row>56</xdr:row>
      <xdr:rowOff>0</xdr:rowOff>
    </xdr:from>
    <xdr:to>
      <xdr:col>8</xdr:col>
      <xdr:colOff>6350</xdr:colOff>
      <xdr:row>68</xdr:row>
      <xdr:rowOff>0</xdr:rowOff>
    </xdr:to>
    <xdr:sp macro="" textlink="">
      <xdr:nvSpPr>
        <xdr:cNvPr id="11" name="TextBox 1">
          <a:extLst>
            <a:ext uri="{FF2B5EF4-FFF2-40B4-BE49-F238E27FC236}">
              <a16:creationId xmlns:a16="http://schemas.microsoft.com/office/drawing/2014/main" id="{00000000-0008-0000-0400-00000B000000}"/>
            </a:ext>
          </a:extLst>
        </xdr:cNvPr>
        <xdr:cNvSpPr txBox="1"/>
      </xdr:nvSpPr>
      <xdr:spPr>
        <a:xfrm>
          <a:off x="607219" y="10668000"/>
          <a:ext cx="4256881" cy="2286000"/>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Função CONCATENAR / Função CONCAT</a:t>
          </a:r>
        </a:p>
        <a:p>
          <a:endParaRPr lang="pt-BR" sz="1100" b="0" i="0">
            <a:solidFill>
              <a:schemeClr val="dk1"/>
            </a:solidFill>
            <a:effectLst/>
            <a:latin typeface="+mn-lt"/>
            <a:ea typeface="+mn-ea"/>
            <a:cs typeface="+mn-cs"/>
          </a:endParaRPr>
        </a:p>
        <a:p>
          <a:pPr marL="0" indent="0" algn="l"/>
          <a:r>
            <a:rPr lang="en-US" sz="1100">
              <a:latin typeface="+mn-lt"/>
              <a:ea typeface="+mn-lt"/>
              <a:cs typeface="+mn-lt"/>
            </a:rPr>
            <a:t>CONCAT substitui a função CONCATENAR.</a:t>
          </a:r>
        </a:p>
        <a:p>
          <a:pPr marL="0" indent="0" algn="l"/>
          <a:endParaRPr lang="en-US" sz="1100">
            <a:latin typeface="+mn-lt"/>
            <a:ea typeface="+mn-lt"/>
            <a:cs typeface="+mn-lt"/>
          </a:endParaRPr>
        </a:p>
        <a:p>
          <a:pPr marL="0" indent="0" algn="l"/>
          <a:r>
            <a:rPr lang="pt-BR" sz="1100" b="0" i="0">
              <a:solidFill>
                <a:schemeClr val="dk1"/>
              </a:solidFill>
              <a:effectLst/>
              <a:latin typeface="+mn-lt"/>
              <a:ea typeface="+mn-ea"/>
              <a:cs typeface="+mn-cs"/>
            </a:rPr>
            <a:t>Para unir duas ou mais cadeias de texto em uma única cadeia.</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=CONCATENAR(texto1, [texto2], ...)</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https://support.microsoft.com/pt-br/office/fun%C3%A7%C3%A3o-concatenar-8f8ae884-2ca8-4f7a-b093-75d702bea31d</a:t>
          </a:r>
        </a:p>
      </xdr:txBody>
    </xdr:sp>
    <xdr:clientData/>
  </xdr:twoCellAnchor>
  <xdr:oneCellAnchor>
    <xdr:from>
      <xdr:col>9</xdr:col>
      <xdr:colOff>0</xdr:colOff>
      <xdr:row>54</xdr:row>
      <xdr:rowOff>0</xdr:rowOff>
    </xdr:from>
    <xdr:ext cx="678391" cy="264560"/>
    <xdr:sp macro="" textlink="">
      <xdr:nvSpPr>
        <xdr:cNvPr id="12" name="CaixaDeTexto 11">
          <a:extLst>
            <a:ext uri="{FF2B5EF4-FFF2-40B4-BE49-F238E27FC236}">
              <a16:creationId xmlns:a16="http://schemas.microsoft.com/office/drawing/2014/main" id="{00000000-0008-0000-0400-00000C000000}"/>
            </a:ext>
          </a:extLst>
        </xdr:cNvPr>
        <xdr:cNvSpPr txBox="1"/>
      </xdr:nvSpPr>
      <xdr:spPr>
        <a:xfrm>
          <a:off x="5464969" y="10287000"/>
          <a:ext cx="6783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Exemplo</a:t>
          </a:r>
        </a:p>
      </xdr:txBody>
    </xdr:sp>
    <xdr:clientData/>
  </xdr:oneCellAnchor>
  <xdr:oneCellAnchor>
    <xdr:from>
      <xdr:col>9</xdr:col>
      <xdr:colOff>0</xdr:colOff>
      <xdr:row>63</xdr:row>
      <xdr:rowOff>0</xdr:rowOff>
    </xdr:from>
    <xdr:ext cx="733983" cy="436786"/>
    <xdr:sp macro="" textlink="">
      <xdr:nvSpPr>
        <xdr:cNvPr id="13" name="CaixaDeTexto 12">
          <a:extLst>
            <a:ext uri="{FF2B5EF4-FFF2-40B4-BE49-F238E27FC236}">
              <a16:creationId xmlns:a16="http://schemas.microsoft.com/office/drawing/2014/main" id="{00000000-0008-0000-0400-00000D000000}"/>
            </a:ext>
          </a:extLst>
        </xdr:cNvPr>
        <xdr:cNvSpPr txBox="1"/>
      </xdr:nvSpPr>
      <xdr:spPr>
        <a:xfrm>
          <a:off x="5464969" y="12001500"/>
          <a:ext cx="73398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Aplicação</a:t>
          </a:r>
        </a:p>
        <a:p>
          <a:endParaRPr lang="pt-BR" sz="1100"/>
        </a:p>
      </xdr:txBody>
    </xdr:sp>
    <xdr:clientData/>
  </xdr:oneCellAnchor>
  <xdr:twoCellAnchor>
    <xdr:from>
      <xdr:col>11</xdr:col>
      <xdr:colOff>881062</xdr:colOff>
      <xdr:row>70</xdr:row>
      <xdr:rowOff>154779</xdr:rowOff>
    </xdr:from>
    <xdr:to>
      <xdr:col>12</xdr:col>
      <xdr:colOff>452437</xdr:colOff>
      <xdr:row>75</xdr:row>
      <xdr:rowOff>83342</xdr:rowOff>
    </xdr:to>
    <xdr:sp macro="" textlink="">
      <xdr:nvSpPr>
        <xdr:cNvPr id="7170" name="Text Box 2">
          <a:extLst>
            <a:ext uri="{FF2B5EF4-FFF2-40B4-BE49-F238E27FC236}">
              <a16:creationId xmlns:a16="http://schemas.microsoft.com/office/drawing/2014/main" id="{00000000-0008-0000-0400-0000021C0000}"/>
            </a:ext>
          </a:extLst>
        </xdr:cNvPr>
        <xdr:cNvSpPr txBox="1">
          <a:spLocks noChangeArrowheads="1"/>
        </xdr:cNvSpPr>
      </xdr:nvSpPr>
      <xdr:spPr bwMode="auto">
        <a:xfrm>
          <a:off x="8798718" y="13489779"/>
          <a:ext cx="1595438" cy="881063"/>
        </a:xfrm>
        <a:prstGeom prst="rect">
          <a:avLst/>
        </a:prstGeom>
        <a:noFill/>
        <a:ln w="9525">
          <a:noFill/>
          <a:miter lim="800000"/>
          <a:headEnd/>
          <a:tailEnd/>
        </a:ln>
      </xdr:spPr>
      <xdr:txBody>
        <a:bodyPr vertOverflow="clip" wrap="square" lIns="27432" tIns="22860" rIns="0" bIns="0" anchor="t" upright="1"/>
        <a:lstStyle/>
        <a:p>
          <a:pPr algn="l" rtl="0">
            <a:defRPr sz="1000"/>
          </a:pPr>
          <a:r>
            <a:rPr lang="pt-BR" sz="1100" b="0" i="0" u="none" strike="noStrike" baseline="0">
              <a:solidFill>
                <a:srgbClr val="000000"/>
              </a:solidFill>
              <a:latin typeface="Calibri"/>
              <a:cs typeface="Calibri"/>
            </a:rPr>
            <a:t>Podemos usar caractere &amp; (e comercial) em vez da função CONCATENAR.</a:t>
          </a:r>
        </a:p>
      </xdr:txBody>
    </xdr:sp>
    <xdr:clientData/>
  </xdr:twoCellAnchor>
  <xdr:twoCellAnchor>
    <xdr:from>
      <xdr:col>11</xdr:col>
      <xdr:colOff>333375</xdr:colOff>
      <xdr:row>61</xdr:row>
      <xdr:rowOff>83344</xdr:rowOff>
    </xdr:from>
    <xdr:to>
      <xdr:col>11</xdr:col>
      <xdr:colOff>1916908</xdr:colOff>
      <xdr:row>65</xdr:row>
      <xdr:rowOff>107156</xdr:rowOff>
    </xdr:to>
    <xdr:sp macro="" textlink="">
      <xdr:nvSpPr>
        <xdr:cNvPr id="19" name="Balão de Fala: Retângulo com Cantos Arredondados 18">
          <a:extLst>
            <a:ext uri="{FF2B5EF4-FFF2-40B4-BE49-F238E27FC236}">
              <a16:creationId xmlns:a16="http://schemas.microsoft.com/office/drawing/2014/main" id="{00000000-0008-0000-0400-000013000000}"/>
            </a:ext>
          </a:extLst>
        </xdr:cNvPr>
        <xdr:cNvSpPr/>
      </xdr:nvSpPr>
      <xdr:spPr>
        <a:xfrm>
          <a:off x="8251031" y="11703844"/>
          <a:ext cx="1583533" cy="785812"/>
        </a:xfrm>
        <a:prstGeom prst="wedgeRoundRectCallout">
          <a:avLst>
            <a:gd name="adj1" fmla="val -70150"/>
            <a:gd name="adj2" fmla="val 63088"/>
            <a:gd name="adj3" fmla="val 16667"/>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editAs="oneCell">
    <xdr:from>
      <xdr:col>11</xdr:col>
      <xdr:colOff>428625</xdr:colOff>
      <xdr:row>62</xdr:row>
      <xdr:rowOff>107157</xdr:rowOff>
    </xdr:from>
    <xdr:to>
      <xdr:col>11</xdr:col>
      <xdr:colOff>1867406</xdr:colOff>
      <xdr:row>64</xdr:row>
      <xdr:rowOff>24887</xdr:rowOff>
    </xdr:to>
    <xdr:pic>
      <xdr:nvPicPr>
        <xdr:cNvPr id="18" name="Imagem 17">
          <a:extLst>
            <a:ext uri="{FF2B5EF4-FFF2-40B4-BE49-F238E27FC236}">
              <a16:creationId xmlns:a16="http://schemas.microsoft.com/office/drawing/2014/main" id="{00000000-0008-0000-0400-000012000000}"/>
            </a:ext>
          </a:extLst>
        </xdr:cNvPr>
        <xdr:cNvPicPr>
          <a:picLocks noChangeAspect="1"/>
        </xdr:cNvPicPr>
      </xdr:nvPicPr>
      <xdr:blipFill>
        <a:blip xmlns:r="http://schemas.openxmlformats.org/officeDocument/2006/relationships" r:embed="rId1"/>
        <a:stretch>
          <a:fillRect/>
        </a:stretch>
      </xdr:blipFill>
      <xdr:spPr>
        <a:xfrm>
          <a:off x="8346281" y="11918157"/>
          <a:ext cx="1438781" cy="298730"/>
        </a:xfrm>
        <a:prstGeom prst="rect">
          <a:avLst/>
        </a:prstGeom>
      </xdr:spPr>
    </xdr:pic>
    <xdr:clientData/>
  </xdr:twoCellAnchor>
  <xdr:twoCellAnchor>
    <xdr:from>
      <xdr:col>14</xdr:col>
      <xdr:colOff>452438</xdr:colOff>
      <xdr:row>61</xdr:row>
      <xdr:rowOff>59532</xdr:rowOff>
    </xdr:from>
    <xdr:to>
      <xdr:col>17</xdr:col>
      <xdr:colOff>214315</xdr:colOff>
      <xdr:row>65</xdr:row>
      <xdr:rowOff>83344</xdr:rowOff>
    </xdr:to>
    <xdr:sp macro="" textlink="">
      <xdr:nvSpPr>
        <xdr:cNvPr id="21" name="Balão de Fala: Retângulo com Cantos Arredondados 20">
          <a:extLst>
            <a:ext uri="{FF2B5EF4-FFF2-40B4-BE49-F238E27FC236}">
              <a16:creationId xmlns:a16="http://schemas.microsoft.com/office/drawing/2014/main" id="{00000000-0008-0000-0400-000015000000}"/>
            </a:ext>
          </a:extLst>
        </xdr:cNvPr>
        <xdr:cNvSpPr/>
      </xdr:nvSpPr>
      <xdr:spPr>
        <a:xfrm>
          <a:off x="12620626" y="11680032"/>
          <a:ext cx="1583533" cy="785812"/>
        </a:xfrm>
        <a:prstGeom prst="wedgeRoundRectCallout">
          <a:avLst>
            <a:gd name="adj1" fmla="val -70150"/>
            <a:gd name="adj2" fmla="val 63088"/>
            <a:gd name="adj3" fmla="val 16667"/>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pt-BR" sz="1100"/>
        </a:p>
      </xdr:txBody>
    </xdr:sp>
    <xdr:clientData/>
  </xdr:twoCellAnchor>
  <xdr:twoCellAnchor editAs="oneCell">
    <xdr:from>
      <xdr:col>15</xdr:col>
      <xdr:colOff>83345</xdr:colOff>
      <xdr:row>62</xdr:row>
      <xdr:rowOff>83344</xdr:rowOff>
    </xdr:from>
    <xdr:to>
      <xdr:col>16</xdr:col>
      <xdr:colOff>567405</xdr:colOff>
      <xdr:row>64</xdr:row>
      <xdr:rowOff>1074</xdr:rowOff>
    </xdr:to>
    <xdr:pic>
      <xdr:nvPicPr>
        <xdr:cNvPr id="20" name="Imagem 19">
          <a:extLst>
            <a:ext uri="{FF2B5EF4-FFF2-40B4-BE49-F238E27FC236}">
              <a16:creationId xmlns:a16="http://schemas.microsoft.com/office/drawing/2014/main" id="{00000000-0008-0000-0400-000014000000}"/>
            </a:ext>
          </a:extLst>
        </xdr:cNvPr>
        <xdr:cNvPicPr>
          <a:picLocks noChangeAspect="1"/>
        </xdr:cNvPicPr>
      </xdr:nvPicPr>
      <xdr:blipFill>
        <a:blip xmlns:r="http://schemas.openxmlformats.org/officeDocument/2006/relationships" r:embed="rId2"/>
        <a:stretch>
          <a:fillRect/>
        </a:stretch>
      </xdr:blipFill>
      <xdr:spPr>
        <a:xfrm>
          <a:off x="12858751" y="11894344"/>
          <a:ext cx="1091279" cy="298730"/>
        </a:xfrm>
        <a:prstGeom prst="rect">
          <a:avLst/>
        </a:prstGeom>
      </xdr:spPr>
    </xdr:pic>
    <xdr:clientData/>
  </xdr:twoCellAnchor>
  <xdr:twoCellAnchor>
    <xdr:from>
      <xdr:col>1</xdr:col>
      <xdr:colOff>0</xdr:colOff>
      <xdr:row>81</xdr:row>
      <xdr:rowOff>0</xdr:rowOff>
    </xdr:from>
    <xdr:to>
      <xdr:col>8</xdr:col>
      <xdr:colOff>238125</xdr:colOff>
      <xdr:row>101</xdr:row>
      <xdr:rowOff>107156</xdr:rowOff>
    </xdr:to>
    <xdr:sp macro="" textlink="">
      <xdr:nvSpPr>
        <xdr:cNvPr id="23" name="TextBox 1">
          <a:extLst>
            <a:ext uri="{FF2B5EF4-FFF2-40B4-BE49-F238E27FC236}">
              <a16:creationId xmlns:a16="http://schemas.microsoft.com/office/drawing/2014/main" id="{00000000-0008-0000-0400-000017000000}"/>
            </a:ext>
          </a:extLst>
        </xdr:cNvPr>
        <xdr:cNvSpPr txBox="1"/>
      </xdr:nvSpPr>
      <xdr:spPr>
        <a:xfrm>
          <a:off x="607219" y="15430500"/>
          <a:ext cx="4488656" cy="3917156"/>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Função TEXTO</a:t>
          </a:r>
        </a:p>
        <a:p>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A função </a:t>
          </a:r>
          <a:r>
            <a:rPr lang="pt-BR" sz="1100" b="1" i="0">
              <a:solidFill>
                <a:schemeClr val="dk1"/>
              </a:solidFill>
              <a:effectLst/>
              <a:latin typeface="+mn-lt"/>
              <a:ea typeface="+mn-ea"/>
              <a:cs typeface="+mn-cs"/>
            </a:rPr>
            <a:t>TEXTO</a:t>
          </a:r>
          <a:r>
            <a:rPr lang="pt-BR" sz="1100" b="0" i="0">
              <a:solidFill>
                <a:schemeClr val="dk1"/>
              </a:solidFill>
              <a:effectLst/>
              <a:latin typeface="+mn-lt"/>
              <a:ea typeface="+mn-ea"/>
              <a:cs typeface="+mn-cs"/>
            </a:rPr>
            <a:t> permite que você altere a maneira de exibir um número aplicando formatação a ele com </a:t>
          </a:r>
          <a:r>
            <a:rPr lang="pt-BR" sz="1100" b="1" i="0">
              <a:solidFill>
                <a:schemeClr val="dk1"/>
              </a:solidFill>
              <a:effectLst/>
              <a:latin typeface="+mn-lt"/>
              <a:ea typeface="+mn-ea"/>
              <a:cs typeface="+mn-cs"/>
            </a:rPr>
            <a:t>códigos de formatação</a:t>
          </a:r>
          <a:r>
            <a:rPr lang="pt-BR" sz="1100" b="0" i="0">
              <a:solidFill>
                <a:schemeClr val="dk1"/>
              </a:solidFill>
              <a:effectLst/>
              <a:latin typeface="+mn-lt"/>
              <a:ea typeface="+mn-ea"/>
              <a:cs typeface="+mn-cs"/>
            </a:rPr>
            <a:t>. Isso é útil quando você deseja exibir números em um formato mais legível ou deseja combinar números com texto ou símbolos.</a:t>
          </a:r>
          <a:endParaRPr lang="en-US" sz="1100">
            <a:latin typeface="+mn-lt"/>
            <a:ea typeface="+mn-lt"/>
            <a:cs typeface="+mn-lt"/>
          </a:endParaRPr>
        </a:p>
        <a:p>
          <a:pPr marL="0" indent="0" algn="l"/>
          <a:r>
            <a:rPr lang="pt-BR" sz="1100" b="0" i="0">
              <a:solidFill>
                <a:schemeClr val="dk1"/>
              </a:solidFill>
              <a:effectLst/>
              <a:latin typeface="+mn-lt"/>
              <a:ea typeface="+mn-ea"/>
              <a:cs typeface="+mn-cs"/>
            </a:rPr>
            <a:t>Para unir duas ou mais cadeias de texto em uma única cadeia.</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Sintaxe:</a:t>
          </a: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a:t>
          </a:r>
          <a:r>
            <a:rPr lang="pt-BR" sz="1100" b="1" i="0">
              <a:solidFill>
                <a:schemeClr val="dk1"/>
              </a:solidFill>
              <a:effectLst/>
              <a:latin typeface="+mn-lt"/>
              <a:ea typeface="+mn-ea"/>
              <a:cs typeface="+mn-cs"/>
            </a:rPr>
            <a:t>TEXTO</a:t>
          </a:r>
          <a:r>
            <a:rPr lang="pt-BR" sz="1100" b="0" i="0">
              <a:solidFill>
                <a:schemeClr val="dk1"/>
              </a:solidFill>
              <a:effectLst/>
              <a:latin typeface="+mn-lt"/>
              <a:ea typeface="+mn-ea"/>
              <a:cs typeface="+mn-cs"/>
            </a:rPr>
            <a:t>(</a:t>
          </a:r>
          <a:r>
            <a:rPr lang="pt-BR" sz="1100" b="0" i="0" baseline="0">
              <a:solidFill>
                <a:schemeClr val="dk1"/>
              </a:solidFill>
              <a:effectLst/>
              <a:latin typeface="+mn-lt"/>
              <a:ea typeface="+mn-ea"/>
              <a:cs typeface="+mn-cs"/>
            </a:rPr>
            <a:t> </a:t>
          </a:r>
          <a:r>
            <a:rPr lang="pt-BR" sz="1100" b="1" i="0">
              <a:solidFill>
                <a:schemeClr val="dk1"/>
              </a:solidFill>
              <a:effectLst/>
              <a:latin typeface="+mn-lt"/>
              <a:ea typeface="+mn-ea"/>
              <a:cs typeface="+mn-cs"/>
            </a:rPr>
            <a:t>valor</a:t>
          </a:r>
          <a:r>
            <a:rPr lang="pt-BR" sz="1100" b="0" i="0">
              <a:solidFill>
                <a:schemeClr val="dk1"/>
              </a:solidFill>
              <a:effectLst/>
              <a:latin typeface="+mn-lt"/>
              <a:ea typeface="+mn-ea"/>
              <a:cs typeface="+mn-cs"/>
            </a:rPr>
            <a:t>; </a:t>
          </a:r>
          <a:r>
            <a:rPr lang="pt-BR" sz="1100" b="1" i="0">
              <a:solidFill>
                <a:schemeClr val="dk1"/>
              </a:solidFill>
              <a:effectLst/>
              <a:latin typeface="+mn-lt"/>
              <a:ea typeface="+mn-ea"/>
              <a:cs typeface="+mn-cs"/>
            </a:rPr>
            <a:t>formato_texto</a:t>
          </a:r>
          <a:r>
            <a:rPr lang="pt-BR" sz="1100" b="0" i="0">
              <a:solidFill>
                <a:schemeClr val="dk1"/>
              </a:solidFill>
              <a:effectLst/>
              <a:latin typeface="+mn-lt"/>
              <a:ea typeface="+mn-ea"/>
              <a:cs typeface="+mn-cs"/>
            </a:rPr>
            <a:t>)</a:t>
          </a: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fontAlgn="t"/>
          <a:r>
            <a:rPr lang="pt-BR" sz="1100" b="1">
              <a:solidFill>
                <a:schemeClr val="dk1"/>
              </a:solidFill>
              <a:effectLst/>
              <a:latin typeface="+mn-lt"/>
              <a:ea typeface="+mn-ea"/>
              <a:cs typeface="+mn-cs"/>
            </a:rPr>
            <a:t>valor - </a:t>
          </a:r>
          <a:r>
            <a:rPr lang="pt-BR" sz="1100">
              <a:solidFill>
                <a:schemeClr val="dk1"/>
              </a:solidFill>
              <a:effectLst/>
              <a:latin typeface="+mn-lt"/>
              <a:ea typeface="+mn-ea"/>
              <a:cs typeface="+mn-cs"/>
            </a:rPr>
            <a:t>Um valor numérico que você deseja ver convertido em texto.</a:t>
          </a:r>
        </a:p>
        <a:p>
          <a:pPr fontAlgn="t"/>
          <a:endParaRPr lang="pt-BR" sz="1100" b="1">
            <a:solidFill>
              <a:schemeClr val="dk1"/>
            </a:solidFill>
            <a:effectLst/>
            <a:latin typeface="+mn-lt"/>
            <a:ea typeface="+mn-ea"/>
            <a:cs typeface="+mn-cs"/>
          </a:endParaRPr>
        </a:p>
        <a:p>
          <a:pPr fontAlgn="t"/>
          <a:r>
            <a:rPr lang="pt-BR" sz="1100" b="1">
              <a:solidFill>
                <a:schemeClr val="dk1"/>
              </a:solidFill>
              <a:effectLst/>
              <a:latin typeface="+mn-lt"/>
              <a:ea typeface="+mn-ea"/>
              <a:cs typeface="+mn-cs"/>
            </a:rPr>
            <a:t>formato_texto -  </a:t>
          </a:r>
          <a:r>
            <a:rPr lang="pt-BR" sz="1100">
              <a:solidFill>
                <a:schemeClr val="dk1"/>
              </a:solidFill>
              <a:effectLst/>
              <a:latin typeface="+mn-lt"/>
              <a:ea typeface="+mn-ea"/>
              <a:cs typeface="+mn-cs"/>
            </a:rPr>
            <a:t>Uma cadeia de texto que define a formatação a ser aplicada ao valor fornecido.</a:t>
          </a: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https://support.microsoft.com/pt-br/office/texto-fun%C3%A7%C3%A3o-texto-20d5ac4d-7b94-49fd-bb38-93d29371225c</a:t>
          </a:r>
        </a:p>
      </xdr:txBody>
    </xdr:sp>
    <xdr:clientData/>
  </xdr:twoCellAnchor>
  <xdr:twoCellAnchor>
    <xdr:from>
      <xdr:col>12</xdr:col>
      <xdr:colOff>297656</xdr:colOff>
      <xdr:row>80</xdr:row>
      <xdr:rowOff>166687</xdr:rowOff>
    </xdr:from>
    <xdr:to>
      <xdr:col>18</xdr:col>
      <xdr:colOff>130968</xdr:colOff>
      <xdr:row>101</xdr:row>
      <xdr:rowOff>83343</xdr:rowOff>
    </xdr:to>
    <xdr:sp macro="" textlink="">
      <xdr:nvSpPr>
        <xdr:cNvPr id="24" name="TextBox 1">
          <a:extLst>
            <a:ext uri="{FF2B5EF4-FFF2-40B4-BE49-F238E27FC236}">
              <a16:creationId xmlns:a16="http://schemas.microsoft.com/office/drawing/2014/main" id="{00000000-0008-0000-0400-000018000000}"/>
            </a:ext>
          </a:extLst>
        </xdr:cNvPr>
        <xdr:cNvSpPr txBox="1"/>
      </xdr:nvSpPr>
      <xdr:spPr>
        <a:xfrm>
          <a:off x="10239375" y="15406687"/>
          <a:ext cx="4488656" cy="3917156"/>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Códigos de formato de números</a:t>
          </a:r>
        </a:p>
        <a:p>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ocê pode usar formatos de números para alterar a aparência de números, incluindo datas e horas, sem alterar o número real. O formato de número não afeta o valor de célula que o Excel usa para executar cálculos. O valor real é exibido no barra de fórmulas.</a:t>
          </a:r>
          <a:endParaRPr lang="en-US" sz="1100">
            <a:latin typeface="+mn-lt"/>
            <a:ea typeface="+mn-lt"/>
            <a:cs typeface="+mn-lt"/>
          </a:endParaRPr>
        </a:p>
        <a:p>
          <a:pPr marL="0" indent="0" algn="l"/>
          <a:endParaRPr lang="en-US" sz="1100" b="0" i="0">
            <a:solidFill>
              <a:schemeClr val="dk1"/>
            </a:solidFill>
            <a:effectLst/>
            <a:latin typeface="+mn-lt"/>
            <a:ea typeface="+mn-lt"/>
            <a:cs typeface="+mn-lt"/>
          </a:endParaRPr>
        </a:p>
        <a:p>
          <a:pPr marL="0" indent="0" algn="l"/>
          <a:endParaRPr lang="en-US" sz="1100" b="0" i="0">
            <a:solidFill>
              <a:schemeClr val="dk1"/>
            </a:solidFill>
            <a:effectLst/>
            <a:latin typeface="+mn-lt"/>
            <a:ea typeface="+mn-lt"/>
            <a:cs typeface="+mn-lt"/>
          </a:endParaRPr>
        </a:p>
        <a:p>
          <a:pPr marL="0" indent="0" algn="l"/>
          <a:r>
            <a:rPr lang="en-US" sz="1100" b="0" i="0">
              <a:solidFill>
                <a:schemeClr val="dk1"/>
              </a:solidFill>
              <a:effectLst/>
              <a:latin typeface="+mn-lt"/>
              <a:ea typeface="+mn-lt"/>
              <a:cs typeface="+mn-lt"/>
            </a:rPr>
            <a:t>-&gt; sinal numérico (#) se desejar exibir apenas os dígitos significativos em um número.</a:t>
          </a:r>
        </a:p>
        <a:p>
          <a:pPr marL="0" indent="0" algn="l"/>
          <a:endParaRPr lang="en-US" sz="1100" b="0" i="0">
            <a:solidFill>
              <a:schemeClr val="dk1"/>
            </a:solidFill>
            <a:effectLst/>
            <a:latin typeface="+mn-lt"/>
            <a:ea typeface="+mn-lt"/>
            <a:cs typeface="+mn-lt"/>
          </a:endParaRPr>
        </a:p>
        <a:p>
          <a:pPr marL="0" indent="0" algn="l"/>
          <a:r>
            <a:rPr lang="en-US" sz="1100" b="0" i="0">
              <a:solidFill>
                <a:schemeClr val="dk1"/>
              </a:solidFill>
              <a:effectLst/>
              <a:latin typeface="+mn-lt"/>
              <a:ea typeface="+mn-lt"/>
              <a:cs typeface="+mn-lt"/>
            </a:rPr>
            <a:t>-&gt;  numérico para zero (0) se você quiser exibir zeros não significativos quando um número pode ter menos dígitos do que foi especificado no código de formato.</a:t>
          </a:r>
        </a:p>
        <a:p>
          <a:pPr marL="0" indent="0" algn="l"/>
          <a:endParaRPr lang="en-US" sz="1100" b="0" i="0">
            <a:solidFill>
              <a:schemeClr val="dk1"/>
            </a:solidFill>
            <a:effectLst/>
            <a:latin typeface="+mn-lt"/>
            <a:ea typeface="+mn-lt"/>
            <a:cs typeface="+mn-lt"/>
          </a:endParaRPr>
        </a:p>
        <a:p>
          <a:pPr marL="0" indent="0" algn="l"/>
          <a:r>
            <a:rPr lang="en-US" sz="1100" b="0" i="0">
              <a:solidFill>
                <a:schemeClr val="dk1"/>
              </a:solidFill>
              <a:effectLst/>
              <a:latin typeface="+mn-lt"/>
              <a:ea typeface="+mn-lt"/>
              <a:cs typeface="+mn-lt"/>
            </a:rPr>
            <a:t>-&gt; interrogação (?) se você quiser adicionar espaços para zeros não significativos em ambos os lados da vírgula decimal, interrogação (?) para exibir frações com números variáveis de dígitos no numerador e no denominador</a:t>
          </a:r>
        </a:p>
        <a:p>
          <a:pPr marL="0" indent="0" algn="l"/>
          <a:endParaRPr lang="en-US" sz="1100" b="0" i="0">
            <a:solidFill>
              <a:schemeClr val="dk1"/>
            </a:solidFill>
            <a:effectLst/>
            <a:latin typeface="+mn-lt"/>
            <a:ea typeface="+mn-lt"/>
            <a:cs typeface="+mn-lt"/>
          </a:endParaRPr>
        </a:p>
        <a:p>
          <a:pPr marL="0" indent="0" algn="l"/>
          <a:r>
            <a:rPr lang="pt-BR" sz="1100" b="0" i="0">
              <a:solidFill>
                <a:schemeClr val="dk1"/>
              </a:solidFill>
              <a:effectLst/>
              <a:latin typeface="+mn-lt"/>
              <a:ea typeface="+mn-ea"/>
              <a:cs typeface="+mn-cs"/>
            </a:rPr>
            <a:t>https://support.microsoft.com/pt-br/office/c%C3%B3digos-de-formato-de-n%C3%BAmeros-5026bbd6-04bc-48cd-bf33-80f18b4eae68</a:t>
          </a:r>
        </a:p>
      </xdr:txBody>
    </xdr:sp>
    <xdr:clientData/>
  </xdr:twoCellAnchor>
  <xdr:twoCellAnchor>
    <xdr:from>
      <xdr:col>1</xdr:col>
      <xdr:colOff>0</xdr:colOff>
      <xdr:row>110</xdr:row>
      <xdr:rowOff>0</xdr:rowOff>
    </xdr:from>
    <xdr:to>
      <xdr:col>8</xdr:col>
      <xdr:colOff>238125</xdr:colOff>
      <xdr:row>120</xdr:row>
      <xdr:rowOff>0</xdr:rowOff>
    </xdr:to>
    <xdr:sp macro="" textlink="">
      <xdr:nvSpPr>
        <xdr:cNvPr id="25" name="TextBox 1">
          <a:extLst>
            <a:ext uri="{FF2B5EF4-FFF2-40B4-BE49-F238E27FC236}">
              <a16:creationId xmlns:a16="http://schemas.microsoft.com/office/drawing/2014/main" id="{00000000-0008-0000-0400-000019000000}"/>
            </a:ext>
          </a:extLst>
        </xdr:cNvPr>
        <xdr:cNvSpPr txBox="1"/>
      </xdr:nvSpPr>
      <xdr:spPr>
        <a:xfrm>
          <a:off x="607219" y="21002625"/>
          <a:ext cx="4488656" cy="1905000"/>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ARRUMAR</a:t>
          </a:r>
        </a:p>
        <a:p>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Remove todos os espaços do texto exceto os espaços únicos entre palavras. Use ARRUMAR no texto que recebeu de outro aplicativo que pode ter espaçamento irregular.</a:t>
          </a:r>
        </a:p>
        <a:p>
          <a:pPr marL="0" indent="0" algn="l"/>
          <a:endParaRPr lang="en-US" sz="1100">
            <a:latin typeface="+mn-lt"/>
            <a:ea typeface="+mn-lt"/>
            <a:cs typeface="+mn-lt"/>
          </a:endParaRPr>
        </a:p>
        <a:p>
          <a:pPr marL="0" indent="0" algn="l"/>
          <a:r>
            <a:rPr lang="en-US" sz="1100">
              <a:latin typeface="+mn-lt"/>
              <a:ea typeface="+mn-lt"/>
              <a:cs typeface="+mn-lt"/>
            </a:rPr>
            <a:t>Sintaxe:</a:t>
          </a: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=ARRUMAR(texto)</a:t>
          </a: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https://support.microsoft.com/pt-br/office/fun%C3%A7%C3%A3o-arrumar-410388fa-c5df-49c6-b16c-9e5630b479f9</a:t>
          </a:r>
        </a:p>
      </xdr:txBody>
    </xdr:sp>
    <xdr:clientData/>
  </xdr:twoCellAnchor>
  <xdr:oneCellAnchor>
    <xdr:from>
      <xdr:col>10</xdr:col>
      <xdr:colOff>0</xdr:colOff>
      <xdr:row>107</xdr:row>
      <xdr:rowOff>0</xdr:rowOff>
    </xdr:from>
    <xdr:ext cx="678391" cy="264560"/>
    <xdr:sp macro="" textlink="">
      <xdr:nvSpPr>
        <xdr:cNvPr id="26" name="CaixaDeTexto 25">
          <a:extLst>
            <a:ext uri="{FF2B5EF4-FFF2-40B4-BE49-F238E27FC236}">
              <a16:creationId xmlns:a16="http://schemas.microsoft.com/office/drawing/2014/main" id="{00000000-0008-0000-0400-00001A000000}"/>
            </a:ext>
          </a:extLst>
        </xdr:cNvPr>
        <xdr:cNvSpPr txBox="1"/>
      </xdr:nvSpPr>
      <xdr:spPr>
        <a:xfrm>
          <a:off x="6262688" y="20431125"/>
          <a:ext cx="6783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Exemplo</a:t>
          </a:r>
        </a:p>
      </xdr:txBody>
    </xdr:sp>
    <xdr:clientData/>
  </xdr:oneCellAnchor>
  <xdr:oneCellAnchor>
    <xdr:from>
      <xdr:col>9</xdr:col>
      <xdr:colOff>747712</xdr:colOff>
      <xdr:row>115</xdr:row>
      <xdr:rowOff>9525</xdr:rowOff>
    </xdr:from>
    <xdr:ext cx="733983" cy="436786"/>
    <xdr:sp macro="" textlink="">
      <xdr:nvSpPr>
        <xdr:cNvPr id="27" name="CaixaDeTexto 26">
          <a:extLst>
            <a:ext uri="{FF2B5EF4-FFF2-40B4-BE49-F238E27FC236}">
              <a16:creationId xmlns:a16="http://schemas.microsoft.com/office/drawing/2014/main" id="{00000000-0008-0000-0400-00001B000000}"/>
            </a:ext>
          </a:extLst>
        </xdr:cNvPr>
        <xdr:cNvSpPr txBox="1"/>
      </xdr:nvSpPr>
      <xdr:spPr>
        <a:xfrm>
          <a:off x="6212681" y="22381369"/>
          <a:ext cx="73398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Aplicação</a:t>
          </a:r>
        </a:p>
        <a:p>
          <a:endParaRPr lang="pt-BR" sz="1100"/>
        </a:p>
      </xdr:txBody>
    </xdr:sp>
    <xdr:clientData/>
  </xdr:oneCellAnchor>
  <xdr:twoCellAnchor>
    <xdr:from>
      <xdr:col>1</xdr:col>
      <xdr:colOff>0</xdr:colOff>
      <xdr:row>128</xdr:row>
      <xdr:rowOff>0</xdr:rowOff>
    </xdr:from>
    <xdr:to>
      <xdr:col>8</xdr:col>
      <xdr:colOff>238125</xdr:colOff>
      <xdr:row>135</xdr:row>
      <xdr:rowOff>914400</xdr:rowOff>
    </xdr:to>
    <xdr:sp macro="" textlink="">
      <xdr:nvSpPr>
        <xdr:cNvPr id="28" name="TextBox 1">
          <a:extLst>
            <a:ext uri="{FF2B5EF4-FFF2-40B4-BE49-F238E27FC236}">
              <a16:creationId xmlns:a16="http://schemas.microsoft.com/office/drawing/2014/main" id="{00000000-0008-0000-0400-00001C000000}"/>
            </a:ext>
          </a:extLst>
        </xdr:cNvPr>
        <xdr:cNvSpPr txBox="1"/>
      </xdr:nvSpPr>
      <xdr:spPr>
        <a:xfrm>
          <a:off x="609600" y="25269825"/>
          <a:ext cx="4505325" cy="3390900"/>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SUBSTITUIR</a:t>
          </a:r>
        </a:p>
        <a:p>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Coloca novo_texto no lugar de texto_antigo em uma cadeia de texto.</a:t>
          </a:r>
        </a:p>
        <a:p>
          <a:pPr marL="0" indent="0" algn="l"/>
          <a:endParaRPr lang="pt-BR" sz="1100" b="0" i="0">
            <a:solidFill>
              <a:schemeClr val="dk1"/>
            </a:solidFill>
            <a:effectLst/>
            <a:latin typeface="+mn-lt"/>
            <a:ea typeface="+mn-ea"/>
            <a:cs typeface="+mn-cs"/>
          </a:endParaRPr>
        </a:p>
        <a:p>
          <a:pPr marL="0" indent="0" algn="l"/>
          <a:r>
            <a:rPr lang="en-US" sz="1100">
              <a:latin typeface="+mn-lt"/>
              <a:ea typeface="+mn-lt"/>
              <a:cs typeface="+mn-lt"/>
            </a:rPr>
            <a:t>Sintaxe:</a:t>
          </a: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=SUBSTITUIR(texto, texto_antigo, novo_texto, [núm_da_ocorrência])</a:t>
          </a: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r>
            <a:rPr lang="pt-BR" sz="1100" b="1" i="0">
              <a:solidFill>
                <a:schemeClr val="dk1"/>
              </a:solidFill>
              <a:effectLst/>
              <a:latin typeface="+mn-lt"/>
              <a:ea typeface="+mn-ea"/>
              <a:cs typeface="+mn-cs"/>
            </a:rPr>
            <a:t>Texto</a:t>
          </a:r>
          <a:r>
            <a:rPr lang="pt-BR" sz="1100" b="0" i="0">
              <a:solidFill>
                <a:schemeClr val="dk1"/>
              </a:solidFill>
              <a:effectLst/>
              <a:latin typeface="+mn-lt"/>
              <a:ea typeface="+mn-ea"/>
              <a:cs typeface="+mn-cs"/>
            </a:rPr>
            <a:t>    Obrigatório. O texto ou a referência a uma célula que contém o texto no qual deseja substituir caracteres.</a:t>
          </a:r>
        </a:p>
        <a:p>
          <a:endParaRPr lang="pt-BR"/>
        </a:p>
        <a:p>
          <a:r>
            <a:rPr lang="pt-BR" sz="1100" b="1" i="0">
              <a:solidFill>
                <a:schemeClr val="dk1"/>
              </a:solidFill>
              <a:effectLst/>
              <a:latin typeface="+mn-lt"/>
              <a:ea typeface="+mn-ea"/>
              <a:cs typeface="+mn-cs"/>
            </a:rPr>
            <a:t>Texto_antigo</a:t>
          </a:r>
          <a:r>
            <a:rPr lang="pt-BR" sz="1100" b="0" i="0">
              <a:solidFill>
                <a:schemeClr val="dk1"/>
              </a:solidFill>
              <a:effectLst/>
              <a:latin typeface="+mn-lt"/>
              <a:ea typeface="+mn-ea"/>
              <a:cs typeface="+mn-cs"/>
            </a:rPr>
            <a:t>    Obrigatório. O texto que se deseja substituir.</a:t>
          </a:r>
        </a:p>
        <a:p>
          <a:endParaRPr lang="pt-BR" sz="1100" b="0" i="0">
            <a:solidFill>
              <a:schemeClr val="dk1"/>
            </a:solidFill>
            <a:effectLst/>
            <a:latin typeface="+mn-lt"/>
            <a:ea typeface="+mn-ea"/>
            <a:cs typeface="+mn-cs"/>
          </a:endParaRPr>
        </a:p>
        <a:p>
          <a:r>
            <a:rPr lang="pt-BR" sz="1100" b="1" i="0">
              <a:solidFill>
                <a:schemeClr val="dk1"/>
              </a:solidFill>
              <a:effectLst/>
              <a:latin typeface="+mn-lt"/>
              <a:ea typeface="+mn-ea"/>
              <a:cs typeface="+mn-cs"/>
            </a:rPr>
            <a:t>Novo_texto</a:t>
          </a:r>
          <a:r>
            <a:rPr lang="pt-BR" sz="1100" b="0" i="0">
              <a:solidFill>
                <a:schemeClr val="dk1"/>
              </a:solidFill>
              <a:effectLst/>
              <a:latin typeface="+mn-lt"/>
              <a:ea typeface="+mn-ea"/>
              <a:cs typeface="+mn-cs"/>
            </a:rPr>
            <a:t>    Obrigatório. O texto pelo qual deseja substituir texto_antigo</a:t>
          </a:r>
        </a:p>
        <a:p>
          <a:endParaRPr lang="pt-BR"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1" i="0">
              <a:solidFill>
                <a:schemeClr val="dk1"/>
              </a:solidFill>
              <a:effectLst/>
              <a:latin typeface="+mn-lt"/>
              <a:ea typeface="+mn-ea"/>
              <a:cs typeface="+mn-cs"/>
            </a:rPr>
            <a:t>Núm_da_ocorrência</a:t>
          </a:r>
          <a:r>
            <a:rPr lang="pt-BR" sz="1100" b="0" i="0">
              <a:solidFill>
                <a:schemeClr val="dk1"/>
              </a:solidFill>
              <a:effectLst/>
              <a:latin typeface="+mn-lt"/>
              <a:ea typeface="+mn-ea"/>
              <a:cs typeface="+mn-cs"/>
            </a:rPr>
            <a:t>    Opcional. Especifica que ocorrência de texto_antigo se deseja substituir por novo_texto. Se especificar núm_da_ocorrência, apenas aquela ocorrência de texto_antigo será substituída. Caso contrário, cada ocorrência de texto_antigo no texto é alterada para novo_texto.</a:t>
          </a:r>
        </a:p>
      </xdr:txBody>
    </xdr:sp>
    <xdr:clientData/>
  </xdr:twoCellAnchor>
  <xdr:twoCellAnchor>
    <xdr:from>
      <xdr:col>1</xdr:col>
      <xdr:colOff>0</xdr:colOff>
      <xdr:row>145</xdr:row>
      <xdr:rowOff>190499</xdr:rowOff>
    </xdr:from>
    <xdr:to>
      <xdr:col>8</xdr:col>
      <xdr:colOff>238125</xdr:colOff>
      <xdr:row>171</xdr:row>
      <xdr:rowOff>47624</xdr:rowOff>
    </xdr:to>
    <xdr:sp macro="" textlink="">
      <xdr:nvSpPr>
        <xdr:cNvPr id="29" name="TextBox 1">
          <a:extLst>
            <a:ext uri="{FF2B5EF4-FFF2-40B4-BE49-F238E27FC236}">
              <a16:creationId xmlns:a16="http://schemas.microsoft.com/office/drawing/2014/main" id="{00000000-0008-0000-0400-00001D000000}"/>
            </a:ext>
          </a:extLst>
        </xdr:cNvPr>
        <xdr:cNvSpPr txBox="1"/>
      </xdr:nvSpPr>
      <xdr:spPr>
        <a:xfrm>
          <a:off x="607219" y="30813374"/>
          <a:ext cx="4488656" cy="4810125"/>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Funções PROCURAR, PROCURARB</a:t>
          </a:r>
        </a:p>
        <a:p>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As funções PROCURAR e PROCURARB localizam uma cadeia de texto em uma segunda cadeia de texto e retornam o número da posição inicial da primeira cadeia de texto do primeiro caractere da segunda cadeia de texto.</a:t>
          </a:r>
        </a:p>
        <a:p>
          <a:pPr marL="0" indent="0" algn="l"/>
          <a:endParaRPr lang="pt-BR" sz="1100" b="0" i="0">
            <a:solidFill>
              <a:schemeClr val="dk1"/>
            </a:solidFill>
            <a:effectLst/>
            <a:latin typeface="+mn-lt"/>
            <a:ea typeface="+mn-ea"/>
            <a:cs typeface="+mn-cs"/>
          </a:endParaRPr>
        </a:p>
        <a:p>
          <a:pPr marL="0" indent="0" algn="l"/>
          <a:r>
            <a:rPr lang="en-US" sz="1100">
              <a:latin typeface="+mn-lt"/>
              <a:ea typeface="+mn-lt"/>
              <a:cs typeface="+mn-lt"/>
            </a:rPr>
            <a:t>Sintaxe:</a:t>
          </a: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=PROCURAR(texto_procurado;no_texto;[núm_inicial])</a:t>
          </a: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=PROCURARB(texto_procurado;no_texto;[núm_inicial])</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A sintaxe das funções PROCURAR e PROCURARB tem os seguintes argumentos:</a:t>
          </a:r>
        </a:p>
        <a:p>
          <a:endParaRPr lang="pt-BR" sz="1100" b="0" i="0">
            <a:solidFill>
              <a:schemeClr val="dk1"/>
            </a:solidFill>
            <a:effectLst/>
            <a:latin typeface="+mn-lt"/>
            <a:ea typeface="+mn-ea"/>
            <a:cs typeface="+mn-cs"/>
          </a:endParaRPr>
        </a:p>
        <a:p>
          <a:r>
            <a:rPr lang="pt-BR" sz="1100" b="1" i="0">
              <a:solidFill>
                <a:schemeClr val="dk1"/>
              </a:solidFill>
              <a:effectLst/>
              <a:latin typeface="+mn-lt"/>
              <a:ea typeface="+mn-ea"/>
              <a:cs typeface="+mn-cs"/>
            </a:rPr>
            <a:t>texto_procurado</a:t>
          </a:r>
          <a:r>
            <a:rPr lang="pt-BR" sz="1100" b="0" i="0">
              <a:solidFill>
                <a:schemeClr val="dk1"/>
              </a:solidFill>
              <a:effectLst/>
              <a:latin typeface="+mn-lt"/>
              <a:ea typeface="+mn-ea"/>
              <a:cs typeface="+mn-cs"/>
            </a:rPr>
            <a:t>    Obrigatório. O texto que você deseja procurar.</a:t>
          </a:r>
        </a:p>
        <a:p>
          <a:endParaRPr lang="pt-BR" sz="1100" b="0" i="0">
            <a:solidFill>
              <a:schemeClr val="dk1"/>
            </a:solidFill>
            <a:effectLst/>
            <a:latin typeface="+mn-lt"/>
            <a:ea typeface="+mn-ea"/>
            <a:cs typeface="+mn-cs"/>
          </a:endParaRPr>
        </a:p>
        <a:p>
          <a:r>
            <a:rPr lang="pt-BR" sz="1100" b="1" i="0">
              <a:solidFill>
                <a:schemeClr val="dk1"/>
              </a:solidFill>
              <a:effectLst/>
              <a:latin typeface="+mn-lt"/>
              <a:ea typeface="+mn-ea"/>
              <a:cs typeface="+mn-cs"/>
            </a:rPr>
            <a:t>no_texto</a:t>
          </a:r>
          <a:r>
            <a:rPr lang="pt-BR" sz="1100" b="0" i="0">
              <a:solidFill>
                <a:schemeClr val="dk1"/>
              </a:solidFill>
              <a:effectLst/>
              <a:latin typeface="+mn-lt"/>
              <a:ea typeface="+mn-ea"/>
              <a:cs typeface="+mn-cs"/>
            </a:rPr>
            <a:t>    Obrigatório. O texto contendo o texto que você deseja procurar.</a:t>
          </a:r>
        </a:p>
        <a:p>
          <a:r>
            <a:rPr lang="pt-BR" sz="1100" b="1" i="0">
              <a:solidFill>
                <a:schemeClr val="dk1"/>
              </a:solidFill>
              <a:effectLst/>
              <a:latin typeface="+mn-lt"/>
              <a:ea typeface="+mn-ea"/>
              <a:cs typeface="+mn-cs"/>
            </a:rPr>
            <a:t>Núm_inicial</a:t>
          </a:r>
          <a:r>
            <a:rPr lang="pt-BR" sz="1100" b="0" i="0">
              <a:solidFill>
                <a:schemeClr val="dk1"/>
              </a:solidFill>
              <a:effectLst/>
              <a:latin typeface="+mn-lt"/>
              <a:ea typeface="+mn-ea"/>
              <a:cs typeface="+mn-cs"/>
            </a:rPr>
            <a:t>    Opcional. Especifica o caractere no qual iniciar a pesquisa. O primeiro caractere em no_texto é o caractere número 1. Se núm_inicial for omitido, o valor 1 será utilizado.</a:t>
          </a:r>
        </a:p>
        <a:p>
          <a:pPr marL="0" marR="0" lvl="0" indent="0"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https://support.microsoft.com/pt-br/office/procurar-procurarb-fun%C3%A7%C3%B5es-procurar-procurarb-c7912941-af2a-4bdf-a553-d0d89b0a0628</a:t>
          </a:r>
        </a:p>
      </xdr:txBody>
    </xdr:sp>
    <xdr:clientData/>
  </xdr:twoCellAnchor>
  <xdr:twoCellAnchor>
    <xdr:from>
      <xdr:col>1</xdr:col>
      <xdr:colOff>0</xdr:colOff>
      <xdr:row>179</xdr:row>
      <xdr:rowOff>0</xdr:rowOff>
    </xdr:from>
    <xdr:to>
      <xdr:col>8</xdr:col>
      <xdr:colOff>238125</xdr:colOff>
      <xdr:row>207</xdr:row>
      <xdr:rowOff>83344</xdr:rowOff>
    </xdr:to>
    <xdr:sp macro="" textlink="">
      <xdr:nvSpPr>
        <xdr:cNvPr id="30" name="TextBox 1">
          <a:extLst>
            <a:ext uri="{FF2B5EF4-FFF2-40B4-BE49-F238E27FC236}">
              <a16:creationId xmlns:a16="http://schemas.microsoft.com/office/drawing/2014/main" id="{00000000-0008-0000-0400-00001E000000}"/>
            </a:ext>
          </a:extLst>
        </xdr:cNvPr>
        <xdr:cNvSpPr txBox="1"/>
      </xdr:nvSpPr>
      <xdr:spPr>
        <a:xfrm>
          <a:off x="607219" y="36147375"/>
          <a:ext cx="4488656" cy="5417344"/>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Função DIREITA, DIREITAB/ Funções ESQUERDA, ESQUERDAB</a:t>
          </a:r>
        </a:p>
        <a:p>
          <a:endParaRPr lang="pt-BR" sz="1100" b="0" i="0">
            <a:solidFill>
              <a:schemeClr val="dk1"/>
            </a:solidFill>
            <a:effectLst/>
            <a:latin typeface="+mn-lt"/>
            <a:ea typeface="+mn-ea"/>
            <a:cs typeface="+mn-cs"/>
          </a:endParaRP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DIREITA retorna o último caractere ou caracteres em uma cadeia de texto, com base no número de caracteres especificado.</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DIREITAB retorna o último caractere ou os últimos caracteres em uma cadeia de texto, com base no número de bytes especificado.</a:t>
          </a:r>
        </a:p>
        <a:p>
          <a:pPr marL="0" indent="0" algn="l"/>
          <a:r>
            <a:rPr lang="pt-BR" sz="1100" b="0" i="0">
              <a:solidFill>
                <a:schemeClr val="dk1"/>
              </a:solidFill>
              <a:effectLst/>
              <a:latin typeface="+mn-lt"/>
              <a:ea typeface="+mn-ea"/>
              <a:cs typeface="+mn-cs"/>
            </a:rPr>
            <a:t>.</a:t>
          </a:r>
        </a:p>
        <a:p>
          <a:pPr marL="0" indent="0" algn="l"/>
          <a:endParaRPr lang="pt-BR" sz="1100" b="0" i="0">
            <a:solidFill>
              <a:schemeClr val="dk1"/>
            </a:solidFill>
            <a:effectLst/>
            <a:latin typeface="+mn-lt"/>
            <a:ea typeface="+mn-ea"/>
            <a:cs typeface="+mn-cs"/>
          </a:endParaRPr>
        </a:p>
        <a:p>
          <a:pPr marL="0" indent="0" algn="l"/>
          <a:r>
            <a:rPr lang="en-US" sz="1100">
              <a:latin typeface="+mn-lt"/>
              <a:ea typeface="+mn-lt"/>
              <a:cs typeface="+mn-lt"/>
            </a:rPr>
            <a:t>Sintaxe:</a:t>
          </a:r>
        </a:p>
        <a:p>
          <a:r>
            <a:rPr lang="pt-BR" sz="1100" b="0" i="0">
              <a:solidFill>
                <a:schemeClr val="dk1"/>
              </a:solidFill>
              <a:effectLst/>
              <a:latin typeface="+mn-lt"/>
              <a:ea typeface="+mn-ea"/>
              <a:cs typeface="+mn-cs"/>
            </a:rPr>
            <a:t>=DIREITA(texto,[núm_caract])</a:t>
          </a:r>
        </a:p>
        <a:p>
          <a:r>
            <a:rPr lang="pt-BR" sz="1100" b="0" i="0">
              <a:solidFill>
                <a:schemeClr val="dk1"/>
              </a:solidFill>
              <a:effectLst/>
              <a:latin typeface="+mn-lt"/>
              <a:ea typeface="+mn-ea"/>
              <a:cs typeface="+mn-cs"/>
            </a:rPr>
            <a:t>=DIREITAB(texto,[núm_bytes])</a:t>
          </a: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ESQUERDA retorna o primeiro caractere ou caracteres em uma cadeia de texto baseado no número de caracteres especificado por você.</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ESQUERDAB retorna o primeiro caractere ou os primeiros caracteres em uma cadeia de texto com base no número de bytes especificado por você.</a:t>
          </a: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=ESQUERDA(texto, [núm_caract])</a:t>
          </a:r>
        </a:p>
        <a:p>
          <a:r>
            <a:rPr lang="pt-BR" sz="1100" b="0" i="0">
              <a:solidFill>
                <a:schemeClr val="dk1"/>
              </a:solidFill>
              <a:effectLst/>
              <a:latin typeface="+mn-lt"/>
              <a:ea typeface="+mn-ea"/>
              <a:cs typeface="+mn-cs"/>
            </a:rPr>
            <a:t>=ESQUERDAB(texto, [núm_bytes])</a:t>
          </a: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https://support.microsoft.com/pt-br/office/direita-direitab-fun%C3%A7%C3%A3o-direita-direitab-240267ee-9afa-4639-a02b-f19e1786cf2f</a:t>
          </a:r>
        </a:p>
        <a:p>
          <a:pPr marL="0" marR="0" lvl="0" indent="0"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https://support.microsoft.com/pt-br/office/esquerda-esquerdab-fun%C3%A7%C3%B5es-esquerda-esquerdab-9203d2d2-7960-479b-84c6-1ea52b99640c</a:t>
          </a:r>
        </a:p>
      </xdr:txBody>
    </xdr:sp>
    <xdr:clientData/>
  </xdr:twoCellAnchor>
  <xdr:oneCellAnchor>
    <xdr:from>
      <xdr:col>10</xdr:col>
      <xdr:colOff>0</xdr:colOff>
      <xdr:row>154</xdr:row>
      <xdr:rowOff>0</xdr:rowOff>
    </xdr:from>
    <xdr:ext cx="733983" cy="436786"/>
    <xdr:sp macro="" textlink="">
      <xdr:nvSpPr>
        <xdr:cNvPr id="31" name="CaixaDeTexto 30">
          <a:extLst>
            <a:ext uri="{FF2B5EF4-FFF2-40B4-BE49-F238E27FC236}">
              <a16:creationId xmlns:a16="http://schemas.microsoft.com/office/drawing/2014/main" id="{00000000-0008-0000-0400-00001F000000}"/>
            </a:ext>
          </a:extLst>
        </xdr:cNvPr>
        <xdr:cNvSpPr txBox="1"/>
      </xdr:nvSpPr>
      <xdr:spPr>
        <a:xfrm>
          <a:off x="6262688" y="32337375"/>
          <a:ext cx="73398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Aplicação</a:t>
          </a:r>
        </a:p>
        <a:p>
          <a:endParaRPr lang="pt-BR" sz="1100"/>
        </a:p>
      </xdr:txBody>
    </xdr:sp>
    <xdr:clientData/>
  </xdr:oneCellAnchor>
  <xdr:oneCellAnchor>
    <xdr:from>
      <xdr:col>9</xdr:col>
      <xdr:colOff>678656</xdr:colOff>
      <xdr:row>186</xdr:row>
      <xdr:rowOff>178594</xdr:rowOff>
    </xdr:from>
    <xdr:ext cx="733983" cy="436786"/>
    <xdr:sp macro="" textlink="">
      <xdr:nvSpPr>
        <xdr:cNvPr id="32" name="CaixaDeTexto 31">
          <a:extLst>
            <a:ext uri="{FF2B5EF4-FFF2-40B4-BE49-F238E27FC236}">
              <a16:creationId xmlns:a16="http://schemas.microsoft.com/office/drawing/2014/main" id="{00000000-0008-0000-0400-000020000000}"/>
            </a:ext>
          </a:extLst>
        </xdr:cNvPr>
        <xdr:cNvSpPr txBox="1"/>
      </xdr:nvSpPr>
      <xdr:spPr>
        <a:xfrm>
          <a:off x="6143625" y="38040469"/>
          <a:ext cx="73398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Aplicação</a:t>
          </a:r>
        </a:p>
        <a:p>
          <a:endParaRPr lang="pt-BR" sz="1100"/>
        </a:p>
      </xdr:txBody>
    </xdr:sp>
    <xdr:clientData/>
  </xdr:oneCellAnchor>
  <xdr:oneCellAnchor>
    <xdr:from>
      <xdr:col>10</xdr:col>
      <xdr:colOff>0</xdr:colOff>
      <xdr:row>144</xdr:row>
      <xdr:rowOff>0</xdr:rowOff>
    </xdr:from>
    <xdr:ext cx="678391" cy="264560"/>
    <xdr:sp macro="" textlink="">
      <xdr:nvSpPr>
        <xdr:cNvPr id="33" name="CaixaDeTexto 32">
          <a:extLst>
            <a:ext uri="{FF2B5EF4-FFF2-40B4-BE49-F238E27FC236}">
              <a16:creationId xmlns:a16="http://schemas.microsoft.com/office/drawing/2014/main" id="{00000000-0008-0000-0400-000021000000}"/>
            </a:ext>
          </a:extLst>
        </xdr:cNvPr>
        <xdr:cNvSpPr txBox="1"/>
      </xdr:nvSpPr>
      <xdr:spPr>
        <a:xfrm>
          <a:off x="6262688" y="30432375"/>
          <a:ext cx="6783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Exemplo</a:t>
          </a:r>
        </a:p>
      </xdr:txBody>
    </xdr:sp>
    <xdr:clientData/>
  </xdr:oneCellAnchor>
  <xdr:oneCellAnchor>
    <xdr:from>
      <xdr:col>10</xdr:col>
      <xdr:colOff>0</xdr:colOff>
      <xdr:row>178</xdr:row>
      <xdr:rowOff>0</xdr:rowOff>
    </xdr:from>
    <xdr:ext cx="678391" cy="264560"/>
    <xdr:sp macro="" textlink="">
      <xdr:nvSpPr>
        <xdr:cNvPr id="34" name="CaixaDeTexto 33">
          <a:extLst>
            <a:ext uri="{FF2B5EF4-FFF2-40B4-BE49-F238E27FC236}">
              <a16:creationId xmlns:a16="http://schemas.microsoft.com/office/drawing/2014/main" id="{00000000-0008-0000-0400-000022000000}"/>
            </a:ext>
          </a:extLst>
        </xdr:cNvPr>
        <xdr:cNvSpPr txBox="1"/>
      </xdr:nvSpPr>
      <xdr:spPr>
        <a:xfrm>
          <a:off x="6262688" y="36337875"/>
          <a:ext cx="6783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Exemplo</a:t>
          </a:r>
        </a:p>
      </xdr:txBody>
    </xdr:sp>
    <xdr:clientData/>
  </xdr:oneCellAnchor>
  <xdr:twoCellAnchor>
    <xdr:from>
      <xdr:col>1</xdr:col>
      <xdr:colOff>0</xdr:colOff>
      <xdr:row>216</xdr:row>
      <xdr:rowOff>0</xdr:rowOff>
    </xdr:from>
    <xdr:to>
      <xdr:col>8</xdr:col>
      <xdr:colOff>238125</xdr:colOff>
      <xdr:row>230</xdr:row>
      <xdr:rowOff>178594</xdr:rowOff>
    </xdr:to>
    <xdr:sp macro="" textlink="">
      <xdr:nvSpPr>
        <xdr:cNvPr id="36" name="TextBox 1">
          <a:extLst>
            <a:ext uri="{FF2B5EF4-FFF2-40B4-BE49-F238E27FC236}">
              <a16:creationId xmlns:a16="http://schemas.microsoft.com/office/drawing/2014/main" id="{00000000-0008-0000-0400-000024000000}"/>
            </a:ext>
          </a:extLst>
        </xdr:cNvPr>
        <xdr:cNvSpPr txBox="1"/>
      </xdr:nvSpPr>
      <xdr:spPr>
        <a:xfrm>
          <a:off x="607219" y="44148375"/>
          <a:ext cx="4488656" cy="2845594"/>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unções NÚM.CARACT, NÚM.CARACTB</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NÚM.CARACT retorna o número de caracteres em uma cadeia de texto.</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NÚM.CARACTB retorna o número de bytes usados para representar os caracteres de uma cadeia de texto.</a:t>
          </a:r>
        </a:p>
        <a:p>
          <a:pPr marL="0" indent="0" algn="l"/>
          <a:r>
            <a:rPr lang="pt-BR" sz="1100" b="0" i="0">
              <a:solidFill>
                <a:schemeClr val="dk1"/>
              </a:solidFill>
              <a:effectLst/>
              <a:latin typeface="+mn-lt"/>
              <a:ea typeface="+mn-ea"/>
              <a:cs typeface="+mn-cs"/>
            </a:rPr>
            <a:t>.</a:t>
          </a:r>
        </a:p>
        <a:p>
          <a:pPr marL="0" indent="0" algn="l"/>
          <a:endParaRPr lang="pt-BR" sz="1100" b="0" i="0">
            <a:solidFill>
              <a:schemeClr val="dk1"/>
            </a:solidFill>
            <a:effectLst/>
            <a:latin typeface="+mn-lt"/>
            <a:ea typeface="+mn-ea"/>
            <a:cs typeface="+mn-cs"/>
          </a:endParaRPr>
        </a:p>
        <a:p>
          <a:pPr marL="0" indent="0" algn="l"/>
          <a:r>
            <a:rPr lang="en-US" sz="1100">
              <a:latin typeface="+mn-lt"/>
              <a:ea typeface="+mn-lt"/>
              <a:cs typeface="+mn-lt"/>
            </a:rPr>
            <a:t>Sintaxe:</a:t>
          </a:r>
        </a:p>
        <a:p>
          <a:r>
            <a:rPr lang="pt-BR" sz="1100" b="0" i="0">
              <a:solidFill>
                <a:schemeClr val="dk1"/>
              </a:solidFill>
              <a:effectLst/>
              <a:latin typeface="+mn-lt"/>
              <a:ea typeface="+mn-ea"/>
              <a:cs typeface="+mn-cs"/>
            </a:rPr>
            <a:t>=NÚM.CARACT(texto)</a:t>
          </a:r>
        </a:p>
        <a:p>
          <a:r>
            <a:rPr lang="pt-BR" sz="1100" b="0" i="0">
              <a:solidFill>
                <a:schemeClr val="dk1"/>
              </a:solidFill>
              <a:effectLst/>
              <a:latin typeface="+mn-lt"/>
              <a:ea typeface="+mn-ea"/>
              <a:cs typeface="+mn-cs"/>
            </a:rPr>
            <a:t>=NÚM.CARACTB(texto)</a:t>
          </a: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https://support.microsoft.com/pt-br/office/n%C3%BAm-caract-n%C3%BAm-caractb-fun%C3%A7%C3%B5es-n%C3%BAm-caract-n%C3%BAm-caractb-29236f94-cedc-429d-affd-b5e33d2c67cb</a:t>
          </a:r>
        </a:p>
      </xdr:txBody>
    </xdr:sp>
    <xdr:clientData/>
  </xdr:twoCellAnchor>
  <xdr:oneCellAnchor>
    <xdr:from>
      <xdr:col>10</xdr:col>
      <xdr:colOff>0</xdr:colOff>
      <xdr:row>216</xdr:row>
      <xdr:rowOff>0</xdr:rowOff>
    </xdr:from>
    <xdr:ext cx="678391" cy="264560"/>
    <xdr:sp macro="" textlink="">
      <xdr:nvSpPr>
        <xdr:cNvPr id="37" name="CaixaDeTexto 36">
          <a:extLst>
            <a:ext uri="{FF2B5EF4-FFF2-40B4-BE49-F238E27FC236}">
              <a16:creationId xmlns:a16="http://schemas.microsoft.com/office/drawing/2014/main" id="{00000000-0008-0000-0400-000025000000}"/>
            </a:ext>
          </a:extLst>
        </xdr:cNvPr>
        <xdr:cNvSpPr txBox="1"/>
      </xdr:nvSpPr>
      <xdr:spPr>
        <a:xfrm>
          <a:off x="6262688" y="44148375"/>
          <a:ext cx="6783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Exemplo</a:t>
          </a:r>
        </a:p>
      </xdr:txBody>
    </xdr:sp>
    <xdr:clientData/>
  </xdr:oneCellAnchor>
  <xdr:oneCellAnchor>
    <xdr:from>
      <xdr:col>10</xdr:col>
      <xdr:colOff>0</xdr:colOff>
      <xdr:row>226</xdr:row>
      <xdr:rowOff>0</xdr:rowOff>
    </xdr:from>
    <xdr:ext cx="733983" cy="436786"/>
    <xdr:sp macro="" textlink="">
      <xdr:nvSpPr>
        <xdr:cNvPr id="38" name="CaixaDeTexto 37">
          <a:extLst>
            <a:ext uri="{FF2B5EF4-FFF2-40B4-BE49-F238E27FC236}">
              <a16:creationId xmlns:a16="http://schemas.microsoft.com/office/drawing/2014/main" id="{00000000-0008-0000-0400-000026000000}"/>
            </a:ext>
          </a:extLst>
        </xdr:cNvPr>
        <xdr:cNvSpPr txBox="1"/>
      </xdr:nvSpPr>
      <xdr:spPr>
        <a:xfrm>
          <a:off x="6262688" y="46053375"/>
          <a:ext cx="733983"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Aplicação</a:t>
          </a:r>
        </a:p>
        <a:p>
          <a:endParaRPr lang="pt-BR" sz="1100"/>
        </a:p>
      </xdr:txBody>
    </xdr:sp>
    <xdr:clientData/>
  </xdr:oneCellAnchor>
  <xdr:oneCellAnchor>
    <xdr:from>
      <xdr:col>10</xdr:col>
      <xdr:colOff>0</xdr:colOff>
      <xdr:row>240</xdr:row>
      <xdr:rowOff>0</xdr:rowOff>
    </xdr:from>
    <xdr:ext cx="678391" cy="264560"/>
    <xdr:sp macro="" textlink="">
      <xdr:nvSpPr>
        <xdr:cNvPr id="39" name="CaixaDeTexto 38">
          <a:extLst>
            <a:ext uri="{FF2B5EF4-FFF2-40B4-BE49-F238E27FC236}">
              <a16:creationId xmlns:a16="http://schemas.microsoft.com/office/drawing/2014/main" id="{00000000-0008-0000-0400-000027000000}"/>
            </a:ext>
          </a:extLst>
        </xdr:cNvPr>
        <xdr:cNvSpPr txBox="1"/>
      </xdr:nvSpPr>
      <xdr:spPr>
        <a:xfrm>
          <a:off x="6262688" y="48720375"/>
          <a:ext cx="67839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pt-BR" sz="1100"/>
            <a:t>Exemplo</a:t>
          </a:r>
        </a:p>
      </xdr:txBody>
    </xdr:sp>
    <xdr:clientData/>
  </xdr:oneCellAnchor>
  <xdr:twoCellAnchor>
    <xdr:from>
      <xdr:col>1</xdr:col>
      <xdr:colOff>571500</xdr:colOff>
      <xdr:row>239</xdr:row>
      <xdr:rowOff>83344</xdr:rowOff>
    </xdr:from>
    <xdr:to>
      <xdr:col>8</xdr:col>
      <xdr:colOff>511969</xdr:colOff>
      <xdr:row>242</xdr:row>
      <xdr:rowOff>107156</xdr:rowOff>
    </xdr:to>
    <xdr:sp macro="" textlink="">
      <xdr:nvSpPr>
        <xdr:cNvPr id="40" name="TextBox 1">
          <a:extLst>
            <a:ext uri="{FF2B5EF4-FFF2-40B4-BE49-F238E27FC236}">
              <a16:creationId xmlns:a16="http://schemas.microsoft.com/office/drawing/2014/main" id="{00000000-0008-0000-0400-000028000000}"/>
            </a:ext>
          </a:extLst>
        </xdr:cNvPr>
        <xdr:cNvSpPr txBox="1"/>
      </xdr:nvSpPr>
      <xdr:spPr>
        <a:xfrm>
          <a:off x="1178719" y="48613219"/>
          <a:ext cx="4191000" cy="595312"/>
        </a:xfrm>
        <a:prstGeom prst="rect">
          <a:avLst/>
        </a:prstGeom>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600" b="0" i="0">
              <a:solidFill>
                <a:schemeClr val="dk1"/>
              </a:solidFill>
              <a:effectLst/>
              <a:latin typeface="+mn-lt"/>
              <a:ea typeface="+mn-ea"/>
              <a:cs typeface="+mn-cs"/>
            </a:rPr>
            <a:t>Exemplo</a:t>
          </a:r>
          <a:r>
            <a:rPr lang="pt-BR" sz="1600" b="0" i="0" baseline="0">
              <a:solidFill>
                <a:schemeClr val="dk1"/>
              </a:solidFill>
              <a:effectLst/>
              <a:latin typeface="+mn-lt"/>
              <a:ea typeface="+mn-ea"/>
              <a:cs typeface="+mn-cs"/>
            </a:rPr>
            <a:t> da junção de funções</a:t>
          </a:r>
          <a:endParaRPr lang="pt-BR" sz="1600" b="0" i="0">
            <a:solidFill>
              <a:schemeClr val="dk1"/>
            </a:solidFill>
            <a:effectLst/>
            <a:latin typeface="+mn-lt"/>
            <a:ea typeface="+mn-ea"/>
            <a:cs typeface="+mn-cs"/>
          </a:endParaRPr>
        </a:p>
        <a:p>
          <a:endParaRPr lang="pt-BR" sz="1100" b="0" i="0">
            <a:solidFill>
              <a:schemeClr val="dk1"/>
            </a:solidFill>
            <a:effectLst/>
            <a:latin typeface="+mn-lt"/>
            <a:ea typeface="+mn-ea"/>
            <a:cs typeface="+mn-cs"/>
          </a:endParaRP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2</xdr:row>
      <xdr:rowOff>0</xdr:rowOff>
    </xdr:from>
    <xdr:to>
      <xdr:col>26</xdr:col>
      <xdr:colOff>325206</xdr:colOff>
      <xdr:row>14</xdr:row>
      <xdr:rowOff>38100</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609600" y="381000"/>
          <a:ext cx="15565206" cy="2324100"/>
        </a:xfrm>
        <a:prstGeom prst="rect">
          <a:avLst/>
        </a:prstGeom>
        <a:solidFill>
          <a:srgbClr val="00B050"/>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pt-BR" sz="2400" b="0" i="0">
              <a:solidFill>
                <a:schemeClr val="bg1"/>
              </a:solidFill>
              <a:effectLst/>
              <a:latin typeface="Segoe UI Light" panose="020B0502040204020203" pitchFamily="34" charset="0"/>
              <a:ea typeface="+mn-ea"/>
              <a:cs typeface="+mn-cs"/>
            </a:rPr>
            <a:t>Função de Data</a:t>
          </a:r>
          <a:r>
            <a:rPr lang="pt-BR" sz="2400" b="0" i="0" baseline="0">
              <a:solidFill>
                <a:schemeClr val="bg1"/>
              </a:solidFill>
              <a:effectLst/>
              <a:latin typeface="Segoe UI Light" panose="020B0502040204020203" pitchFamily="34" charset="0"/>
              <a:ea typeface="+mn-ea"/>
              <a:cs typeface="+mn-cs"/>
            </a:rPr>
            <a:t> e Hora</a:t>
          </a:r>
          <a:endParaRPr lang="pt-BR" sz="2400" b="0" i="0">
            <a:solidFill>
              <a:schemeClr val="bg1"/>
            </a:solidFill>
            <a:effectLst/>
            <a:latin typeface="Segoe UI Light" panose="020B0502040204020203" pitchFamily="34" charset="0"/>
            <a:ea typeface="+mn-ea"/>
            <a:cs typeface="+mn-cs"/>
          </a:endParaRPr>
        </a:p>
        <a:p>
          <a:pPr algn="l"/>
          <a:r>
            <a:rPr lang="pt-BR" sz="2000" b="0" i="0">
              <a:solidFill>
                <a:schemeClr val="bg1"/>
              </a:solidFill>
              <a:effectLst/>
              <a:latin typeface="Segoe UI Light" panose="020B0502040204020203" pitchFamily="34" charset="0"/>
            </a:rPr>
            <a:t>		contém</a:t>
          </a:r>
          <a:r>
            <a:rPr lang="pt-BR" sz="2000" b="0" i="0" baseline="0">
              <a:solidFill>
                <a:schemeClr val="bg1"/>
              </a:solidFill>
              <a:effectLst/>
              <a:latin typeface="Segoe UI Light" panose="020B0502040204020203" pitchFamily="34" charset="0"/>
            </a:rPr>
            <a:t> funções que manipulam datas e horas.</a:t>
          </a:r>
        </a:p>
        <a:p>
          <a:pPr algn="l"/>
          <a:endParaRPr lang="pt-BR" sz="2000" b="0" i="0" baseline="0">
            <a:solidFill>
              <a:schemeClr val="bg1"/>
            </a:solidFill>
            <a:effectLst/>
            <a:latin typeface="Segoe UI Light" panose="020B0502040204020203" pitchFamily="34" charset="0"/>
          </a:endParaRPr>
        </a:p>
        <a:p>
          <a:pPr algn="l"/>
          <a:r>
            <a:rPr lang="pt-BR" sz="1400" b="0" i="0" baseline="0">
              <a:solidFill>
                <a:schemeClr val="bg1"/>
              </a:solidFill>
              <a:effectLst/>
              <a:latin typeface="Segoe UI Light" panose="020B0502040204020203" pitchFamily="34" charset="0"/>
            </a:rPr>
            <a:t>Por padrão a data inicial utilizado pelo Excel é 01/01/1900 e a última data é 31/12/9999.</a:t>
          </a:r>
        </a:p>
        <a:p>
          <a:pPr algn="l"/>
          <a:r>
            <a:rPr lang="pt-BR" sz="1400" b="0" i="0" baseline="0">
              <a:solidFill>
                <a:schemeClr val="bg1"/>
              </a:solidFill>
              <a:effectLst/>
              <a:latin typeface="Segoe UI Light" panose="020B0502040204020203" pitchFamily="34" charset="0"/>
            </a:rPr>
            <a:t>A interpretação do Excel e um sequência  de númerica de 1 (inical ) a 2.958.465, para o cálculo da data.</a:t>
          </a:r>
          <a:endParaRPr lang="pt-BR" sz="1000" b="0" i="0" baseline="0">
            <a:solidFill>
              <a:schemeClr val="bg1"/>
            </a:solidFill>
            <a:effectLst/>
            <a:latin typeface="Segoe UI Light" panose="020B0502040204020203" pitchFamily="34" charset="0"/>
          </a:endParaRPr>
        </a:p>
        <a:p>
          <a:pPr algn="l"/>
          <a:endParaRPr lang="pt-BR" sz="1200" b="0" i="0">
            <a:solidFill>
              <a:schemeClr val="bg1"/>
            </a:solidFill>
            <a:effectLst/>
            <a:latin typeface="Segoe UI Light" panose="020B0502040204020203" pitchFamily="34" charset="0"/>
          </a:endParaRPr>
        </a:p>
        <a:p>
          <a:pPr algn="l"/>
          <a:r>
            <a:rPr lang="pt-BR" sz="1050" b="0" i="0">
              <a:solidFill>
                <a:schemeClr val="bg1"/>
              </a:solidFill>
              <a:effectLst/>
              <a:latin typeface="Segoe UI Light" panose="020B0502040204020203" pitchFamily="34" charset="0"/>
            </a:rPr>
            <a:t>https://support.microsoft.com/pt-br/office/fun%C3%A7%C3%B5es-de-data-e-hora-refer%C3%AAncia-fd1b5961-c1ae-4677-be58-074152f97b81</a:t>
          </a:r>
        </a:p>
      </xdr:txBody>
    </xdr:sp>
    <xdr:clientData/>
  </xdr:twoCellAnchor>
  <xdr:oneCellAnchor>
    <xdr:from>
      <xdr:col>1</xdr:col>
      <xdr:colOff>57150</xdr:colOff>
      <xdr:row>15</xdr:row>
      <xdr:rowOff>85725</xdr:rowOff>
    </xdr:from>
    <xdr:ext cx="5730351" cy="1297919"/>
    <xdr:sp macro="" textlink="">
      <xdr:nvSpPr>
        <xdr:cNvPr id="3" name="CaixaDeTexto 2">
          <a:extLst>
            <a:ext uri="{FF2B5EF4-FFF2-40B4-BE49-F238E27FC236}">
              <a16:creationId xmlns:a16="http://schemas.microsoft.com/office/drawing/2014/main" id="{00000000-0008-0000-0500-000003000000}"/>
            </a:ext>
          </a:extLst>
        </xdr:cNvPr>
        <xdr:cNvSpPr txBox="1"/>
      </xdr:nvSpPr>
      <xdr:spPr>
        <a:xfrm>
          <a:off x="666750" y="2943225"/>
          <a:ext cx="5730351" cy="129791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spAutoFit/>
        </a:bodyPr>
        <a:lstStyle/>
        <a:p>
          <a:r>
            <a:rPr lang="pt-BR" sz="1100"/>
            <a:t>Confirindo</a:t>
          </a:r>
          <a:r>
            <a:rPr lang="pt-BR" sz="1100" baseline="0"/>
            <a:t> por Número, o seguintes teste:</a:t>
          </a:r>
        </a:p>
        <a:p>
          <a:endParaRPr lang="pt-BR" sz="1100" baseline="0"/>
        </a:p>
        <a:p>
          <a:r>
            <a:rPr lang="pt-BR" sz="1100" baseline="0"/>
            <a:t> 1. Digite o número  </a:t>
          </a:r>
          <a:r>
            <a:rPr lang="pt-BR" sz="1100" b="0" i="0" u="none" strike="noStrike">
              <a:solidFill>
                <a:schemeClr val="tx1"/>
              </a:solidFill>
              <a:effectLst/>
              <a:latin typeface="+mn-lt"/>
              <a:ea typeface="+mn-ea"/>
              <a:cs typeface="+mn-cs"/>
            </a:rPr>
            <a:t>44.972</a:t>
          </a:r>
          <a:r>
            <a:rPr lang="pt-BR"/>
            <a:t>  em  uma  célula.</a:t>
          </a:r>
        </a:p>
        <a:p>
          <a:endParaRPr lang="pt-BR"/>
        </a:p>
        <a:p>
          <a:r>
            <a:rPr lang="pt-BR" sz="1100" baseline="0"/>
            <a:t> 2. Selecione a célula e clique  na guia </a:t>
          </a:r>
          <a:r>
            <a:rPr lang="pt-BR" sz="1100" b="1" baseline="0"/>
            <a:t>Página Inicial</a:t>
          </a:r>
          <a:r>
            <a:rPr lang="pt-BR" sz="1100" baseline="0"/>
            <a:t>.</a:t>
          </a:r>
        </a:p>
        <a:p>
          <a:endParaRPr lang="pt-BR" sz="1100" baseline="0"/>
        </a:p>
        <a:p>
          <a:r>
            <a:rPr lang="pt-BR" sz="1100" baseline="0"/>
            <a:t> 3 .No  grupo </a:t>
          </a:r>
          <a:r>
            <a:rPr lang="pt-BR" sz="1100" b="1" baseline="0"/>
            <a:t>Número </a:t>
          </a:r>
          <a:r>
            <a:rPr lang="pt-BR" sz="1100" b="0" baseline="0"/>
            <a:t>clique na listagem Formato de </a:t>
          </a:r>
          <a:r>
            <a:rPr lang="pt-BR" sz="1100" b="1" baseline="0"/>
            <a:t>Número</a:t>
          </a:r>
          <a:r>
            <a:rPr lang="pt-BR" sz="1100" b="0" baseline="0"/>
            <a:t>  e escolha a opção </a:t>
          </a:r>
          <a:r>
            <a:rPr lang="pt-BR" sz="1100" b="1" baseline="0"/>
            <a:t>Data Abreviada</a:t>
          </a:r>
        </a:p>
      </xdr:txBody>
    </xdr:sp>
    <xdr:clientData/>
  </xdr:oneCellAnchor>
  <xdr:twoCellAnchor>
    <xdr:from>
      <xdr:col>10</xdr:col>
      <xdr:colOff>492125</xdr:colOff>
      <xdr:row>15</xdr:row>
      <xdr:rowOff>142875</xdr:rowOff>
    </xdr:from>
    <xdr:to>
      <xdr:col>12</xdr:col>
      <xdr:colOff>53975</xdr:colOff>
      <xdr:row>17</xdr:row>
      <xdr:rowOff>123825</xdr:rowOff>
    </xdr:to>
    <xdr:sp macro="" textlink="">
      <xdr:nvSpPr>
        <xdr:cNvPr id="4" name="Balão de Fala: Retângulo com Cantos Arredondados 3">
          <a:extLst>
            <a:ext uri="{FF2B5EF4-FFF2-40B4-BE49-F238E27FC236}">
              <a16:creationId xmlns:a16="http://schemas.microsoft.com/office/drawing/2014/main" id="{E5C8DBA4-8E39-4043-A8C1-7E5626148994}"/>
            </a:ext>
          </a:extLst>
        </xdr:cNvPr>
        <xdr:cNvSpPr/>
      </xdr:nvSpPr>
      <xdr:spPr>
        <a:xfrm>
          <a:off x="6969125" y="3000375"/>
          <a:ext cx="768350" cy="3619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1º Passo</a:t>
          </a:r>
        </a:p>
        <a:p>
          <a:pPr algn="l"/>
          <a:endParaRPr lang="pt-BR" sz="1100"/>
        </a:p>
      </xdr:txBody>
    </xdr:sp>
    <xdr:clientData/>
  </xdr:twoCellAnchor>
  <xdr:twoCellAnchor editAs="oneCell">
    <xdr:from>
      <xdr:col>13</xdr:col>
      <xdr:colOff>373856</xdr:colOff>
      <xdr:row>18</xdr:row>
      <xdr:rowOff>178595</xdr:rowOff>
    </xdr:from>
    <xdr:to>
      <xdr:col>15</xdr:col>
      <xdr:colOff>511969</xdr:colOff>
      <xdr:row>24</xdr:row>
      <xdr:rowOff>42689</xdr:rowOff>
    </xdr:to>
    <xdr:pic>
      <xdr:nvPicPr>
        <xdr:cNvPr id="6" name="Imagem 5">
          <a:extLst>
            <a:ext uri="{FF2B5EF4-FFF2-40B4-BE49-F238E27FC236}">
              <a16:creationId xmlns:a16="http://schemas.microsoft.com/office/drawing/2014/main" id="{9B0C3CFE-515E-4A0E-B3E8-7F0C268034AA}"/>
            </a:ext>
          </a:extLst>
        </xdr:cNvPr>
        <xdr:cNvPicPr>
          <a:picLocks noChangeAspect="1"/>
        </xdr:cNvPicPr>
      </xdr:nvPicPr>
      <xdr:blipFill rotWithShape="1">
        <a:blip xmlns:r="http://schemas.openxmlformats.org/officeDocument/2006/relationships" r:embed="rId1"/>
        <a:srcRect l="-1" t="-1" r="82155" b="76503"/>
        <a:stretch/>
      </xdr:blipFill>
      <xdr:spPr>
        <a:xfrm>
          <a:off x="8696325" y="3607595"/>
          <a:ext cx="1352550" cy="1007094"/>
        </a:xfrm>
        <a:prstGeom prst="rect">
          <a:avLst/>
        </a:prstGeom>
      </xdr:spPr>
    </xdr:pic>
    <xdr:clientData/>
  </xdr:twoCellAnchor>
  <xdr:twoCellAnchor>
    <xdr:from>
      <xdr:col>13</xdr:col>
      <xdr:colOff>294034</xdr:colOff>
      <xdr:row>15</xdr:row>
      <xdr:rowOff>137181</xdr:rowOff>
    </xdr:from>
    <xdr:to>
      <xdr:col>14</xdr:col>
      <xdr:colOff>463102</xdr:colOff>
      <xdr:row>17</xdr:row>
      <xdr:rowOff>118131</xdr:rowOff>
    </xdr:to>
    <xdr:sp macro="" textlink="">
      <xdr:nvSpPr>
        <xdr:cNvPr id="7" name="Balão de Fala: Retângulo com Cantos Arredondados 6">
          <a:extLst>
            <a:ext uri="{FF2B5EF4-FFF2-40B4-BE49-F238E27FC236}">
              <a16:creationId xmlns:a16="http://schemas.microsoft.com/office/drawing/2014/main" id="{E381AA4F-AAA2-42F9-B9C3-F8AAA0EA1561}"/>
            </a:ext>
          </a:extLst>
        </xdr:cNvPr>
        <xdr:cNvSpPr/>
      </xdr:nvSpPr>
      <xdr:spPr>
        <a:xfrm>
          <a:off x="8833404" y="2994681"/>
          <a:ext cx="781981" cy="3619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2º Passo:</a:t>
          </a:r>
        </a:p>
      </xdr:txBody>
    </xdr:sp>
    <xdr:clientData/>
  </xdr:twoCellAnchor>
  <xdr:twoCellAnchor>
    <xdr:from>
      <xdr:col>16</xdr:col>
      <xdr:colOff>391182</xdr:colOff>
      <xdr:row>15</xdr:row>
      <xdr:rowOff>162028</xdr:rowOff>
    </xdr:from>
    <xdr:to>
      <xdr:col>17</xdr:col>
      <xdr:colOff>560250</xdr:colOff>
      <xdr:row>17</xdr:row>
      <xdr:rowOff>142978</xdr:rowOff>
    </xdr:to>
    <xdr:sp macro="" textlink="">
      <xdr:nvSpPr>
        <xdr:cNvPr id="9" name="Balão de Fala: Retângulo com Cantos Arredondados 8">
          <a:extLst>
            <a:ext uri="{FF2B5EF4-FFF2-40B4-BE49-F238E27FC236}">
              <a16:creationId xmlns:a16="http://schemas.microsoft.com/office/drawing/2014/main" id="{96E559D2-6ACB-4D00-8C76-853A5DAF71BE}"/>
            </a:ext>
          </a:extLst>
        </xdr:cNvPr>
        <xdr:cNvSpPr/>
      </xdr:nvSpPr>
      <xdr:spPr>
        <a:xfrm>
          <a:off x="10769291" y="3019528"/>
          <a:ext cx="781981" cy="3619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3 º Passo:</a:t>
          </a:r>
        </a:p>
      </xdr:txBody>
    </xdr:sp>
    <xdr:clientData/>
  </xdr:twoCellAnchor>
  <xdr:oneCellAnchor>
    <xdr:from>
      <xdr:col>1</xdr:col>
      <xdr:colOff>0</xdr:colOff>
      <xdr:row>26</xdr:row>
      <xdr:rowOff>190499</xdr:rowOff>
    </xdr:from>
    <xdr:ext cx="5730351" cy="2459935"/>
    <xdr:sp macro="" textlink="">
      <xdr:nvSpPr>
        <xdr:cNvPr id="10" name="CaixaDeTexto 9">
          <a:extLst>
            <a:ext uri="{FF2B5EF4-FFF2-40B4-BE49-F238E27FC236}">
              <a16:creationId xmlns:a16="http://schemas.microsoft.com/office/drawing/2014/main" id="{50966218-EFC9-4BD2-9916-8B8022B225AA}"/>
            </a:ext>
          </a:extLst>
        </xdr:cNvPr>
        <xdr:cNvSpPr txBox="1"/>
      </xdr:nvSpPr>
      <xdr:spPr>
        <a:xfrm>
          <a:off x="612913" y="5143499"/>
          <a:ext cx="5730351" cy="245993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wrap="none" rtlCol="0" anchor="t">
          <a:noAutofit/>
        </a:bodyPr>
        <a:lstStyle/>
        <a:p>
          <a:r>
            <a:rPr lang="pt-BR" sz="1100"/>
            <a:t>Confirindo</a:t>
          </a:r>
          <a:r>
            <a:rPr lang="pt-BR" sz="1100" baseline="0"/>
            <a:t> por Número, o seguintes teste:</a:t>
          </a:r>
        </a:p>
        <a:p>
          <a:endParaRPr lang="pt-BR" sz="1100" baseline="0"/>
        </a:p>
        <a:p>
          <a:r>
            <a:rPr lang="pt-BR" sz="1100" baseline="0"/>
            <a:t> 1. Digite  a data 15/02/2023 na célula</a:t>
          </a:r>
          <a:r>
            <a:rPr lang="pt-BR"/>
            <a:t>.</a:t>
          </a:r>
        </a:p>
        <a:p>
          <a:endParaRPr lang="pt-BR"/>
        </a:p>
        <a:p>
          <a:r>
            <a:rPr lang="pt-BR" sz="1100" baseline="0"/>
            <a:t> 2. Selecione a célula e clique  na guia </a:t>
          </a:r>
          <a:r>
            <a:rPr lang="pt-BR" sz="1100" b="1" baseline="0"/>
            <a:t>Página Inicial</a:t>
          </a:r>
          <a:r>
            <a:rPr lang="pt-BR" sz="1100" baseline="0"/>
            <a:t>.</a:t>
          </a:r>
        </a:p>
        <a:p>
          <a:endParaRPr lang="pt-BR" sz="1100" baseline="0"/>
        </a:p>
        <a:p>
          <a:r>
            <a:rPr lang="pt-BR" sz="1100" baseline="0"/>
            <a:t> 3 .No  grupo </a:t>
          </a:r>
          <a:r>
            <a:rPr lang="pt-BR" sz="1100" b="1" baseline="0"/>
            <a:t>Número </a:t>
          </a:r>
          <a:r>
            <a:rPr lang="pt-BR" sz="1100" b="0" baseline="0"/>
            <a:t>clique o  </a:t>
          </a:r>
          <a:r>
            <a:rPr lang="pt-BR" sz="1100" b="1" baseline="0"/>
            <a:t>Indicador da caixa de diálogo</a:t>
          </a:r>
          <a:r>
            <a:rPr lang="pt-BR" sz="1100" b="0" baseline="0"/>
            <a:t> para abrir </a:t>
          </a:r>
          <a:r>
            <a:rPr lang="pt-BR" sz="1100" b="1" baseline="0"/>
            <a:t>Formatart Células</a:t>
          </a:r>
          <a:r>
            <a:rPr lang="pt-BR" sz="1100" b="0" baseline="0"/>
            <a:t>.</a:t>
          </a:r>
        </a:p>
        <a:p>
          <a:endParaRPr lang="pt-BR" sz="1100" b="0" baseline="0"/>
        </a:p>
        <a:p>
          <a:r>
            <a:rPr lang="pt-BR" sz="1100" b="0" baseline="0"/>
            <a:t> 4. Escolha a categoria Números e execute os passos:</a:t>
          </a:r>
        </a:p>
        <a:p>
          <a:r>
            <a:rPr lang="pt-BR" sz="1100" b="0" baseline="0"/>
            <a:t>       4.1 Na opção </a:t>
          </a:r>
          <a:r>
            <a:rPr lang="pt-BR" sz="1100" b="1" baseline="0"/>
            <a:t>Casas e decimais</a:t>
          </a:r>
          <a:r>
            <a:rPr lang="pt-BR" sz="1100" b="0" baseline="0"/>
            <a:t> digite 0 (zeros).</a:t>
          </a:r>
        </a:p>
        <a:p>
          <a:r>
            <a:rPr lang="pt-BR" sz="1100" b="0" baseline="0"/>
            <a:t>       4.2 Marque a opção </a:t>
          </a:r>
          <a:r>
            <a:rPr lang="pt-BR" sz="1100" b="1" baseline="0"/>
            <a:t>Usar separador</a:t>
          </a:r>
          <a:r>
            <a:rPr lang="pt-BR" sz="1100" b="0" baseline="0"/>
            <a:t> de 1000(.) </a:t>
          </a:r>
        </a:p>
        <a:p>
          <a:endParaRPr lang="pt-BR" sz="1100" b="0" baseline="0"/>
        </a:p>
        <a:p>
          <a:r>
            <a:rPr lang="pt-BR" sz="1100" b="0" baseline="0"/>
            <a:t>5. Clique em Ok</a:t>
          </a:r>
        </a:p>
        <a:p>
          <a:endParaRPr lang="pt-BR" sz="1100" b="1" baseline="0"/>
        </a:p>
      </xdr:txBody>
    </xdr:sp>
    <xdr:clientData/>
  </xdr:oneCellAnchor>
  <xdr:twoCellAnchor>
    <xdr:from>
      <xdr:col>10</xdr:col>
      <xdr:colOff>480391</xdr:colOff>
      <xdr:row>27</xdr:row>
      <xdr:rowOff>0</xdr:rowOff>
    </xdr:from>
    <xdr:to>
      <xdr:col>12</xdr:col>
      <xdr:colOff>42241</xdr:colOff>
      <xdr:row>28</xdr:row>
      <xdr:rowOff>171450</xdr:rowOff>
    </xdr:to>
    <xdr:sp macro="" textlink="">
      <xdr:nvSpPr>
        <xdr:cNvPr id="11" name="Balão de Fala: Retângulo com Cantos Arredondados 10">
          <a:extLst>
            <a:ext uri="{FF2B5EF4-FFF2-40B4-BE49-F238E27FC236}">
              <a16:creationId xmlns:a16="http://schemas.microsoft.com/office/drawing/2014/main" id="{DA4DCCB5-E77C-4E3E-B158-A10FFEB087D8}"/>
            </a:ext>
          </a:extLst>
        </xdr:cNvPr>
        <xdr:cNvSpPr/>
      </xdr:nvSpPr>
      <xdr:spPr>
        <a:xfrm>
          <a:off x="7007087" y="5143500"/>
          <a:ext cx="961611" cy="3619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1º Passo</a:t>
          </a:r>
        </a:p>
        <a:p>
          <a:pPr algn="l"/>
          <a:endParaRPr lang="pt-BR" sz="1100"/>
        </a:p>
      </xdr:txBody>
    </xdr:sp>
    <xdr:clientData/>
  </xdr:twoCellAnchor>
  <xdr:twoCellAnchor editAs="oneCell">
    <xdr:from>
      <xdr:col>13</xdr:col>
      <xdr:colOff>443842</xdr:colOff>
      <xdr:row>29</xdr:row>
      <xdr:rowOff>186878</xdr:rowOff>
    </xdr:from>
    <xdr:to>
      <xdr:col>15</xdr:col>
      <xdr:colOff>581955</xdr:colOff>
      <xdr:row>35</xdr:row>
      <xdr:rowOff>50972</xdr:rowOff>
    </xdr:to>
    <xdr:pic>
      <xdr:nvPicPr>
        <xdr:cNvPr id="12" name="Imagem 11">
          <a:extLst>
            <a:ext uri="{FF2B5EF4-FFF2-40B4-BE49-F238E27FC236}">
              <a16:creationId xmlns:a16="http://schemas.microsoft.com/office/drawing/2014/main" id="{E12790DE-7510-4A38-80F2-17EA2383707E}"/>
            </a:ext>
          </a:extLst>
        </xdr:cNvPr>
        <xdr:cNvPicPr>
          <a:picLocks noChangeAspect="1"/>
        </xdr:cNvPicPr>
      </xdr:nvPicPr>
      <xdr:blipFill rotWithShape="1">
        <a:blip xmlns:r="http://schemas.openxmlformats.org/officeDocument/2006/relationships" r:embed="rId1"/>
        <a:srcRect l="-1" t="-1" r="82155" b="76503"/>
        <a:stretch/>
      </xdr:blipFill>
      <xdr:spPr>
        <a:xfrm>
          <a:off x="8983212" y="5711378"/>
          <a:ext cx="1363939" cy="1007094"/>
        </a:xfrm>
        <a:prstGeom prst="rect">
          <a:avLst/>
        </a:prstGeom>
      </xdr:spPr>
    </xdr:pic>
    <xdr:clientData/>
  </xdr:twoCellAnchor>
  <xdr:twoCellAnchor>
    <xdr:from>
      <xdr:col>13</xdr:col>
      <xdr:colOff>364020</xdr:colOff>
      <xdr:row>26</xdr:row>
      <xdr:rowOff>145464</xdr:rowOff>
    </xdr:from>
    <xdr:to>
      <xdr:col>14</xdr:col>
      <xdr:colOff>533088</xdr:colOff>
      <xdr:row>28</xdr:row>
      <xdr:rowOff>126414</xdr:rowOff>
    </xdr:to>
    <xdr:sp macro="" textlink="">
      <xdr:nvSpPr>
        <xdr:cNvPr id="13" name="Balão de Fala: Retângulo com Cantos Arredondados 12">
          <a:extLst>
            <a:ext uri="{FF2B5EF4-FFF2-40B4-BE49-F238E27FC236}">
              <a16:creationId xmlns:a16="http://schemas.microsoft.com/office/drawing/2014/main" id="{BF8F2222-8998-46C6-AEA5-647D20B74252}"/>
            </a:ext>
          </a:extLst>
        </xdr:cNvPr>
        <xdr:cNvSpPr/>
      </xdr:nvSpPr>
      <xdr:spPr>
        <a:xfrm>
          <a:off x="8903390" y="5098464"/>
          <a:ext cx="781981" cy="3619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2º Passo:</a:t>
          </a:r>
        </a:p>
      </xdr:txBody>
    </xdr:sp>
    <xdr:clientData/>
  </xdr:twoCellAnchor>
  <xdr:twoCellAnchor editAs="oneCell">
    <xdr:from>
      <xdr:col>16</xdr:col>
      <xdr:colOff>465666</xdr:colOff>
      <xdr:row>30</xdr:row>
      <xdr:rowOff>10584</xdr:rowOff>
    </xdr:from>
    <xdr:to>
      <xdr:col>23</xdr:col>
      <xdr:colOff>402165</xdr:colOff>
      <xdr:row>45</xdr:row>
      <xdr:rowOff>179917</xdr:rowOff>
    </xdr:to>
    <xdr:pic>
      <xdr:nvPicPr>
        <xdr:cNvPr id="15" name="Imagem 14">
          <a:extLst>
            <a:ext uri="{FF2B5EF4-FFF2-40B4-BE49-F238E27FC236}">
              <a16:creationId xmlns:a16="http://schemas.microsoft.com/office/drawing/2014/main" id="{31096A6F-D892-4091-ACAA-40F9DF905F0A}"/>
            </a:ext>
          </a:extLst>
        </xdr:cNvPr>
        <xdr:cNvPicPr>
          <a:picLocks noChangeAspect="1"/>
        </xdr:cNvPicPr>
      </xdr:nvPicPr>
      <xdr:blipFill rotWithShape="1">
        <a:blip xmlns:r="http://schemas.openxmlformats.org/officeDocument/2006/relationships" r:embed="rId2"/>
        <a:srcRect l="46732" t="3037" r="20646" b="55579"/>
        <a:stretch/>
      </xdr:blipFill>
      <xdr:spPr>
        <a:xfrm>
          <a:off x="10890249" y="5725584"/>
          <a:ext cx="4233333" cy="3026833"/>
        </a:xfrm>
        <a:prstGeom prst="rect">
          <a:avLst/>
        </a:prstGeom>
      </xdr:spPr>
    </xdr:pic>
    <xdr:clientData/>
  </xdr:twoCellAnchor>
  <xdr:twoCellAnchor>
    <xdr:from>
      <xdr:col>16</xdr:col>
      <xdr:colOff>497417</xdr:colOff>
      <xdr:row>26</xdr:row>
      <xdr:rowOff>148166</xdr:rowOff>
    </xdr:from>
    <xdr:to>
      <xdr:col>18</xdr:col>
      <xdr:colOff>52652</xdr:colOff>
      <xdr:row>28</xdr:row>
      <xdr:rowOff>129116</xdr:rowOff>
    </xdr:to>
    <xdr:sp macro="" textlink="">
      <xdr:nvSpPr>
        <xdr:cNvPr id="16" name="Balão de Fala: Retângulo com Cantos Arredondados 15">
          <a:extLst>
            <a:ext uri="{FF2B5EF4-FFF2-40B4-BE49-F238E27FC236}">
              <a16:creationId xmlns:a16="http://schemas.microsoft.com/office/drawing/2014/main" id="{3D0F0648-3BF4-4046-AE2B-5958722CBD93}"/>
            </a:ext>
          </a:extLst>
        </xdr:cNvPr>
        <xdr:cNvSpPr/>
      </xdr:nvSpPr>
      <xdr:spPr>
        <a:xfrm>
          <a:off x="10922000" y="5101166"/>
          <a:ext cx="782902" cy="3619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3 º Passo:</a:t>
          </a:r>
        </a:p>
      </xdr:txBody>
    </xdr:sp>
    <xdr:clientData/>
  </xdr:twoCellAnchor>
  <xdr:twoCellAnchor editAs="oneCell">
    <xdr:from>
      <xdr:col>24</xdr:col>
      <xdr:colOff>111125</xdr:colOff>
      <xdr:row>29</xdr:row>
      <xdr:rowOff>111125</xdr:rowOff>
    </xdr:from>
    <xdr:to>
      <xdr:col>32</xdr:col>
      <xdr:colOff>587375</xdr:colOff>
      <xdr:row>52</xdr:row>
      <xdr:rowOff>111125</xdr:rowOff>
    </xdr:to>
    <xdr:pic>
      <xdr:nvPicPr>
        <xdr:cNvPr id="17" name="Imagem 16">
          <a:extLst>
            <a:ext uri="{FF2B5EF4-FFF2-40B4-BE49-F238E27FC236}">
              <a16:creationId xmlns:a16="http://schemas.microsoft.com/office/drawing/2014/main" id="{0F6ACAA8-8DEA-4CA4-A5E6-7F0AB38671D0}"/>
            </a:ext>
          </a:extLst>
        </xdr:cNvPr>
        <xdr:cNvPicPr>
          <a:picLocks noChangeAspect="1"/>
        </xdr:cNvPicPr>
      </xdr:nvPicPr>
      <xdr:blipFill rotWithShape="1">
        <a:blip xmlns:r="http://schemas.openxmlformats.org/officeDocument/2006/relationships" r:embed="rId3"/>
        <a:srcRect l="17278" t="20908" r="41106" b="19189"/>
        <a:stretch/>
      </xdr:blipFill>
      <xdr:spPr>
        <a:xfrm>
          <a:off x="15224125" y="5635625"/>
          <a:ext cx="5302250" cy="4381500"/>
        </a:xfrm>
        <a:prstGeom prst="rect">
          <a:avLst/>
        </a:prstGeom>
      </xdr:spPr>
    </xdr:pic>
    <xdr:clientData/>
  </xdr:twoCellAnchor>
  <xdr:twoCellAnchor>
    <xdr:from>
      <xdr:col>25</xdr:col>
      <xdr:colOff>0</xdr:colOff>
      <xdr:row>27</xdr:row>
      <xdr:rowOff>0</xdr:rowOff>
    </xdr:from>
    <xdr:to>
      <xdr:col>26</xdr:col>
      <xdr:colOff>228600</xdr:colOff>
      <xdr:row>28</xdr:row>
      <xdr:rowOff>171450</xdr:rowOff>
    </xdr:to>
    <xdr:sp macro="" textlink="">
      <xdr:nvSpPr>
        <xdr:cNvPr id="18" name="Balão de Fala: Retângulo com Cantos Arredondados 17">
          <a:extLst>
            <a:ext uri="{FF2B5EF4-FFF2-40B4-BE49-F238E27FC236}">
              <a16:creationId xmlns:a16="http://schemas.microsoft.com/office/drawing/2014/main" id="{BFB5F178-F45E-40F3-87C6-A2F4BF0E1740}"/>
            </a:ext>
          </a:extLst>
        </xdr:cNvPr>
        <xdr:cNvSpPr/>
      </xdr:nvSpPr>
      <xdr:spPr>
        <a:xfrm>
          <a:off x="15840075" y="5143500"/>
          <a:ext cx="838200" cy="361950"/>
        </a:xfrm>
        <a:prstGeom prst="wedgeRound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pt-BR" sz="1100"/>
            <a:t>4 º Passo:</a:t>
          </a:r>
        </a:p>
      </xdr:txBody>
    </xdr:sp>
    <xdr:clientData/>
  </xdr:twoCellAnchor>
  <xdr:twoCellAnchor>
    <xdr:from>
      <xdr:col>1</xdr:col>
      <xdr:colOff>0</xdr:colOff>
      <xdr:row>51</xdr:row>
      <xdr:rowOff>190499</xdr:rowOff>
    </xdr:from>
    <xdr:to>
      <xdr:col>7</xdr:col>
      <xdr:colOff>516731</xdr:colOff>
      <xdr:row>73</xdr:row>
      <xdr:rowOff>85724</xdr:rowOff>
    </xdr:to>
    <xdr:sp macro="" textlink="">
      <xdr:nvSpPr>
        <xdr:cNvPr id="19" name="TextBox 1">
          <a:extLst>
            <a:ext uri="{FF2B5EF4-FFF2-40B4-BE49-F238E27FC236}">
              <a16:creationId xmlns:a16="http://schemas.microsoft.com/office/drawing/2014/main" id="{22B58CFD-ED2D-47AD-B386-16E38D65A379}"/>
            </a:ext>
          </a:extLst>
        </xdr:cNvPr>
        <xdr:cNvSpPr txBox="1"/>
      </xdr:nvSpPr>
      <xdr:spPr>
        <a:xfrm>
          <a:off x="609600" y="9905999"/>
          <a:ext cx="4488656" cy="4086225"/>
        </a:xfrm>
        <a:prstGeom prst="rect">
          <a:avLst/>
        </a:prstGeom>
        <a:noFill/>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AGORA</a:t>
          </a:r>
        </a:p>
        <a:p>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Retorna o número de série da data e da hora atual.</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A função </a:t>
          </a:r>
          <a:r>
            <a:rPr lang="pt-BR" sz="1100" b="1" i="0">
              <a:solidFill>
                <a:schemeClr val="dk1"/>
              </a:solidFill>
              <a:effectLst/>
              <a:latin typeface="+mn-lt"/>
              <a:ea typeface="+mn-ea"/>
              <a:cs typeface="+mn-cs"/>
            </a:rPr>
            <a:t>AGORA</a:t>
          </a:r>
          <a:r>
            <a:rPr lang="pt-BR" sz="1100" b="0" i="0">
              <a:solidFill>
                <a:schemeClr val="dk1"/>
              </a:solidFill>
              <a:effectLst/>
              <a:latin typeface="+mn-lt"/>
              <a:ea typeface="+mn-ea"/>
              <a:cs typeface="+mn-cs"/>
            </a:rPr>
            <a:t> é útil quando você precisa exibir a data e a hora atuais em uma planilha ou calcular um valor com base na data e na hora atuais e ter esse valor atualizado sempre que abrir a planilha.</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=AGORA()</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  sintaxe da função AGORA não tem argumentos.</a:t>
          </a:r>
          <a:endParaRPr lang="en-US" sz="1100">
            <a:latin typeface="+mn-lt"/>
            <a:ea typeface="+mn-lt"/>
            <a:cs typeface="+mn-l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lt"/>
            <a:cs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rgbClr val="FF0000"/>
              </a:solidFill>
              <a:effectLst/>
              <a:latin typeface="+mn-lt"/>
              <a:ea typeface="+mn-ea"/>
              <a:cs typeface="+mn-cs"/>
            </a:rPr>
            <a:t>Os números à direita da vírgula decimal no número de série representam a hora; os números à esquerda representam a data. Por exemplo, o número de série 0,5 representa a hora 12:00 meio-dia.</a:t>
          </a:r>
          <a:endParaRPr lang="pt-BR" sz="1100" b="0" i="0">
            <a:solidFill>
              <a:srgbClr val="FF0000"/>
            </a:solidFill>
            <a:effectLst/>
            <a:latin typeface="+mn-lt"/>
            <a:ea typeface="+mn-lt"/>
            <a:cs typeface="+mn-l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lt"/>
            <a:cs typeface="+mn-l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lt"/>
            <a:cs typeface="+mn-l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lt"/>
            <a:cs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https://support.microsoft.com/pt-br/office/agora-fun%C3%A7%C3%A3o-agora-3337fd29-145a-4347-b2e6-20c904739c46</a:t>
          </a:r>
        </a:p>
      </xdr:txBody>
    </xdr:sp>
    <xdr:clientData/>
  </xdr:twoCellAnchor>
  <xdr:twoCellAnchor>
    <xdr:from>
      <xdr:col>1</xdr:col>
      <xdr:colOff>0</xdr:colOff>
      <xdr:row>79</xdr:row>
      <xdr:rowOff>0</xdr:rowOff>
    </xdr:from>
    <xdr:to>
      <xdr:col>7</xdr:col>
      <xdr:colOff>516731</xdr:colOff>
      <xdr:row>93</xdr:row>
      <xdr:rowOff>164523</xdr:rowOff>
    </xdr:to>
    <xdr:sp macro="" textlink="">
      <xdr:nvSpPr>
        <xdr:cNvPr id="20" name="TextBox 1">
          <a:extLst>
            <a:ext uri="{FF2B5EF4-FFF2-40B4-BE49-F238E27FC236}">
              <a16:creationId xmlns:a16="http://schemas.microsoft.com/office/drawing/2014/main" id="{5B684868-E6AB-4E4E-BE0B-BED4D60A9885}"/>
            </a:ext>
          </a:extLst>
        </xdr:cNvPr>
        <xdr:cNvSpPr txBox="1"/>
      </xdr:nvSpPr>
      <xdr:spPr>
        <a:xfrm>
          <a:off x="606136" y="15049500"/>
          <a:ext cx="4491254" cy="2831523"/>
        </a:xfrm>
        <a:prstGeom prst="rect">
          <a:avLst/>
        </a:prstGeom>
        <a:noFill/>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HOJE</a:t>
          </a:r>
        </a:p>
        <a:p>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Retorna o número de série da data atua</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A função </a:t>
          </a:r>
          <a:r>
            <a:rPr lang="pt-BR" sz="1100" b="1" i="0">
              <a:solidFill>
                <a:schemeClr val="dk1"/>
              </a:solidFill>
              <a:effectLst/>
              <a:latin typeface="+mn-lt"/>
              <a:ea typeface="+mn-ea"/>
              <a:cs typeface="+mn-cs"/>
            </a:rPr>
            <a:t>HOJE</a:t>
          </a:r>
          <a:r>
            <a:rPr lang="pt-BR" sz="1100" b="0" i="0">
              <a:solidFill>
                <a:schemeClr val="dk1"/>
              </a:solidFill>
              <a:effectLst/>
              <a:latin typeface="+mn-lt"/>
              <a:ea typeface="+mn-ea"/>
              <a:cs typeface="+mn-cs"/>
            </a:rPr>
            <a:t> é útil quando você precisa ter a data atual exibida em uma planilha, independentemente de quando a pasta de trabalho for aberta. Ela também é útil para o cálculo de intervalos. </a:t>
          </a: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=HOJE()</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 A sintaxe da função HOJE não tem argumentos.</a:t>
          </a:r>
          <a:endParaRPr lang="pt-BR" sz="1100" b="0" i="0">
            <a:solidFill>
              <a:schemeClr val="dk1"/>
            </a:solidFill>
            <a:effectLst/>
            <a:latin typeface="+mn-lt"/>
            <a:ea typeface="+mn-lt"/>
            <a:cs typeface="+mn-l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lt"/>
            <a:cs typeface="+mn-lt"/>
          </a:endParaRP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https://support.microsoft.com/pt-br/office/hoje-fun%C3%A7%C3%A3o-hoje-5eb3078d-a82c-4736-8930-2f51a028fdd9</a:t>
          </a:r>
        </a:p>
      </xdr:txBody>
    </xdr:sp>
    <xdr:clientData/>
  </xdr:twoCellAnchor>
  <xdr:twoCellAnchor>
    <xdr:from>
      <xdr:col>1</xdr:col>
      <xdr:colOff>0</xdr:colOff>
      <xdr:row>102</xdr:row>
      <xdr:rowOff>0</xdr:rowOff>
    </xdr:from>
    <xdr:to>
      <xdr:col>7</xdr:col>
      <xdr:colOff>516731</xdr:colOff>
      <xdr:row>122</xdr:row>
      <xdr:rowOff>138545</xdr:rowOff>
    </xdr:to>
    <xdr:sp macro="" textlink="">
      <xdr:nvSpPr>
        <xdr:cNvPr id="21" name="TextBox 1">
          <a:extLst>
            <a:ext uri="{FF2B5EF4-FFF2-40B4-BE49-F238E27FC236}">
              <a16:creationId xmlns:a16="http://schemas.microsoft.com/office/drawing/2014/main" id="{60DD3615-AE31-48C2-8644-CB083E62EBCB}"/>
            </a:ext>
          </a:extLst>
        </xdr:cNvPr>
        <xdr:cNvSpPr txBox="1"/>
      </xdr:nvSpPr>
      <xdr:spPr>
        <a:xfrm>
          <a:off x="606136" y="19431000"/>
          <a:ext cx="4491254" cy="3948545"/>
        </a:xfrm>
        <a:prstGeom prst="rect">
          <a:avLst/>
        </a:prstGeom>
        <a:noFill/>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Função DIA /  DIAS</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Função DIA </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Retorna o dia de uma data representado por um número de série. O dia é dado como um inteiro que varia de 1 a 31.</a:t>
          </a:r>
        </a:p>
        <a:p>
          <a:pPr marL="0" indent="0" algn="l"/>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=DIA(núm_série)</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https://support.microsoft.com/pt-br/office/dia-fun%C3%A7%C3%A3o-dia-8a7d1cbb-6c7d-4ba1-8aea-25c134d03101</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Função DIAS</a:t>
          </a:r>
        </a:p>
        <a:p>
          <a:pPr marL="0" indent="0" algn="l"/>
          <a:r>
            <a:rPr lang="pt-BR" sz="1100" b="0" i="0">
              <a:solidFill>
                <a:schemeClr val="dk1"/>
              </a:solidFill>
              <a:effectLst/>
              <a:latin typeface="+mn-lt"/>
              <a:ea typeface="+mn-ea"/>
              <a:cs typeface="+mn-cs"/>
            </a:rPr>
            <a:t>    </a:t>
          </a:r>
        </a:p>
        <a:p>
          <a:pPr marL="0" indent="0" algn="l"/>
          <a:r>
            <a:rPr lang="pt-BR" sz="1100" b="0" i="0">
              <a:solidFill>
                <a:schemeClr val="dk1"/>
              </a:solidFill>
              <a:effectLst/>
              <a:latin typeface="+mn-lt"/>
              <a:ea typeface="+mn-ea"/>
              <a:cs typeface="+mn-cs"/>
            </a:rPr>
            <a:t>Retorna o número de dias entre duas datas</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=DIAS(data_final, data_inicial) </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https://support.microsoft.com/pt-br/office/dias-fun%C3%A7%C3%A3o-dias-57740535-d549-4395-8728-0f07bff0b9df</a:t>
          </a:r>
        </a:p>
      </xdr:txBody>
    </xdr:sp>
    <xdr:clientData/>
  </xdr:twoCellAnchor>
  <xdr:twoCellAnchor>
    <xdr:from>
      <xdr:col>1</xdr:col>
      <xdr:colOff>0</xdr:colOff>
      <xdr:row>131</xdr:row>
      <xdr:rowOff>0</xdr:rowOff>
    </xdr:from>
    <xdr:to>
      <xdr:col>7</xdr:col>
      <xdr:colOff>516731</xdr:colOff>
      <xdr:row>141</xdr:row>
      <xdr:rowOff>181841</xdr:rowOff>
    </xdr:to>
    <xdr:sp macro="" textlink="">
      <xdr:nvSpPr>
        <xdr:cNvPr id="22" name="TextBox 1">
          <a:extLst>
            <a:ext uri="{FF2B5EF4-FFF2-40B4-BE49-F238E27FC236}">
              <a16:creationId xmlns:a16="http://schemas.microsoft.com/office/drawing/2014/main" id="{9BE32975-0BC0-4410-BBC3-4FC9FE3E3B27}"/>
            </a:ext>
          </a:extLst>
        </xdr:cNvPr>
        <xdr:cNvSpPr txBox="1"/>
      </xdr:nvSpPr>
      <xdr:spPr>
        <a:xfrm>
          <a:off x="606136" y="24955500"/>
          <a:ext cx="4491254" cy="2086841"/>
        </a:xfrm>
        <a:prstGeom prst="rect">
          <a:avLst/>
        </a:prstGeom>
        <a:noFill/>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MÊS</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Retorna o mês de uma data representado por um número de série. O mês é fornecido como um inteiro, variando de 1 (janeiro) a 12 (dezembro).</a:t>
          </a:r>
        </a:p>
        <a:p>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=MÊS(núm_série)</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https://support.microsoft.com/pt-br/office/fun%C3%A7%C3%A3o-m%C3%AAs-579a2881-199b-48b2-ab90-ddba0eba86e8</a:t>
          </a:r>
        </a:p>
        <a:p>
          <a:pPr marL="0" indent="0" algn="l"/>
          <a:endParaRPr lang="pt-BR" sz="1100" b="0" i="0">
            <a:solidFill>
              <a:schemeClr val="dk1"/>
            </a:solidFill>
            <a:effectLst/>
            <a:latin typeface="+mn-lt"/>
            <a:ea typeface="+mn-ea"/>
            <a:cs typeface="+mn-cs"/>
          </a:endParaRPr>
        </a:p>
      </xdr:txBody>
    </xdr:sp>
    <xdr:clientData/>
  </xdr:twoCellAnchor>
  <xdr:twoCellAnchor>
    <xdr:from>
      <xdr:col>1</xdr:col>
      <xdr:colOff>0</xdr:colOff>
      <xdr:row>150</xdr:row>
      <xdr:rowOff>0</xdr:rowOff>
    </xdr:from>
    <xdr:to>
      <xdr:col>7</xdr:col>
      <xdr:colOff>516731</xdr:colOff>
      <xdr:row>160</xdr:row>
      <xdr:rowOff>181841</xdr:rowOff>
    </xdr:to>
    <xdr:sp macro="" textlink="">
      <xdr:nvSpPr>
        <xdr:cNvPr id="24" name="TextBox 1">
          <a:extLst>
            <a:ext uri="{FF2B5EF4-FFF2-40B4-BE49-F238E27FC236}">
              <a16:creationId xmlns:a16="http://schemas.microsoft.com/office/drawing/2014/main" id="{14ED8A4C-A345-4D64-BD27-116304B23848}"/>
            </a:ext>
          </a:extLst>
        </xdr:cNvPr>
        <xdr:cNvSpPr txBox="1"/>
      </xdr:nvSpPr>
      <xdr:spPr>
        <a:xfrm>
          <a:off x="606136" y="28575000"/>
          <a:ext cx="4491254" cy="2086841"/>
        </a:xfrm>
        <a:prstGeom prst="rect">
          <a:avLst/>
        </a:prstGeom>
        <a:noFill/>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r>
            <a:rPr lang="pt-BR" sz="1100" b="0" i="0">
              <a:solidFill>
                <a:schemeClr val="dk1"/>
              </a:solidFill>
              <a:effectLst/>
              <a:latin typeface="+mn-lt"/>
              <a:ea typeface="+mn-ea"/>
              <a:cs typeface="+mn-cs"/>
            </a:rPr>
            <a:t>Função ANO</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Retorna o ano correspondente a uma data. O ano é retornado como um inteiro no intervalo de 1900-9999.</a:t>
          </a:r>
        </a:p>
        <a:p>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=ANO(núm_série)</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https://support.microsoft.com/pt-br/office/fun%C3%A7%C3%A3o-ano-c64f017a-1354-490d-981f-578e8ec8d3b9</a:t>
          </a:r>
        </a:p>
      </xdr:txBody>
    </xdr:sp>
    <xdr:clientData/>
  </xdr:twoCellAnchor>
  <xdr:twoCellAnchor>
    <xdr:from>
      <xdr:col>1</xdr:col>
      <xdr:colOff>0</xdr:colOff>
      <xdr:row>167</xdr:row>
      <xdr:rowOff>0</xdr:rowOff>
    </xdr:from>
    <xdr:to>
      <xdr:col>7</xdr:col>
      <xdr:colOff>516731</xdr:colOff>
      <xdr:row>196</xdr:row>
      <xdr:rowOff>173182</xdr:rowOff>
    </xdr:to>
    <xdr:sp macro="" textlink="">
      <xdr:nvSpPr>
        <xdr:cNvPr id="25" name="TextBox 1">
          <a:extLst>
            <a:ext uri="{FF2B5EF4-FFF2-40B4-BE49-F238E27FC236}">
              <a16:creationId xmlns:a16="http://schemas.microsoft.com/office/drawing/2014/main" id="{B1B3FFE6-FBC2-4968-B896-F1011344ED34}"/>
            </a:ext>
          </a:extLst>
        </xdr:cNvPr>
        <xdr:cNvSpPr txBox="1"/>
      </xdr:nvSpPr>
      <xdr:spPr>
        <a:xfrm>
          <a:off x="606136" y="31813500"/>
          <a:ext cx="4491254" cy="5697682"/>
        </a:xfrm>
        <a:prstGeom prst="rect">
          <a:avLst/>
        </a:prstGeom>
        <a:noFill/>
        <a:ln/>
      </xdr:spPr>
      <xdr:style>
        <a:lnRef idx="2">
          <a:schemeClr val="accent6"/>
        </a:lnRef>
        <a:fillRef idx="1">
          <a:schemeClr val="lt1"/>
        </a:fillRef>
        <a:effectRef idx="0">
          <a:schemeClr val="accent6"/>
        </a:effectRef>
        <a:fontRef idx="minor">
          <a:schemeClr val="dk1"/>
        </a:fontRef>
      </xdr:style>
      <xdr:txBody>
        <a:bodyPr spcFirstLastPara="0" vertOverflow="clip" horzOverflow="clip" wrap="square" lIns="91440" tIns="45720" rIns="91440" bIns="45720"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Função HORA  /  MINUTO / </a:t>
          </a:r>
          <a:r>
            <a:rPr lang="pt-BR" sz="1100" b="0" i="0" baseline="0">
              <a:solidFill>
                <a:schemeClr val="dk1"/>
              </a:solidFill>
              <a:effectLst/>
              <a:latin typeface="+mn-lt"/>
              <a:ea typeface="+mn-ea"/>
              <a:cs typeface="+mn-cs"/>
            </a:rPr>
            <a:t>  </a:t>
          </a:r>
          <a:r>
            <a:rPr lang="pt-BR" sz="1100" b="0" i="0">
              <a:solidFill>
                <a:schemeClr val="dk1"/>
              </a:solidFill>
              <a:effectLst/>
              <a:latin typeface="+mn-lt"/>
              <a:ea typeface="+mn-ea"/>
              <a:cs typeface="+mn-cs"/>
            </a:rPr>
            <a:t>SEGUNDO</a:t>
          </a:r>
        </a:p>
        <a:p>
          <a:pPr marL="0" marR="0" lvl="0" indent="0" defTabSz="914400" eaLnBrk="1" fontAlgn="auto" latinLnBrk="0" hangingPunct="1">
            <a:lnSpc>
              <a:spcPct val="100000"/>
            </a:lnSpc>
            <a:spcBef>
              <a:spcPts val="0"/>
            </a:spcBef>
            <a:spcAft>
              <a:spcPts val="0"/>
            </a:spcAft>
            <a:buClrTx/>
            <a:buSzTx/>
            <a:buFontTx/>
            <a:buNone/>
            <a:tabLst/>
            <a:defRPr/>
          </a:pPr>
          <a:endParaRPr lang="pt-BR" sz="1100" b="0" i="0">
            <a:solidFill>
              <a:schemeClr val="dk1"/>
            </a:solidFill>
            <a:effectLst/>
            <a:latin typeface="+mn-lt"/>
            <a:ea typeface="+mn-ea"/>
            <a:cs typeface="+mn-cs"/>
          </a:endParaRP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Função HORA  </a:t>
          </a:r>
        </a:p>
        <a:p>
          <a:endParaRPr lang="pt-BR" sz="1100" b="0" i="0">
            <a:solidFill>
              <a:schemeClr val="dk1"/>
            </a:solidFill>
            <a:effectLst/>
            <a:latin typeface="+mn-lt"/>
            <a:ea typeface="+mn-ea"/>
            <a:cs typeface="+mn-cs"/>
          </a:endParaRPr>
        </a:p>
        <a:p>
          <a:r>
            <a:rPr lang="pt-BR" sz="1100" b="0" i="0">
              <a:solidFill>
                <a:schemeClr val="dk1"/>
              </a:solidFill>
              <a:effectLst/>
              <a:latin typeface="+mn-lt"/>
              <a:ea typeface="+mn-ea"/>
              <a:cs typeface="+mn-cs"/>
            </a:rPr>
            <a:t>Retorna a hora de um valor de tempo. A hora é retornada como um inteiro, variando de 0 (12:00 A.M.) a 23 (11:00 P.M.).</a:t>
          </a:r>
        </a:p>
        <a:p>
          <a:endParaRPr lang="en-US" sz="1100">
            <a:latin typeface="+mn-lt"/>
            <a:ea typeface="+mn-lt"/>
            <a:cs typeface="+mn-lt"/>
          </a:endParaRPr>
        </a:p>
        <a:p>
          <a:pPr marL="0" indent="0" algn="l"/>
          <a:r>
            <a:rPr lang="en-US" sz="1100">
              <a:latin typeface="+mn-lt"/>
              <a:ea typeface="+mn-lt"/>
              <a:cs typeface="+mn-lt"/>
            </a:rPr>
            <a:t>Sintaxe:</a:t>
          </a:r>
        </a:p>
        <a:p>
          <a:pPr marL="0" indent="0" algn="l"/>
          <a:r>
            <a:rPr lang="pt-BR" sz="1100" b="0" i="0">
              <a:solidFill>
                <a:schemeClr val="dk1"/>
              </a:solidFill>
              <a:effectLst/>
              <a:latin typeface="+mn-lt"/>
              <a:ea typeface="+mn-ea"/>
              <a:cs typeface="+mn-cs"/>
            </a:rPr>
            <a:t>=HORA(núm_série)</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Função MINUTO </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=MINUTO(núm_série)</a:t>
          </a:r>
        </a:p>
        <a:p>
          <a:pPr marL="0" indent="0" algn="l"/>
          <a:r>
            <a:rPr lang="pt-BR" sz="1100" b="0" i="0">
              <a:solidFill>
                <a:schemeClr val="dk1"/>
              </a:solidFill>
              <a:effectLst/>
              <a:latin typeface="+mn-lt"/>
              <a:ea typeface="+mn-ea"/>
              <a:cs typeface="+mn-cs"/>
            </a:rPr>
            <a:t>Retorna os minutos de um valor de tempo. O minuto é dado como um número inteiro, que vai de 0 a 59.</a:t>
          </a:r>
        </a:p>
        <a:p>
          <a:pPr marL="0" indent="0" algn="l"/>
          <a:endParaRPr lang="pt-BR" sz="1100" b="0" i="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pt-BR" sz="1100" b="0" i="0">
              <a:solidFill>
                <a:schemeClr val="dk1"/>
              </a:solidFill>
              <a:effectLst/>
              <a:latin typeface="+mn-lt"/>
              <a:ea typeface="+mn-ea"/>
              <a:cs typeface="+mn-cs"/>
            </a:rPr>
            <a:t>Função SEGUNDO</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Retorna os segundos de um valor de hora. O segundo é fornecido como um inteiro no intervalo de 0 (zero) a 59.</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=SEGUNDO(núm_série)</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https://support.microsoft.com/pt-br/office/fun%C3%A7%C3%A3o-hora-a3afa879-86cb-4339-b1b5-2dd2d7310ac7</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https://support.microsoft.com/pt-br/office/fun%C3%A7%C3%A3o-minuto-af728df0-05c4-4b07-9eed-a84801a60589</a:t>
          </a:r>
        </a:p>
        <a:p>
          <a:pPr marL="0" indent="0" algn="l"/>
          <a:endParaRPr lang="pt-BR" sz="1100" b="0" i="0">
            <a:solidFill>
              <a:schemeClr val="dk1"/>
            </a:solidFill>
            <a:effectLst/>
            <a:latin typeface="+mn-lt"/>
            <a:ea typeface="+mn-ea"/>
            <a:cs typeface="+mn-cs"/>
          </a:endParaRPr>
        </a:p>
        <a:p>
          <a:pPr marL="0" indent="0" algn="l"/>
          <a:r>
            <a:rPr lang="pt-BR" sz="1100" b="0" i="0">
              <a:solidFill>
                <a:schemeClr val="dk1"/>
              </a:solidFill>
              <a:effectLst/>
              <a:latin typeface="+mn-lt"/>
              <a:ea typeface="+mn-ea"/>
              <a:cs typeface="+mn-cs"/>
            </a:rPr>
            <a:t>https://support.microsoft.com/pt-br/office/fun%C3%A7%C3%A3o-segundo-740d1cfc-553c-4099-b668-80eaa24e8af1</a:t>
          </a:r>
        </a:p>
      </xdr:txBody>
    </xdr:sp>
    <xdr:clientData/>
  </xdr:twoCellAnchor>
</xdr:wsDr>
</file>

<file path=xl/persons/person.xml><?xml version="1.0" encoding="utf-8"?>
<personList xmlns="http://schemas.microsoft.com/office/spreadsheetml/2018/threadedcomments" xmlns:x="http://schemas.openxmlformats.org/spreadsheetml/2006/main">
  <person displayName="Emerson Rocha" id="{8FAB8CE9-F39F-40CF-B2E6-2ECFB658B2C3}" userId="1051e79389d92f33" providerId="Windows Live"/>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L27" dT="2023-02-12T00:01:03.49" personId="{8FAB8CE9-F39F-40CF-B2E6-2ECFB658B2C3}" id="{51407B0E-7ECA-4D60-B566-0648D6C42BE5}">
    <text>Colocar os critérios comparação  entre ("") aspa</text>
  </threadedComment>
  <threadedComment ref="L45" dT="2023-02-12T00:01:03.49" personId="{8FAB8CE9-F39F-40CF-B2E6-2ECFB658B2C3}" id="{934AA8D0-D145-44A6-A62D-EB5FC08319BE}">
    <text>Colocar os critérios de comparação entre (" ") aspa, &amp; para referência a célula</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4.xml"/><Relationship Id="rId4" Type="http://schemas.microsoft.com/office/2017/10/relationships/threadedComment" Target="../threadedComments/threadedComment1.xml"/></Relationships>
</file>

<file path=xl/worksheets/_rels/sheet5.xml.rels><?xml version="1.0" encoding="UTF-8" standalone="yes"?>
<Relationships xmlns="http://schemas.openxmlformats.org/package/2006/relationships"><Relationship Id="rId8" Type="http://schemas.openxmlformats.org/officeDocument/2006/relationships/hyperlink" Target="mailto:joseLima@email.Com.br" TargetMode="External"/><Relationship Id="rId13" Type="http://schemas.openxmlformats.org/officeDocument/2006/relationships/hyperlink" Target="mailto:rosaCRUZ@email.com.br" TargetMode="External"/><Relationship Id="rId18" Type="http://schemas.openxmlformats.org/officeDocument/2006/relationships/hyperlink" Target="mailto:MariaLuiza@Email.com.br" TargetMode="External"/><Relationship Id="rId3" Type="http://schemas.openxmlformats.org/officeDocument/2006/relationships/hyperlink" Target="mailto:rosaCRUZ@email.com.br" TargetMode="External"/><Relationship Id="rId7" Type="http://schemas.openxmlformats.org/officeDocument/2006/relationships/hyperlink" Target="mailto:joao@email.com.br" TargetMode="External"/><Relationship Id="rId12" Type="http://schemas.openxmlformats.org/officeDocument/2006/relationships/hyperlink" Target="mailto:joseLima@email.Com.br" TargetMode="External"/><Relationship Id="rId17" Type="http://schemas.openxmlformats.org/officeDocument/2006/relationships/hyperlink" Target="mailto:rosaCRUZ@email.com.br" TargetMode="External"/><Relationship Id="rId2" Type="http://schemas.openxmlformats.org/officeDocument/2006/relationships/hyperlink" Target="mailto:joseLima@email.Com.br" TargetMode="External"/><Relationship Id="rId16" Type="http://schemas.openxmlformats.org/officeDocument/2006/relationships/hyperlink" Target="mailto:joseLima@email.Com.br" TargetMode="External"/><Relationship Id="rId1" Type="http://schemas.openxmlformats.org/officeDocument/2006/relationships/hyperlink" Target="mailto:joao@email.com.br" TargetMode="External"/><Relationship Id="rId6" Type="http://schemas.openxmlformats.org/officeDocument/2006/relationships/hyperlink" Target="mailto:MariaLuiza@Email.com.br" TargetMode="External"/><Relationship Id="rId11" Type="http://schemas.openxmlformats.org/officeDocument/2006/relationships/hyperlink" Target="mailto:joao@email.com.br" TargetMode="External"/><Relationship Id="rId5" Type="http://schemas.openxmlformats.org/officeDocument/2006/relationships/hyperlink" Target="mailto:MariaLuiza@Email.com.br" TargetMode="External"/><Relationship Id="rId15" Type="http://schemas.openxmlformats.org/officeDocument/2006/relationships/hyperlink" Target="mailto:joao@email.com.br" TargetMode="External"/><Relationship Id="rId10" Type="http://schemas.openxmlformats.org/officeDocument/2006/relationships/hyperlink" Target="mailto:MariaLuiza@Email.com.br" TargetMode="External"/><Relationship Id="rId19" Type="http://schemas.openxmlformats.org/officeDocument/2006/relationships/drawing" Target="../drawings/drawing5.xml"/><Relationship Id="rId4" Type="http://schemas.openxmlformats.org/officeDocument/2006/relationships/hyperlink" Target="mailto:MariaLuiza@Email.com.br" TargetMode="External"/><Relationship Id="rId9" Type="http://schemas.openxmlformats.org/officeDocument/2006/relationships/hyperlink" Target="mailto:rosaCRUZ@email.com.br" TargetMode="External"/><Relationship Id="rId14" Type="http://schemas.openxmlformats.org/officeDocument/2006/relationships/hyperlink" Target="mailto:MariaLuiza@Email.com.br"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4:N49"/>
  <sheetViews>
    <sheetView topLeftCell="A40" zoomScale="80" zoomScaleNormal="80" workbookViewId="0">
      <selection activeCell="M21" sqref="M21"/>
    </sheetView>
  </sheetViews>
  <sheetFormatPr defaultRowHeight="15" x14ac:dyDescent="0.25"/>
  <cols>
    <col min="1" max="1" width="23.7109375" customWidth="1"/>
    <col min="2" max="13" width="12.7109375" bestFit="1" customWidth="1"/>
    <col min="14" max="14" width="14.85546875" customWidth="1"/>
  </cols>
  <sheetData>
    <row r="4" spans="1:14" ht="9" customHeight="1" x14ac:dyDescent="0.25"/>
    <row r="5" spans="1:14" hidden="1" x14ac:dyDescent="0.25"/>
    <row r="6" spans="1:14" ht="33.75" customHeight="1" x14ac:dyDescent="0.25">
      <c r="A6" s="111" t="s">
        <v>0</v>
      </c>
      <c r="B6" s="111"/>
      <c r="C6" s="111"/>
      <c r="D6" s="111"/>
      <c r="E6" s="111"/>
      <c r="F6" s="111"/>
      <c r="G6" s="111"/>
      <c r="H6" s="111"/>
      <c r="I6" s="111"/>
      <c r="J6" s="111"/>
      <c r="K6" s="111"/>
      <c r="L6" s="111"/>
      <c r="M6" s="111"/>
      <c r="N6" s="111"/>
    </row>
    <row r="7" spans="1:14" x14ac:dyDescent="0.25">
      <c r="A7" s="1" t="s">
        <v>1</v>
      </c>
      <c r="B7" s="1" t="s">
        <v>2</v>
      </c>
      <c r="C7" s="1" t="s">
        <v>3</v>
      </c>
      <c r="D7" s="1" t="s">
        <v>4</v>
      </c>
      <c r="E7" s="1" t="s">
        <v>5</v>
      </c>
      <c r="F7" s="1" t="s">
        <v>6</v>
      </c>
      <c r="G7" s="1" t="s">
        <v>7</v>
      </c>
      <c r="H7" s="1" t="s">
        <v>8</v>
      </c>
      <c r="I7" s="1" t="s">
        <v>9</v>
      </c>
      <c r="J7" s="1" t="s">
        <v>10</v>
      </c>
      <c r="K7" s="1" t="s">
        <v>11</v>
      </c>
      <c r="L7" s="1" t="s">
        <v>12</v>
      </c>
      <c r="M7" s="1" t="s">
        <v>13</v>
      </c>
      <c r="N7" s="1" t="s">
        <v>14</v>
      </c>
    </row>
    <row r="8" spans="1:14" x14ac:dyDescent="0.25">
      <c r="A8" s="1" t="s">
        <v>15</v>
      </c>
      <c r="B8" s="1">
        <v>120</v>
      </c>
      <c r="C8" s="1">
        <v>200</v>
      </c>
      <c r="D8" s="1">
        <v>289.89999999999998</v>
      </c>
      <c r="E8" s="1">
        <v>89</v>
      </c>
      <c r="F8" s="1">
        <v>399</v>
      </c>
      <c r="G8" s="1">
        <v>104.99</v>
      </c>
      <c r="H8" s="1">
        <v>200</v>
      </c>
      <c r="I8" s="1">
        <v>345.99</v>
      </c>
      <c r="J8" s="1">
        <v>150.97999999999999</v>
      </c>
      <c r="K8" s="1">
        <v>124</v>
      </c>
      <c r="L8" s="1">
        <v>100.1</v>
      </c>
      <c r="M8" s="1">
        <v>300.01</v>
      </c>
      <c r="N8" s="1">
        <f>B8+C8+D8+E8+F8+G8+H8+I8+J8+K8+L8+M8</f>
        <v>2423.9700000000003</v>
      </c>
    </row>
    <row r="9" spans="1:14" x14ac:dyDescent="0.25">
      <c r="A9" s="1" t="s">
        <v>16</v>
      </c>
      <c r="B9" s="1">
        <v>200.58</v>
      </c>
      <c r="C9" s="1">
        <v>150</v>
      </c>
      <c r="D9" s="1">
        <v>180</v>
      </c>
      <c r="E9" s="1">
        <v>86.22</v>
      </c>
      <c r="F9" s="1">
        <v>540</v>
      </c>
      <c r="G9" s="1">
        <v>412.22</v>
      </c>
      <c r="H9" s="1">
        <v>455.1</v>
      </c>
      <c r="I9" s="1">
        <v>215.2</v>
      </c>
      <c r="J9" s="1">
        <v>255.6</v>
      </c>
      <c r="K9" s="1">
        <v>150</v>
      </c>
      <c r="L9" s="1">
        <v>156.9</v>
      </c>
      <c r="M9" s="1">
        <v>586</v>
      </c>
      <c r="N9" s="1">
        <f t="shared" ref="N9:N14" si="0">SUM(B9:M9)</f>
        <v>3387.82</v>
      </c>
    </row>
    <row r="10" spans="1:14" x14ac:dyDescent="0.25">
      <c r="A10" s="1" t="s">
        <v>17</v>
      </c>
      <c r="B10" s="1">
        <v>79.900000000000006</v>
      </c>
      <c r="C10" s="1">
        <v>79.900000000000006</v>
      </c>
      <c r="D10" s="1">
        <v>79.900000000000006</v>
      </c>
      <c r="E10" s="1">
        <v>79.900000000000006</v>
      </c>
      <c r="F10" s="1">
        <v>79.900000000000006</v>
      </c>
      <c r="G10" s="1">
        <v>79.900000000000006</v>
      </c>
      <c r="H10" s="1">
        <v>79.900000000000006</v>
      </c>
      <c r="I10" s="1">
        <v>79.900000000000006</v>
      </c>
      <c r="J10" s="1">
        <v>79.900000000000006</v>
      </c>
      <c r="K10" s="1">
        <v>79.900000000000006</v>
      </c>
      <c r="L10" s="1">
        <v>79.900000000000006</v>
      </c>
      <c r="M10" s="1">
        <v>79.900000000000006</v>
      </c>
      <c r="N10" s="1">
        <f t="shared" si="0"/>
        <v>958.79999999999984</v>
      </c>
    </row>
    <row r="11" spans="1:14" x14ac:dyDescent="0.25">
      <c r="A11" s="1" t="s">
        <v>18</v>
      </c>
      <c r="B11" s="1">
        <v>50</v>
      </c>
      <c r="C11" s="1">
        <v>50</v>
      </c>
      <c r="D11" s="1">
        <v>50</v>
      </c>
      <c r="E11" s="1">
        <v>50</v>
      </c>
      <c r="F11" s="1">
        <v>50</v>
      </c>
      <c r="G11" s="1">
        <v>50</v>
      </c>
      <c r="H11" s="1">
        <v>50</v>
      </c>
      <c r="I11" s="1">
        <v>50</v>
      </c>
      <c r="J11" s="1">
        <v>50</v>
      </c>
      <c r="K11" s="1">
        <v>50</v>
      </c>
      <c r="L11" s="1">
        <v>50</v>
      </c>
      <c r="M11" s="1">
        <v>50</v>
      </c>
      <c r="N11" s="1">
        <f t="shared" si="0"/>
        <v>600</v>
      </c>
    </row>
    <row r="12" spans="1:14" x14ac:dyDescent="0.25">
      <c r="A12" s="1" t="s">
        <v>19</v>
      </c>
      <c r="B12" s="1">
        <v>1800</v>
      </c>
      <c r="C12" s="1">
        <v>1800</v>
      </c>
      <c r="D12" s="1">
        <v>1800</v>
      </c>
      <c r="E12" s="1">
        <v>1800</v>
      </c>
      <c r="F12" s="1">
        <v>1800</v>
      </c>
      <c r="G12" s="1">
        <v>1800</v>
      </c>
      <c r="H12" s="1">
        <v>1800</v>
      </c>
      <c r="I12" s="1">
        <v>1800</v>
      </c>
      <c r="J12" s="1">
        <v>1800</v>
      </c>
      <c r="K12" s="1">
        <v>1800</v>
      </c>
      <c r="L12" s="1">
        <v>1800</v>
      </c>
      <c r="M12" s="1">
        <v>1800</v>
      </c>
      <c r="N12" s="1">
        <f t="shared" si="0"/>
        <v>21600</v>
      </c>
    </row>
    <row r="13" spans="1:14" x14ac:dyDescent="0.25">
      <c r="A13" s="1" t="s">
        <v>20</v>
      </c>
      <c r="B13" s="1">
        <v>800</v>
      </c>
      <c r="C13" s="1">
        <v>800</v>
      </c>
      <c r="D13" s="1">
        <v>800</v>
      </c>
      <c r="E13" s="1">
        <v>800</v>
      </c>
      <c r="F13" s="1">
        <v>800</v>
      </c>
      <c r="G13" s="1">
        <v>800</v>
      </c>
      <c r="H13" s="1">
        <v>800</v>
      </c>
      <c r="I13" s="1">
        <v>800</v>
      </c>
      <c r="J13" s="1">
        <v>800</v>
      </c>
      <c r="K13" s="1">
        <v>800</v>
      </c>
      <c r="L13" s="1">
        <v>800</v>
      </c>
      <c r="M13" s="1">
        <v>800</v>
      </c>
      <c r="N13" s="1">
        <f t="shared" si="0"/>
        <v>9600</v>
      </c>
    </row>
    <row r="14" spans="1:14" x14ac:dyDescent="0.25">
      <c r="A14" s="1" t="s">
        <v>21</v>
      </c>
      <c r="B14" s="1">
        <v>250.55</v>
      </c>
      <c r="C14" s="1">
        <v>250.55</v>
      </c>
      <c r="D14" s="1">
        <v>250.55</v>
      </c>
      <c r="E14" s="1">
        <v>250.55</v>
      </c>
      <c r="F14" s="1">
        <v>250.55</v>
      </c>
      <c r="G14" s="1">
        <v>250.55</v>
      </c>
      <c r="H14" s="1">
        <v>250.55</v>
      </c>
      <c r="I14" s="1">
        <v>250.55</v>
      </c>
      <c r="J14" s="1">
        <v>250.55</v>
      </c>
      <c r="K14" s="1">
        <v>250.55</v>
      </c>
      <c r="L14" s="1">
        <v>250.55</v>
      </c>
      <c r="M14" s="1">
        <v>250.55</v>
      </c>
      <c r="N14" s="1">
        <f t="shared" si="0"/>
        <v>3006.6000000000004</v>
      </c>
    </row>
    <row r="15" spans="1:14" x14ac:dyDescent="0.25">
      <c r="A15" s="1"/>
      <c r="B15" s="1"/>
      <c r="C15" s="1"/>
      <c r="D15" s="1"/>
      <c r="E15" s="1"/>
      <c r="F15" s="1"/>
      <c r="G15" s="1"/>
      <c r="H15" s="1"/>
      <c r="I15" s="1"/>
      <c r="J15" s="1"/>
      <c r="K15" s="1"/>
      <c r="L15" s="1"/>
      <c r="M15" s="1"/>
      <c r="N15" s="1"/>
    </row>
    <row r="16" spans="1:14" x14ac:dyDescent="0.25">
      <c r="A16" s="1" t="s">
        <v>14</v>
      </c>
      <c r="B16" s="1">
        <f>SUM(B8:B15)</f>
        <v>3301.03</v>
      </c>
      <c r="C16" s="1">
        <f t="shared" ref="C16:N16" si="1">SUM(C8:C15)</f>
        <v>3330.4500000000003</v>
      </c>
      <c r="D16" s="1">
        <f t="shared" si="1"/>
        <v>3450.3500000000004</v>
      </c>
      <c r="E16" s="1">
        <f t="shared" si="1"/>
        <v>3155.67</v>
      </c>
      <c r="F16" s="1">
        <f t="shared" si="1"/>
        <v>3919.4500000000003</v>
      </c>
      <c r="G16" s="1">
        <f t="shared" si="1"/>
        <v>3497.6600000000003</v>
      </c>
      <c r="H16" s="1">
        <f t="shared" si="1"/>
        <v>3635.55</v>
      </c>
      <c r="I16" s="1">
        <f t="shared" si="1"/>
        <v>3541.6400000000003</v>
      </c>
      <c r="J16" s="1">
        <f t="shared" si="1"/>
        <v>3387.03</v>
      </c>
      <c r="K16" s="1">
        <f t="shared" si="1"/>
        <v>3254.4500000000003</v>
      </c>
      <c r="L16" s="1">
        <f t="shared" si="1"/>
        <v>3237.4500000000003</v>
      </c>
      <c r="M16" s="1">
        <f t="shared" si="1"/>
        <v>3866.46</v>
      </c>
      <c r="N16" s="1">
        <f t="shared" si="1"/>
        <v>41577.189999999995</v>
      </c>
    </row>
    <row r="17" spans="1:14" x14ac:dyDescent="0.25">
      <c r="A17" s="1" t="s">
        <v>22</v>
      </c>
      <c r="B17" s="1">
        <v>4590</v>
      </c>
      <c r="C17" s="1">
        <v>4590</v>
      </c>
      <c r="D17" s="1">
        <v>4590</v>
      </c>
      <c r="E17" s="1">
        <v>4590</v>
      </c>
      <c r="F17" s="1">
        <v>4590</v>
      </c>
      <c r="G17" s="1">
        <v>4590</v>
      </c>
      <c r="H17" s="1">
        <v>4590</v>
      </c>
      <c r="I17" s="1">
        <v>4590</v>
      </c>
      <c r="J17" s="1">
        <v>4590</v>
      </c>
      <c r="K17" s="1">
        <v>4590</v>
      </c>
      <c r="L17" s="1">
        <v>4590</v>
      </c>
      <c r="M17" s="1">
        <v>4590</v>
      </c>
      <c r="N17" s="1"/>
    </row>
    <row r="18" spans="1:14" x14ac:dyDescent="0.25">
      <c r="A18" s="1" t="s">
        <v>23</v>
      </c>
      <c r="B18" s="1">
        <f>B17-B16</f>
        <v>1288.9699999999998</v>
      </c>
      <c r="C18" s="1">
        <f t="shared" ref="C18:M18" si="2">C17-C16</f>
        <v>1259.5499999999997</v>
      </c>
      <c r="D18" s="1">
        <f t="shared" si="2"/>
        <v>1139.6499999999996</v>
      </c>
      <c r="E18" s="1">
        <f t="shared" si="2"/>
        <v>1434.33</v>
      </c>
      <c r="F18" s="1">
        <f t="shared" si="2"/>
        <v>670.54999999999973</v>
      </c>
      <c r="G18" s="1">
        <f t="shared" si="2"/>
        <v>1092.3399999999997</v>
      </c>
      <c r="H18" s="1">
        <f t="shared" si="2"/>
        <v>954.44999999999982</v>
      </c>
      <c r="I18" s="1">
        <f t="shared" si="2"/>
        <v>1048.3599999999997</v>
      </c>
      <c r="J18" s="1">
        <f t="shared" si="2"/>
        <v>1202.9699999999998</v>
      </c>
      <c r="K18" s="1">
        <f t="shared" si="2"/>
        <v>1335.5499999999997</v>
      </c>
      <c r="L18" s="1">
        <f t="shared" si="2"/>
        <v>1352.5499999999997</v>
      </c>
      <c r="M18" s="1">
        <f t="shared" si="2"/>
        <v>723.54</v>
      </c>
      <c r="N18" s="1"/>
    </row>
    <row r="21" spans="1:14" x14ac:dyDescent="0.25">
      <c r="A21" s="1" t="s">
        <v>24</v>
      </c>
      <c r="B21" s="1">
        <f>AVERAGE(B8:B14)</f>
        <v>471.5757142857143</v>
      </c>
      <c r="C21" s="1">
        <f>AVERAGE(C8:C14)</f>
        <v>475.77857142857147</v>
      </c>
      <c r="D21" s="1">
        <f t="shared" ref="D21:M21" si="3">AVERAGE(D8:D14)</f>
        <v>492.9071428571429</v>
      </c>
      <c r="E21" s="1">
        <f t="shared" si="3"/>
        <v>450.81</v>
      </c>
      <c r="F21" s="1">
        <f t="shared" si="3"/>
        <v>559.92142857142858</v>
      </c>
      <c r="G21" s="1">
        <f t="shared" si="3"/>
        <v>499.66571428571433</v>
      </c>
      <c r="H21" s="1">
        <f t="shared" si="3"/>
        <v>519.36428571428576</v>
      </c>
      <c r="I21" s="1">
        <f t="shared" si="3"/>
        <v>505.94857142857148</v>
      </c>
      <c r="J21" s="1">
        <f t="shared" si="3"/>
        <v>483.86142857142858</v>
      </c>
      <c r="K21" s="1">
        <f t="shared" si="3"/>
        <v>464.92142857142863</v>
      </c>
      <c r="L21" s="1">
        <f t="shared" si="3"/>
        <v>462.49285714285719</v>
      </c>
      <c r="M21" s="1">
        <f t="shared" si="3"/>
        <v>552.35142857142853</v>
      </c>
    </row>
    <row r="22" spans="1:14" x14ac:dyDescent="0.25">
      <c r="A22" s="3" t="s">
        <v>25</v>
      </c>
      <c r="B22" s="3">
        <f>MAX(B8:M8)</f>
        <v>399</v>
      </c>
    </row>
    <row r="23" spans="1:14" x14ac:dyDescent="0.25">
      <c r="A23" s="3" t="s">
        <v>26</v>
      </c>
      <c r="B23" s="3">
        <f>MIN(B8:M8)</f>
        <v>89</v>
      </c>
      <c r="N23" s="4"/>
    </row>
    <row r="24" spans="1:14" x14ac:dyDescent="0.25">
      <c r="N24" s="4"/>
    </row>
    <row r="25" spans="1:14" x14ac:dyDescent="0.25">
      <c r="N25" s="4"/>
    </row>
    <row r="26" spans="1:14" x14ac:dyDescent="0.25">
      <c r="N26" s="4"/>
    </row>
    <row r="32" spans="1:14" ht="38.25" customHeight="1" x14ac:dyDescent="0.25">
      <c r="A32" s="112" t="s">
        <v>0</v>
      </c>
      <c r="B32" s="112"/>
      <c r="C32" s="112"/>
      <c r="D32" s="112"/>
      <c r="E32" s="112"/>
      <c r="F32" s="112"/>
      <c r="G32" s="112"/>
      <c r="H32" s="112"/>
      <c r="I32" s="112"/>
      <c r="J32" s="112"/>
      <c r="K32" s="112"/>
      <c r="L32" s="112"/>
      <c r="M32" s="112"/>
      <c r="N32" s="112"/>
    </row>
    <row r="33" spans="1:14" x14ac:dyDescent="0.25">
      <c r="A33" s="7" t="s">
        <v>1</v>
      </c>
      <c r="B33" s="5" t="s">
        <v>2</v>
      </c>
      <c r="C33" s="5" t="s">
        <v>3</v>
      </c>
      <c r="D33" s="5" t="s">
        <v>4</v>
      </c>
      <c r="E33" s="5" t="s">
        <v>5</v>
      </c>
      <c r="F33" s="5" t="s">
        <v>6</v>
      </c>
      <c r="G33" s="5" t="s">
        <v>7</v>
      </c>
      <c r="H33" s="5" t="s">
        <v>8</v>
      </c>
      <c r="I33" s="5" t="s">
        <v>9</v>
      </c>
      <c r="J33" s="5" t="s">
        <v>10</v>
      </c>
      <c r="K33" s="5" t="s">
        <v>11</v>
      </c>
      <c r="L33" s="5" t="s">
        <v>12</v>
      </c>
      <c r="M33" s="5" t="s">
        <v>13</v>
      </c>
      <c r="N33" s="1" t="s">
        <v>14</v>
      </c>
    </row>
    <row r="34" spans="1:14" x14ac:dyDescent="0.25">
      <c r="A34" s="7" t="s">
        <v>15</v>
      </c>
      <c r="B34" s="2">
        <v>120</v>
      </c>
      <c r="C34" s="2">
        <v>200</v>
      </c>
      <c r="D34" s="2">
        <v>289.89999999999998</v>
      </c>
      <c r="E34" s="2">
        <v>89</v>
      </c>
      <c r="F34" s="2">
        <v>399</v>
      </c>
      <c r="G34" s="2">
        <v>104.99</v>
      </c>
      <c r="H34" s="2">
        <v>200</v>
      </c>
      <c r="I34" s="2">
        <v>345.99</v>
      </c>
      <c r="J34" s="2">
        <v>150.97999999999999</v>
      </c>
      <c r="K34" s="2">
        <v>124</v>
      </c>
      <c r="L34" s="2">
        <v>100.1</v>
      </c>
      <c r="M34" s="2">
        <v>300.01</v>
      </c>
      <c r="N34" s="2">
        <f>B34+C34+D34+E34+F34+G34+H34+I34+J34+K34+L34+M34</f>
        <v>2423.9700000000003</v>
      </c>
    </row>
    <row r="35" spans="1:14" x14ac:dyDescent="0.25">
      <c r="A35" s="7" t="s">
        <v>16</v>
      </c>
      <c r="B35" s="2">
        <v>200.58</v>
      </c>
      <c r="C35" s="2">
        <v>150</v>
      </c>
      <c r="D35" s="2">
        <v>180</v>
      </c>
      <c r="E35" s="2">
        <v>86.22</v>
      </c>
      <c r="F35" s="2">
        <v>540</v>
      </c>
      <c r="G35" s="2">
        <v>412.22</v>
      </c>
      <c r="H35" s="2">
        <v>455.1</v>
      </c>
      <c r="I35" s="2">
        <v>215.2</v>
      </c>
      <c r="J35" s="2">
        <v>255.6</v>
      </c>
      <c r="K35" s="2">
        <v>150</v>
      </c>
      <c r="L35" s="2">
        <v>156.9</v>
      </c>
      <c r="M35" s="2">
        <v>586</v>
      </c>
      <c r="N35" s="2">
        <f t="shared" ref="N35:N40" si="4">SUM(B35:M35)</f>
        <v>3387.82</v>
      </c>
    </row>
    <row r="36" spans="1:14" x14ac:dyDescent="0.25">
      <c r="A36" s="7" t="s">
        <v>17</v>
      </c>
      <c r="B36" s="2">
        <v>79.900000000000006</v>
      </c>
      <c r="C36" s="2">
        <v>79.900000000000006</v>
      </c>
      <c r="D36" s="2">
        <v>79.900000000000006</v>
      </c>
      <c r="E36" s="2">
        <v>79.900000000000006</v>
      </c>
      <c r="F36" s="2">
        <v>79.900000000000006</v>
      </c>
      <c r="G36" s="2">
        <v>79.900000000000006</v>
      </c>
      <c r="H36" s="2">
        <v>79.900000000000006</v>
      </c>
      <c r="I36" s="2">
        <v>79.900000000000006</v>
      </c>
      <c r="J36" s="2">
        <v>79.900000000000006</v>
      </c>
      <c r="K36" s="2">
        <v>79.900000000000006</v>
      </c>
      <c r="L36" s="2">
        <v>79.900000000000006</v>
      </c>
      <c r="M36" s="2">
        <v>79.900000000000006</v>
      </c>
      <c r="N36" s="2">
        <f t="shared" si="4"/>
        <v>958.79999999999984</v>
      </c>
    </row>
    <row r="37" spans="1:14" x14ac:dyDescent="0.25">
      <c r="A37" s="7" t="s">
        <v>18</v>
      </c>
      <c r="B37" s="2">
        <v>50</v>
      </c>
      <c r="C37" s="2">
        <v>50</v>
      </c>
      <c r="D37" s="2">
        <v>50</v>
      </c>
      <c r="E37" s="2">
        <v>50</v>
      </c>
      <c r="F37" s="2">
        <v>50</v>
      </c>
      <c r="G37" s="2">
        <v>50</v>
      </c>
      <c r="H37" s="2">
        <v>50</v>
      </c>
      <c r="I37" s="2">
        <v>50</v>
      </c>
      <c r="J37" s="2">
        <v>50</v>
      </c>
      <c r="K37" s="2">
        <v>50</v>
      </c>
      <c r="L37" s="2">
        <v>50</v>
      </c>
      <c r="M37" s="2">
        <v>50</v>
      </c>
      <c r="N37" s="2">
        <f t="shared" si="4"/>
        <v>600</v>
      </c>
    </row>
    <row r="38" spans="1:14" x14ac:dyDescent="0.25">
      <c r="A38" s="7" t="s">
        <v>19</v>
      </c>
      <c r="B38" s="2">
        <v>1800</v>
      </c>
      <c r="C38" s="2">
        <v>1800</v>
      </c>
      <c r="D38" s="2">
        <v>1800</v>
      </c>
      <c r="E38" s="2">
        <v>1800</v>
      </c>
      <c r="F38" s="2">
        <v>1800</v>
      </c>
      <c r="G38" s="2">
        <v>1800</v>
      </c>
      <c r="H38" s="2">
        <v>1800</v>
      </c>
      <c r="I38" s="2">
        <v>1800</v>
      </c>
      <c r="J38" s="2">
        <v>1800</v>
      </c>
      <c r="K38" s="2">
        <v>1800</v>
      </c>
      <c r="L38" s="2">
        <v>1800</v>
      </c>
      <c r="M38" s="2">
        <v>1800</v>
      </c>
      <c r="N38" s="2">
        <f t="shared" si="4"/>
        <v>21600</v>
      </c>
    </row>
    <row r="39" spans="1:14" x14ac:dyDescent="0.25">
      <c r="A39" s="7" t="s">
        <v>20</v>
      </c>
      <c r="B39" s="2">
        <v>800</v>
      </c>
      <c r="C39" s="2">
        <v>800</v>
      </c>
      <c r="D39" s="2">
        <v>800</v>
      </c>
      <c r="E39" s="2">
        <v>800</v>
      </c>
      <c r="F39" s="2">
        <v>800</v>
      </c>
      <c r="G39" s="2">
        <v>800</v>
      </c>
      <c r="H39" s="2">
        <v>800</v>
      </c>
      <c r="I39" s="2">
        <v>800</v>
      </c>
      <c r="J39" s="2">
        <v>800</v>
      </c>
      <c r="K39" s="2">
        <v>800</v>
      </c>
      <c r="L39" s="2">
        <v>800</v>
      </c>
      <c r="M39" s="2">
        <v>800</v>
      </c>
      <c r="N39" s="2">
        <f t="shared" si="4"/>
        <v>9600</v>
      </c>
    </row>
    <row r="40" spans="1:14" x14ac:dyDescent="0.25">
      <c r="A40" s="7" t="s">
        <v>21</v>
      </c>
      <c r="B40" s="2">
        <v>250.55</v>
      </c>
      <c r="C40" s="2">
        <v>250.55</v>
      </c>
      <c r="D40" s="2">
        <v>250.55</v>
      </c>
      <c r="E40" s="2">
        <v>250.55</v>
      </c>
      <c r="F40" s="2">
        <v>250.55</v>
      </c>
      <c r="G40" s="2">
        <v>250.55</v>
      </c>
      <c r="H40" s="2">
        <v>250.55</v>
      </c>
      <c r="I40" s="2">
        <v>250.55</v>
      </c>
      <c r="J40" s="2">
        <v>250.55</v>
      </c>
      <c r="K40" s="2">
        <v>250.55</v>
      </c>
      <c r="L40" s="2">
        <v>250.55</v>
      </c>
      <c r="M40" s="2">
        <v>250.55</v>
      </c>
      <c r="N40" s="2">
        <f t="shared" si="4"/>
        <v>3006.6000000000004</v>
      </c>
    </row>
    <row r="41" spans="1:14" x14ac:dyDescent="0.25">
      <c r="A41" s="7"/>
      <c r="B41" s="2"/>
      <c r="C41" s="2"/>
      <c r="D41" s="2"/>
      <c r="E41" s="2"/>
      <c r="F41" s="2"/>
      <c r="G41" s="2"/>
      <c r="H41" s="2"/>
      <c r="I41" s="2"/>
      <c r="J41" s="2"/>
      <c r="K41" s="2"/>
      <c r="L41" s="2"/>
      <c r="M41" s="2"/>
      <c r="N41" s="2"/>
    </row>
    <row r="42" spans="1:14" x14ac:dyDescent="0.25">
      <c r="A42" s="7" t="s">
        <v>14</v>
      </c>
      <c r="B42" s="6">
        <f>SUM(B34:B41)</f>
        <v>3301.03</v>
      </c>
      <c r="C42" s="6">
        <f t="shared" ref="C42" si="5">SUM(C34:C41)</f>
        <v>3330.4500000000003</v>
      </c>
      <c r="D42" s="6">
        <f t="shared" ref="D42" si="6">SUM(D34:D41)</f>
        <v>3450.3500000000004</v>
      </c>
      <c r="E42" s="6">
        <f t="shared" ref="E42" si="7">SUM(E34:E41)</f>
        <v>3155.67</v>
      </c>
      <c r="F42" s="6">
        <f t="shared" ref="F42" si="8">SUM(F34:F41)</f>
        <v>3919.4500000000003</v>
      </c>
      <c r="G42" s="6">
        <f t="shared" ref="G42" si="9">SUM(G34:G41)</f>
        <v>3497.6600000000003</v>
      </c>
      <c r="H42" s="6">
        <f t="shared" ref="H42" si="10">SUM(H34:H41)</f>
        <v>3635.55</v>
      </c>
      <c r="I42" s="6">
        <f t="shared" ref="I42" si="11">SUM(I34:I41)</f>
        <v>3541.6400000000003</v>
      </c>
      <c r="J42" s="6">
        <f t="shared" ref="J42" si="12">SUM(J34:J41)</f>
        <v>3387.03</v>
      </c>
      <c r="K42" s="6">
        <f t="shared" ref="K42" si="13">SUM(K34:K41)</f>
        <v>3254.4500000000003</v>
      </c>
      <c r="L42" s="6">
        <f t="shared" ref="L42" si="14">SUM(L34:L41)</f>
        <v>3237.4500000000003</v>
      </c>
      <c r="M42" s="6">
        <f t="shared" ref="M42" si="15">SUM(M34:M41)</f>
        <v>3866.46</v>
      </c>
      <c r="N42" s="6">
        <f t="shared" ref="N42" si="16">SUM(N34:N41)</f>
        <v>41577.189999999995</v>
      </c>
    </row>
    <row r="43" spans="1:14" x14ac:dyDescent="0.25">
      <c r="A43" s="7" t="s">
        <v>22</v>
      </c>
      <c r="B43" s="6">
        <v>4590</v>
      </c>
      <c r="C43" s="6">
        <v>4590</v>
      </c>
      <c r="D43" s="6">
        <v>4590</v>
      </c>
      <c r="E43" s="6">
        <v>4590</v>
      </c>
      <c r="F43" s="6">
        <v>4590</v>
      </c>
      <c r="G43" s="6">
        <v>4590</v>
      </c>
      <c r="H43" s="6">
        <v>4590</v>
      </c>
      <c r="I43" s="6">
        <v>4590</v>
      </c>
      <c r="J43" s="6">
        <v>4590</v>
      </c>
      <c r="K43" s="6">
        <v>4590</v>
      </c>
      <c r="L43" s="6">
        <v>4590</v>
      </c>
      <c r="M43" s="6">
        <v>4590</v>
      </c>
      <c r="N43" s="2"/>
    </row>
    <row r="44" spans="1:14" x14ac:dyDescent="0.25">
      <c r="A44" s="7" t="s">
        <v>23</v>
      </c>
      <c r="B44" s="2">
        <f>B43-B42</f>
        <v>1288.9699999999998</v>
      </c>
      <c r="C44" s="2">
        <f t="shared" ref="C44" si="17">C43-C42</f>
        <v>1259.5499999999997</v>
      </c>
      <c r="D44" s="2">
        <f t="shared" ref="D44" si="18">D43-D42</f>
        <v>1139.6499999999996</v>
      </c>
      <c r="E44" s="2">
        <f t="shared" ref="E44" si="19">E43-E42</f>
        <v>1434.33</v>
      </c>
      <c r="F44" s="2">
        <f t="shared" ref="F44" si="20">F43-F42</f>
        <v>670.54999999999973</v>
      </c>
      <c r="G44" s="2">
        <f t="shared" ref="G44" si="21">G43-G42</f>
        <v>1092.3399999999997</v>
      </c>
      <c r="H44" s="2">
        <f t="shared" ref="H44" si="22">H43-H42</f>
        <v>954.44999999999982</v>
      </c>
      <c r="I44" s="2">
        <f t="shared" ref="I44" si="23">I43-I42</f>
        <v>1048.3599999999997</v>
      </c>
      <c r="J44" s="2">
        <f t="shared" ref="J44" si="24">J43-J42</f>
        <v>1202.9699999999998</v>
      </c>
      <c r="K44" s="2">
        <f t="shared" ref="K44" si="25">K43-K42</f>
        <v>1335.5499999999997</v>
      </c>
      <c r="L44" s="2">
        <f t="shared" ref="L44" si="26">L43-L42</f>
        <v>1352.5499999999997</v>
      </c>
      <c r="M44" s="2">
        <f t="shared" ref="M44" si="27">M43-M42</f>
        <v>723.54</v>
      </c>
      <c r="N44" s="2"/>
    </row>
    <row r="47" spans="1:14" x14ac:dyDescent="0.25">
      <c r="A47" s="7" t="s">
        <v>24</v>
      </c>
      <c r="B47" s="8">
        <f>AVERAGE(B34:B40)</f>
        <v>471.5757142857143</v>
      </c>
      <c r="C47" s="8">
        <f>AVERAGE(C34:C40)</f>
        <v>475.77857142857147</v>
      </c>
      <c r="D47" s="8">
        <f t="shared" ref="D47:M47" si="28">AVERAGE(D34:D40)</f>
        <v>492.9071428571429</v>
      </c>
      <c r="E47" s="8">
        <f t="shared" si="28"/>
        <v>450.81</v>
      </c>
      <c r="F47" s="8">
        <f t="shared" si="28"/>
        <v>559.92142857142858</v>
      </c>
      <c r="G47" s="8">
        <f t="shared" si="28"/>
        <v>499.66571428571433</v>
      </c>
      <c r="H47" s="8">
        <f t="shared" si="28"/>
        <v>519.36428571428576</v>
      </c>
      <c r="I47" s="8">
        <f t="shared" si="28"/>
        <v>505.94857142857148</v>
      </c>
      <c r="J47" s="8">
        <f t="shared" si="28"/>
        <v>483.86142857142858</v>
      </c>
      <c r="K47" s="8">
        <f t="shared" si="28"/>
        <v>464.92142857142863</v>
      </c>
      <c r="L47" s="8">
        <f t="shared" si="28"/>
        <v>462.49285714285719</v>
      </c>
      <c r="M47" s="8">
        <f t="shared" si="28"/>
        <v>552.35142857142853</v>
      </c>
    </row>
    <row r="48" spans="1:14" x14ac:dyDescent="0.25">
      <c r="A48" s="6" t="s">
        <v>25</v>
      </c>
      <c r="B48" s="2">
        <f>MAX(B34:M34)</f>
        <v>399</v>
      </c>
    </row>
    <row r="49" spans="1:2" x14ac:dyDescent="0.25">
      <c r="A49" s="6" t="s">
        <v>26</v>
      </c>
      <c r="B49" s="2">
        <f>MIN(B34:M34)</f>
        <v>89</v>
      </c>
    </row>
  </sheetData>
  <mergeCells count="2">
    <mergeCell ref="A6:N6"/>
    <mergeCell ref="A32:N32"/>
  </mergeCells>
  <pageMargins left="0.511811024" right="0.511811024" top="0.78740157499999996" bottom="0.78740157499999996" header="0.31496062000000002" footer="0.3149606200000000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122"/>
  <sheetViews>
    <sheetView showGridLines="0" topLeftCell="A89" workbookViewId="0">
      <selection activeCell="D122" sqref="D122"/>
    </sheetView>
  </sheetViews>
  <sheetFormatPr defaultRowHeight="15" outlineLevelRow="1" x14ac:dyDescent="0.25"/>
  <cols>
    <col min="2" max="2" width="24.85546875" bestFit="1" customWidth="1"/>
    <col min="3" max="3" width="11" bestFit="1" customWidth="1"/>
    <col min="4" max="4" width="13.28515625" customWidth="1"/>
    <col min="5" max="5" width="20.140625" bestFit="1" customWidth="1"/>
    <col min="6" max="6" width="19" bestFit="1" customWidth="1"/>
    <col min="7" max="7" width="12.5703125" bestFit="1" customWidth="1"/>
    <col min="8" max="8" width="11.42578125" bestFit="1" customWidth="1"/>
    <col min="11" max="11" width="17.42578125" bestFit="1" customWidth="1"/>
  </cols>
  <sheetData>
    <row r="2" spans="2:5" outlineLevel="1" x14ac:dyDescent="0.25"/>
    <row r="3" spans="2:5" outlineLevel="1" x14ac:dyDescent="0.25">
      <c r="B3" t="s">
        <v>27</v>
      </c>
    </row>
    <row r="4" spans="2:5" outlineLevel="1" x14ac:dyDescent="0.25"/>
    <row r="5" spans="2:5" outlineLevel="1" x14ac:dyDescent="0.25">
      <c r="B5" s="9" t="s">
        <v>28</v>
      </c>
      <c r="C5" s="9" t="s">
        <v>29</v>
      </c>
      <c r="D5" s="9" t="s">
        <v>30</v>
      </c>
      <c r="E5" s="9" t="s">
        <v>31</v>
      </c>
    </row>
    <row r="6" spans="2:5" outlineLevel="1" x14ac:dyDescent="0.25">
      <c r="B6" s="10">
        <v>10</v>
      </c>
      <c r="C6" s="10" t="s">
        <v>32</v>
      </c>
      <c r="D6" s="10">
        <v>10</v>
      </c>
      <c r="E6" s="10" t="b">
        <v>1</v>
      </c>
    </row>
    <row r="7" spans="2:5" outlineLevel="1" x14ac:dyDescent="0.25">
      <c r="B7" s="10">
        <v>10</v>
      </c>
      <c r="C7" s="10" t="s">
        <v>33</v>
      </c>
      <c r="D7" s="10">
        <v>11</v>
      </c>
      <c r="E7" s="10" t="b">
        <v>1</v>
      </c>
    </row>
    <row r="8" spans="2:5" outlineLevel="1" x14ac:dyDescent="0.25">
      <c r="B8" s="10">
        <v>10</v>
      </c>
      <c r="C8" s="10" t="s">
        <v>34</v>
      </c>
      <c r="D8" s="10">
        <v>12</v>
      </c>
      <c r="E8" s="10" t="b">
        <v>1</v>
      </c>
    </row>
    <row r="9" spans="2:5" outlineLevel="1" x14ac:dyDescent="0.25">
      <c r="B9" s="10">
        <v>10</v>
      </c>
      <c r="C9" s="10" t="s">
        <v>35</v>
      </c>
      <c r="D9" s="10">
        <v>13</v>
      </c>
      <c r="E9" s="10" t="b">
        <v>0</v>
      </c>
    </row>
    <row r="10" spans="2:5" outlineLevel="1" x14ac:dyDescent="0.25">
      <c r="B10" s="10">
        <v>10</v>
      </c>
      <c r="C10" s="10" t="s">
        <v>36</v>
      </c>
      <c r="D10" s="10">
        <v>14</v>
      </c>
      <c r="E10" s="10" t="b">
        <v>1</v>
      </c>
    </row>
    <row r="11" spans="2:5" outlineLevel="1" x14ac:dyDescent="0.25">
      <c r="B11" s="10">
        <v>10</v>
      </c>
      <c r="C11" s="10" t="s">
        <v>37</v>
      </c>
      <c r="D11" s="10">
        <v>15</v>
      </c>
      <c r="E11" s="10" t="b">
        <v>0</v>
      </c>
    </row>
    <row r="12" spans="2:5" outlineLevel="1" x14ac:dyDescent="0.25"/>
    <row r="15" spans="2:5" ht="39.75" customHeight="1" x14ac:dyDescent="0.25">
      <c r="B15" s="111" t="s">
        <v>38</v>
      </c>
      <c r="C15" s="111"/>
      <c r="D15" s="111"/>
      <c r="E15" s="111"/>
    </row>
    <row r="17" spans="2:5" x14ac:dyDescent="0.25">
      <c r="B17" t="s">
        <v>39</v>
      </c>
    </row>
    <row r="18" spans="2:5" x14ac:dyDescent="0.25">
      <c r="B18" s="9" t="s">
        <v>28</v>
      </c>
      <c r="C18" s="9" t="s">
        <v>29</v>
      </c>
      <c r="D18" s="9" t="s">
        <v>30</v>
      </c>
      <c r="E18" s="9" t="s">
        <v>31</v>
      </c>
    </row>
    <row r="19" spans="2:5" x14ac:dyDescent="0.25">
      <c r="E19" s="10" t="b">
        <f>AND(B39=D39)</f>
        <v>1</v>
      </c>
    </row>
    <row r="20" spans="2:5" x14ac:dyDescent="0.25">
      <c r="E20" s="10" t="b">
        <f>AND(B40&lt;&gt;D40)</f>
        <v>0</v>
      </c>
    </row>
    <row r="21" spans="2:5" x14ac:dyDescent="0.25">
      <c r="E21" s="10" t="b">
        <f>AND(B41&lt;=D41)</f>
        <v>1</v>
      </c>
    </row>
    <row r="22" spans="2:5" x14ac:dyDescent="0.25">
      <c r="E22" s="10" t="b">
        <f>AND(B42&gt;=D42)</f>
        <v>1</v>
      </c>
    </row>
    <row r="23" spans="2:5" x14ac:dyDescent="0.25">
      <c r="E23" s="10" t="b">
        <f>AND(B43&lt;D43)</f>
        <v>0</v>
      </c>
    </row>
    <row r="24" spans="2:5" x14ac:dyDescent="0.25">
      <c r="E24" s="10" t="b">
        <f>AND(B44&gt;D44)</f>
        <v>0</v>
      </c>
    </row>
    <row r="26" spans="2:5" x14ac:dyDescent="0.25">
      <c r="B26" t="s">
        <v>39</v>
      </c>
    </row>
    <row r="27" spans="2:5" x14ac:dyDescent="0.25">
      <c r="B27" s="9" t="s">
        <v>28</v>
      </c>
      <c r="C27" s="9" t="s">
        <v>29</v>
      </c>
      <c r="D27" s="9" t="s">
        <v>30</v>
      </c>
      <c r="E27" s="9" t="s">
        <v>31</v>
      </c>
    </row>
    <row r="28" spans="2:5" x14ac:dyDescent="0.25">
      <c r="B28" s="10">
        <v>10</v>
      </c>
      <c r="C28" s="10" t="s">
        <v>32</v>
      </c>
      <c r="D28" s="10">
        <v>11</v>
      </c>
      <c r="E28" s="10" t="b">
        <f>OR(B28=D28)</f>
        <v>0</v>
      </c>
    </row>
    <row r="29" spans="2:5" x14ac:dyDescent="0.25">
      <c r="B29" s="10">
        <v>10</v>
      </c>
      <c r="C29" s="10" t="s">
        <v>33</v>
      </c>
      <c r="D29" s="10">
        <v>11</v>
      </c>
      <c r="E29" s="10" t="b">
        <f>OR(B29&lt;&gt;D29)</f>
        <v>1</v>
      </c>
    </row>
    <row r="30" spans="2:5" x14ac:dyDescent="0.25">
      <c r="B30" s="10">
        <v>10</v>
      </c>
      <c r="C30" s="10" t="s">
        <v>34</v>
      </c>
      <c r="D30" s="10">
        <v>12</v>
      </c>
      <c r="E30" s="10" t="b">
        <f>OR(B30&lt;=D30)</f>
        <v>1</v>
      </c>
    </row>
    <row r="31" spans="2:5" x14ac:dyDescent="0.25">
      <c r="B31" s="10">
        <v>10</v>
      </c>
      <c r="C31" s="10" t="s">
        <v>35</v>
      </c>
      <c r="D31" s="10">
        <v>13</v>
      </c>
      <c r="E31" s="10" t="b">
        <f>OR(B31&gt;=D31)</f>
        <v>0</v>
      </c>
    </row>
    <row r="32" spans="2:5" x14ac:dyDescent="0.25">
      <c r="B32" s="10">
        <v>10</v>
      </c>
      <c r="C32" s="10" t="s">
        <v>36</v>
      </c>
      <c r="D32" s="10">
        <v>14</v>
      </c>
      <c r="E32" s="10" t="b">
        <f>OR(B32&lt;D32)</f>
        <v>1</v>
      </c>
    </row>
    <row r="33" spans="1:16" x14ac:dyDescent="0.25">
      <c r="B33" s="10">
        <v>10</v>
      </c>
      <c r="C33" s="10" t="s">
        <v>37</v>
      </c>
      <c r="D33" s="10">
        <v>15</v>
      </c>
      <c r="E33" s="10" t="b">
        <f>OR(B33&gt;D33)</f>
        <v>0</v>
      </c>
    </row>
    <row r="36" spans="1:16" x14ac:dyDescent="0.25">
      <c r="B36" t="s">
        <v>40</v>
      </c>
    </row>
    <row r="38" spans="1:16" x14ac:dyDescent="0.25">
      <c r="B38" t="s">
        <v>28</v>
      </c>
      <c r="C38" t="s">
        <v>41</v>
      </c>
      <c r="D38" t="s">
        <v>30</v>
      </c>
      <c r="F38" t="s">
        <v>42</v>
      </c>
      <c r="G38" t="s">
        <v>41</v>
      </c>
      <c r="H38" t="s">
        <v>42</v>
      </c>
      <c r="K38" t="s">
        <v>31</v>
      </c>
    </row>
    <row r="39" spans="1:16" x14ac:dyDescent="0.25">
      <c r="B39" s="10">
        <v>11</v>
      </c>
      <c r="C39" s="10" t="s">
        <v>32</v>
      </c>
      <c r="D39" s="10">
        <v>11</v>
      </c>
      <c r="E39" s="9"/>
      <c r="F39" s="10">
        <v>11</v>
      </c>
      <c r="G39" s="10" t="s">
        <v>32</v>
      </c>
      <c r="H39" s="10">
        <v>12</v>
      </c>
      <c r="I39" s="11"/>
      <c r="J39" s="13" t="s">
        <v>43</v>
      </c>
      <c r="K39" s="13" t="b">
        <f>AND(B39=D39,F39=H39)</f>
        <v>0</v>
      </c>
    </row>
    <row r="40" spans="1:16" x14ac:dyDescent="0.25">
      <c r="B40" s="11"/>
      <c r="C40" s="11"/>
      <c r="D40" s="11"/>
      <c r="F40" s="11"/>
      <c r="G40" s="11"/>
      <c r="H40" s="11"/>
      <c r="I40" s="11"/>
      <c r="J40" s="13" t="s">
        <v>44</v>
      </c>
      <c r="K40" s="13" t="b">
        <f>OR(B40=D40,F40=H40)</f>
        <v>1</v>
      </c>
    </row>
    <row r="41" spans="1:16" x14ac:dyDescent="0.25">
      <c r="B41" s="11"/>
      <c r="C41" s="11"/>
      <c r="D41" s="11"/>
      <c r="F41" s="11"/>
      <c r="G41" s="11"/>
      <c r="H41" s="11"/>
      <c r="I41" s="11"/>
    </row>
    <row r="42" spans="1:16" x14ac:dyDescent="0.25">
      <c r="B42" s="11"/>
      <c r="C42" s="11"/>
      <c r="D42" s="11"/>
      <c r="F42" s="11"/>
      <c r="G42" s="11"/>
      <c r="H42" s="11"/>
      <c r="I42" s="11"/>
    </row>
    <row r="43" spans="1:16" x14ac:dyDescent="0.25">
      <c r="A43" s="14"/>
      <c r="B43" s="15"/>
      <c r="C43" s="15"/>
      <c r="D43" s="15"/>
      <c r="E43" s="14"/>
      <c r="F43" s="15"/>
      <c r="G43" s="15"/>
      <c r="H43" s="15"/>
      <c r="I43" s="15"/>
      <c r="J43" s="14"/>
      <c r="K43" s="14"/>
      <c r="L43" s="14"/>
      <c r="M43" s="14"/>
      <c r="N43" s="14"/>
      <c r="O43" s="14"/>
      <c r="P43" s="14"/>
    </row>
    <row r="44" spans="1:16" x14ac:dyDescent="0.25">
      <c r="B44" s="11"/>
      <c r="C44" s="11"/>
      <c r="D44" s="11"/>
      <c r="F44" s="11"/>
      <c r="G44" s="11"/>
      <c r="H44" s="11"/>
      <c r="I44" s="11"/>
    </row>
    <row r="54" spans="2:7" x14ac:dyDescent="0.25">
      <c r="B54" s="12" t="s">
        <v>45</v>
      </c>
      <c r="C54" s="12" t="s">
        <v>46</v>
      </c>
      <c r="D54" s="12" t="s">
        <v>47</v>
      </c>
      <c r="E54" s="12" t="s">
        <v>48</v>
      </c>
      <c r="F54" s="12" t="s">
        <v>49</v>
      </c>
      <c r="G54" s="12" t="s">
        <v>50</v>
      </c>
    </row>
    <row r="55" spans="2:7" x14ac:dyDescent="0.25">
      <c r="B55" s="9" t="s">
        <v>51</v>
      </c>
      <c r="C55" s="16">
        <v>9</v>
      </c>
      <c r="D55" s="16">
        <v>8</v>
      </c>
      <c r="E55" s="16">
        <v>7</v>
      </c>
      <c r="F55" s="16">
        <v>9</v>
      </c>
      <c r="G55" s="16">
        <v>10</v>
      </c>
    </row>
    <row r="56" spans="2:7" x14ac:dyDescent="0.25">
      <c r="B56" s="9" t="s">
        <v>52</v>
      </c>
      <c r="C56" s="16">
        <v>9.5</v>
      </c>
      <c r="D56" s="16">
        <v>4.5</v>
      </c>
      <c r="E56" s="16">
        <v>4.5</v>
      </c>
      <c r="F56" s="16">
        <v>10</v>
      </c>
      <c r="G56" s="16">
        <v>8</v>
      </c>
    </row>
    <row r="57" spans="2:7" x14ac:dyDescent="0.25">
      <c r="B57" s="9" t="s">
        <v>53</v>
      </c>
      <c r="C57" s="16">
        <v>8.5</v>
      </c>
      <c r="D57" s="16">
        <v>6</v>
      </c>
      <c r="E57" s="16">
        <v>8.5</v>
      </c>
      <c r="F57" s="16">
        <v>9.5</v>
      </c>
      <c r="G57" s="16">
        <v>9.5</v>
      </c>
    </row>
    <row r="58" spans="2:7" x14ac:dyDescent="0.25">
      <c r="B58" s="9" t="s">
        <v>54</v>
      </c>
      <c r="C58" s="16">
        <v>8</v>
      </c>
      <c r="D58" s="16">
        <v>9</v>
      </c>
      <c r="E58" s="16">
        <v>4</v>
      </c>
      <c r="F58" s="16">
        <v>9</v>
      </c>
      <c r="G58" s="16">
        <v>10</v>
      </c>
    </row>
    <row r="59" spans="2:7" x14ac:dyDescent="0.25">
      <c r="B59" s="17" t="s">
        <v>55</v>
      </c>
      <c r="C59" s="18">
        <f>AVERAGE(C55:C58)</f>
        <v>8.75</v>
      </c>
      <c r="D59" s="19">
        <f>AVERAGE(D55:D58)</f>
        <v>6.875</v>
      </c>
      <c r="E59" s="19">
        <f>AVERAGE(E55:E58)</f>
        <v>6</v>
      </c>
      <c r="F59" s="18">
        <f t="shared" ref="F59:G59" si="0">AVERAGE(F55:F58)</f>
        <v>9.375</v>
      </c>
      <c r="G59" s="18">
        <f t="shared" si="0"/>
        <v>9.375</v>
      </c>
    </row>
    <row r="60" spans="2:7" x14ac:dyDescent="0.25">
      <c r="B60" s="9" t="s">
        <v>56</v>
      </c>
      <c r="C60" s="20" t="str">
        <f>IF(C59&gt;7,"Aprovado","Reprovado")</f>
        <v>Aprovado</v>
      </c>
      <c r="D60" s="9" t="str">
        <f>IF(AND(D59&gt;7),"Aprovador","Reprovado")</f>
        <v>Reprovado</v>
      </c>
      <c r="E60" s="9" t="str">
        <f t="shared" ref="E60:G60" si="1">IF(AND(E59&gt;7),"Aprovador","Reprovado")</f>
        <v>Reprovado</v>
      </c>
      <c r="F60" s="9" t="str">
        <f t="shared" si="1"/>
        <v>Aprovador</v>
      </c>
      <c r="G60" s="10" t="str">
        <f t="shared" si="1"/>
        <v>Aprovador</v>
      </c>
    </row>
    <row r="62" spans="2:7" x14ac:dyDescent="0.25">
      <c r="E62" s="4"/>
    </row>
    <row r="71" spans="2:6" x14ac:dyDescent="0.25">
      <c r="B71" s="22" t="s">
        <v>57</v>
      </c>
      <c r="C71" s="22" t="s">
        <v>58</v>
      </c>
      <c r="D71" s="22" t="s">
        <v>59</v>
      </c>
      <c r="E71" s="22" t="s">
        <v>60</v>
      </c>
      <c r="F71" s="22" t="s">
        <v>61</v>
      </c>
    </row>
    <row r="72" spans="2:6" x14ac:dyDescent="0.25">
      <c r="B72" s="9" t="s">
        <v>62</v>
      </c>
      <c r="C72" s="21">
        <v>800</v>
      </c>
      <c r="D72" s="21">
        <v>921.58</v>
      </c>
      <c r="E72" s="21" t="str">
        <f>IF(C72&gt;D72, "Dentro do orçamento","Acimado orçamento")</f>
        <v>Acimado orçamento</v>
      </c>
      <c r="F72" s="23">
        <f>ABS(C72-D72)</f>
        <v>121.58000000000004</v>
      </c>
    </row>
    <row r="73" spans="2:6" x14ac:dyDescent="0.25">
      <c r="B73" s="9" t="s">
        <v>63</v>
      </c>
      <c r="C73" s="21">
        <v>375</v>
      </c>
      <c r="D73" s="21">
        <v>324.98</v>
      </c>
      <c r="E73" s="21" t="str">
        <f t="shared" ref="E73:E75" si="2">IF(C73&gt;D73, "Dentro do orçamento","Acimado orçamento")</f>
        <v>Dentro do orçamento</v>
      </c>
      <c r="F73" s="23" t="str">
        <f>IF(C73&gt;D73,"0",ABS(C73-D73))</f>
        <v>0</v>
      </c>
    </row>
    <row r="74" spans="2:6" x14ac:dyDescent="0.25">
      <c r="B74" s="9" t="s">
        <v>64</v>
      </c>
      <c r="C74" s="21">
        <v>150</v>
      </c>
      <c r="D74" s="21">
        <v>128.47999999999999</v>
      </c>
      <c r="E74" s="21" t="str">
        <f t="shared" si="2"/>
        <v>Dentro do orçamento</v>
      </c>
      <c r="F74" s="23" t="str">
        <f t="shared" ref="F74:F75" si="3">IF(C74&gt;D74,"0",ABS(C74-D74))</f>
        <v>0</v>
      </c>
    </row>
    <row r="75" spans="2:6" x14ac:dyDescent="0.25">
      <c r="B75" s="9" t="s">
        <v>65</v>
      </c>
      <c r="C75" s="21">
        <v>150</v>
      </c>
      <c r="D75" s="21">
        <v>174.38</v>
      </c>
      <c r="E75" s="21" t="str">
        <f t="shared" si="2"/>
        <v>Acimado orçamento</v>
      </c>
      <c r="F75" s="23">
        <f t="shared" si="3"/>
        <v>24.379999999999995</v>
      </c>
    </row>
    <row r="76" spans="2:6" x14ac:dyDescent="0.25">
      <c r="B76" s="9"/>
      <c r="C76" s="9"/>
      <c r="D76" s="9"/>
      <c r="E76" s="9"/>
      <c r="F76" s="9"/>
    </row>
    <row r="87" spans="2:8" x14ac:dyDescent="0.25">
      <c r="B87" s="24" t="s">
        <v>66</v>
      </c>
      <c r="C87" s="25" t="s">
        <v>67</v>
      </c>
      <c r="D87" s="25" t="s">
        <v>68</v>
      </c>
      <c r="E87" s="25" t="s">
        <v>69</v>
      </c>
      <c r="F87" s="31" t="s">
        <v>70</v>
      </c>
      <c r="G87" s="33" t="s">
        <v>71</v>
      </c>
    </row>
    <row r="88" spans="2:8" x14ac:dyDescent="0.25">
      <c r="B88" s="26" t="s">
        <v>72</v>
      </c>
      <c r="C88" s="28">
        <v>15</v>
      </c>
      <c r="D88" s="27">
        <v>150</v>
      </c>
      <c r="E88" s="29" t="str">
        <f>IF(D88&gt;=150,"SIM","NÃO")</f>
        <v>SIM</v>
      </c>
      <c r="F88" s="30">
        <f>IF(E88="SIM",((D88*C88)*10)/100, 0)</f>
        <v>225</v>
      </c>
      <c r="G88" s="32">
        <f>PRODUCT(C88:D88)-F88</f>
        <v>2025</v>
      </c>
    </row>
    <row r="89" spans="2:8" x14ac:dyDescent="0.25">
      <c r="B89" s="26" t="s">
        <v>73</v>
      </c>
      <c r="C89" s="28">
        <v>45</v>
      </c>
      <c r="D89" s="27">
        <v>130</v>
      </c>
      <c r="E89" s="29" t="str">
        <f t="shared" ref="E89:E95" si="4">IF(D89&gt;=150,"SIM","NÃO")</f>
        <v>NÃO</v>
      </c>
      <c r="F89" s="30">
        <f t="shared" ref="F89:F95" si="5">IF(E89="SIM",((D89*C89)*10)/100, 0)</f>
        <v>0</v>
      </c>
      <c r="G89" s="32">
        <f t="shared" ref="G89:G95" si="6">PRODUCT(C89:D89)-F89</f>
        <v>5850</v>
      </c>
    </row>
    <row r="90" spans="2:8" x14ac:dyDescent="0.25">
      <c r="B90" s="26" t="s">
        <v>74</v>
      </c>
      <c r="C90" s="28">
        <v>120</v>
      </c>
      <c r="D90" s="27">
        <v>130</v>
      </c>
      <c r="E90" s="29" t="str">
        <f t="shared" si="4"/>
        <v>NÃO</v>
      </c>
      <c r="F90" s="30">
        <f t="shared" si="5"/>
        <v>0</v>
      </c>
      <c r="G90" s="32">
        <f t="shared" si="6"/>
        <v>15600</v>
      </c>
    </row>
    <row r="91" spans="2:8" x14ac:dyDescent="0.25">
      <c r="B91" s="26" t="s">
        <v>75</v>
      </c>
      <c r="C91" s="28">
        <v>10</v>
      </c>
      <c r="D91" s="27">
        <v>190</v>
      </c>
      <c r="E91" s="29" t="str">
        <f t="shared" si="4"/>
        <v>SIM</v>
      </c>
      <c r="F91" s="30">
        <f t="shared" si="5"/>
        <v>190</v>
      </c>
      <c r="G91" s="32">
        <f t="shared" si="6"/>
        <v>1710</v>
      </c>
    </row>
    <row r="92" spans="2:8" x14ac:dyDescent="0.25">
      <c r="B92" s="26" t="s">
        <v>76</v>
      </c>
      <c r="C92" s="28">
        <v>130</v>
      </c>
      <c r="D92" s="27">
        <v>90</v>
      </c>
      <c r="E92" s="29" t="str">
        <f t="shared" si="4"/>
        <v>NÃO</v>
      </c>
      <c r="F92" s="30">
        <f t="shared" si="5"/>
        <v>0</v>
      </c>
      <c r="G92" s="32">
        <f t="shared" si="6"/>
        <v>11700</v>
      </c>
    </row>
    <row r="93" spans="2:8" x14ac:dyDescent="0.25">
      <c r="B93" s="26" t="s">
        <v>77</v>
      </c>
      <c r="C93" s="28">
        <v>50</v>
      </c>
      <c r="D93" s="27">
        <v>220</v>
      </c>
      <c r="E93" s="29" t="str">
        <f t="shared" si="4"/>
        <v>SIM</v>
      </c>
      <c r="F93" s="30">
        <f t="shared" si="5"/>
        <v>1100</v>
      </c>
      <c r="G93" s="32">
        <f t="shared" si="6"/>
        <v>9900</v>
      </c>
    </row>
    <row r="94" spans="2:8" x14ac:dyDescent="0.25">
      <c r="B94" s="26" t="s">
        <v>78</v>
      </c>
      <c r="C94" s="28">
        <v>12</v>
      </c>
      <c r="D94" s="27">
        <v>70</v>
      </c>
      <c r="E94" s="29" t="str">
        <f t="shared" si="4"/>
        <v>NÃO</v>
      </c>
      <c r="F94" s="30">
        <f t="shared" si="5"/>
        <v>0</v>
      </c>
      <c r="G94" s="32">
        <f t="shared" si="6"/>
        <v>840</v>
      </c>
    </row>
    <row r="95" spans="2:8" x14ac:dyDescent="0.25">
      <c r="B95" s="26" t="s">
        <v>79</v>
      </c>
      <c r="C95" s="28">
        <v>60</v>
      </c>
      <c r="D95" s="27">
        <v>80</v>
      </c>
      <c r="E95" s="29" t="str">
        <f t="shared" si="4"/>
        <v>NÃO</v>
      </c>
      <c r="F95" s="30">
        <f t="shared" si="5"/>
        <v>0</v>
      </c>
      <c r="G95" s="34">
        <f t="shared" si="6"/>
        <v>4800</v>
      </c>
      <c r="H95" s="36"/>
    </row>
    <row r="97" spans="1:14" x14ac:dyDescent="0.25">
      <c r="A97" s="35"/>
      <c r="B97" s="35"/>
      <c r="C97" s="35"/>
      <c r="D97" s="35"/>
      <c r="E97" s="35"/>
      <c r="F97" s="35"/>
      <c r="G97" s="35"/>
      <c r="H97" s="35"/>
      <c r="I97" s="35"/>
      <c r="J97" s="35"/>
      <c r="K97" s="35"/>
      <c r="L97" s="35"/>
      <c r="M97" s="35"/>
      <c r="N97" s="35"/>
    </row>
    <row r="115" spans="2:10" x14ac:dyDescent="0.25">
      <c r="B115" s="113"/>
      <c r="C115" s="113"/>
      <c r="D115" s="113"/>
      <c r="E115" s="113"/>
      <c r="F115" s="113"/>
      <c r="G115" s="113"/>
      <c r="H115" s="113"/>
      <c r="I115" s="37" t="s">
        <v>80</v>
      </c>
      <c r="J115" s="37" t="s">
        <v>80</v>
      </c>
    </row>
    <row r="116" spans="2:10" x14ac:dyDescent="0.25">
      <c r="B116" s="113"/>
      <c r="C116" s="113"/>
      <c r="D116" s="113"/>
      <c r="E116" s="113"/>
      <c r="F116" s="113"/>
      <c r="G116" s="113"/>
      <c r="H116" s="113"/>
      <c r="I116" s="37" t="s">
        <v>80</v>
      </c>
      <c r="J116" s="37" t="s">
        <v>80</v>
      </c>
    </row>
    <row r="117" spans="2:10" x14ac:dyDescent="0.25">
      <c r="B117" s="113"/>
      <c r="C117" s="113"/>
      <c r="D117" s="113"/>
      <c r="E117" s="113"/>
      <c r="F117" s="113"/>
      <c r="G117" s="113"/>
      <c r="H117" s="113"/>
      <c r="I117" s="37" t="s">
        <v>80</v>
      </c>
      <c r="J117" s="37" t="s">
        <v>80</v>
      </c>
    </row>
    <row r="118" spans="2:10" x14ac:dyDescent="0.25">
      <c r="B118" s="113"/>
      <c r="C118" s="113"/>
      <c r="D118" s="113"/>
      <c r="E118" s="113"/>
      <c r="F118" s="113"/>
      <c r="G118" s="113"/>
      <c r="H118" s="113"/>
      <c r="I118" s="37" t="s">
        <v>80</v>
      </c>
      <c r="J118" s="37" t="s">
        <v>80</v>
      </c>
    </row>
    <row r="119" spans="2:10" x14ac:dyDescent="0.25">
      <c r="B119" s="113"/>
      <c r="C119" s="113"/>
      <c r="D119" s="113"/>
      <c r="E119" s="113"/>
      <c r="F119" s="113"/>
      <c r="G119" s="113"/>
      <c r="H119" s="113"/>
      <c r="I119" s="37" t="s">
        <v>80</v>
      </c>
      <c r="J119" s="37" t="s">
        <v>80</v>
      </c>
    </row>
    <row r="120" spans="2:10" x14ac:dyDescent="0.25">
      <c r="B120" s="114"/>
      <c r="C120" s="114"/>
      <c r="D120" s="114"/>
      <c r="E120" s="114"/>
      <c r="F120" s="114"/>
      <c r="G120" s="114"/>
      <c r="H120" s="114"/>
      <c r="I120" s="114"/>
      <c r="J120" s="114"/>
    </row>
    <row r="121" spans="2:10" x14ac:dyDescent="0.25">
      <c r="B121" s="39" t="s">
        <v>81</v>
      </c>
      <c r="C121" s="79" t="s">
        <v>82</v>
      </c>
      <c r="D121" s="80">
        <v>800</v>
      </c>
      <c r="E121" s="38"/>
      <c r="F121" s="38"/>
      <c r="G121" s="38"/>
      <c r="H121" s="38"/>
      <c r="I121" s="38"/>
      <c r="J121" s="38"/>
    </row>
    <row r="122" spans="2:10" x14ac:dyDescent="0.25">
      <c r="B122" s="40" t="s">
        <v>83</v>
      </c>
      <c r="C122" s="81">
        <f>IF( UPPER(C121) = "KICHUTE", PRODUCT(10,D121) /100)</f>
        <v>80</v>
      </c>
      <c r="D122" s="82">
        <f>D121-C122</f>
        <v>720</v>
      </c>
      <c r="E122" s="38"/>
      <c r="F122" s="38"/>
      <c r="G122" s="38"/>
      <c r="H122" s="38"/>
      <c r="I122" s="38"/>
      <c r="J122" s="38"/>
    </row>
  </sheetData>
  <mergeCells count="7">
    <mergeCell ref="B119:H119"/>
    <mergeCell ref="B120:J120"/>
    <mergeCell ref="B15:E15"/>
    <mergeCell ref="B115:H115"/>
    <mergeCell ref="B116:H116"/>
    <mergeCell ref="B117:H117"/>
    <mergeCell ref="B118:H118"/>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G16:R176"/>
  <sheetViews>
    <sheetView showGridLines="0" zoomScale="115" zoomScaleNormal="115" workbookViewId="0">
      <selection activeCell="C66" sqref="C66"/>
    </sheetView>
  </sheetViews>
  <sheetFormatPr defaultColWidth="9.140625" defaultRowHeight="15" x14ac:dyDescent="0.25"/>
  <cols>
    <col min="9" max="9" width="20.28515625" bestFit="1" customWidth="1"/>
    <col min="10" max="10" width="26.42578125" bestFit="1" customWidth="1"/>
    <col min="11" max="11" width="23" customWidth="1"/>
    <col min="12" max="12" width="16.140625" customWidth="1"/>
    <col min="13" max="13" width="13.42578125" bestFit="1" customWidth="1"/>
    <col min="14" max="14" width="6.28515625" bestFit="1" customWidth="1"/>
    <col min="15" max="15" width="12.7109375" bestFit="1" customWidth="1"/>
    <col min="17" max="17" width="4.42578125" customWidth="1"/>
  </cols>
  <sheetData>
    <row r="16" spans="9:14" x14ac:dyDescent="0.25">
      <c r="I16" s="120" t="s">
        <v>84</v>
      </c>
      <c r="J16" s="121"/>
      <c r="L16" s="46" t="s">
        <v>85</v>
      </c>
      <c r="M16" s="122" t="s">
        <v>84</v>
      </c>
      <c r="N16" s="121"/>
    </row>
    <row r="17" spans="9:14" x14ac:dyDescent="0.25">
      <c r="I17" s="41" t="s">
        <v>86</v>
      </c>
      <c r="J17" s="41" t="s">
        <v>87</v>
      </c>
      <c r="L17" s="9"/>
      <c r="M17" s="43" t="s">
        <v>86</v>
      </c>
      <c r="N17" s="41" t="s">
        <v>87</v>
      </c>
    </row>
    <row r="18" spans="9:14" x14ac:dyDescent="0.25">
      <c r="I18" s="9" t="s">
        <v>88</v>
      </c>
      <c r="J18" s="9">
        <v>32</v>
      </c>
      <c r="L18" s="9">
        <v>1</v>
      </c>
      <c r="M18" s="44" t="e" cm="1">
        <f t="array" aca="1" ref="M18:N27" ca="1">_xlfn.SORTBY(I18:J27,J18:J27,-1)</f>
        <v>#NAME?</v>
      </c>
      <c r="N18" s="9" t="e">
        <f ca="1"/>
        <v>#NAME?</v>
      </c>
    </row>
    <row r="19" spans="9:14" x14ac:dyDescent="0.25">
      <c r="I19" s="9" t="s">
        <v>89</v>
      </c>
      <c r="J19" s="9">
        <v>15</v>
      </c>
      <c r="L19" s="9">
        <v>2</v>
      </c>
      <c r="M19" s="44" t="e">
        <f ca="1"/>
        <v>#NAME?</v>
      </c>
      <c r="N19" s="9" t="e">
        <f ca="1"/>
        <v>#NAME?</v>
      </c>
    </row>
    <row r="20" spans="9:14" x14ac:dyDescent="0.25">
      <c r="I20" s="9" t="s">
        <v>90</v>
      </c>
      <c r="J20" s="9">
        <v>64</v>
      </c>
      <c r="L20" s="9">
        <v>3</v>
      </c>
      <c r="M20" s="44" t="e">
        <f ca="1"/>
        <v>#NAME?</v>
      </c>
      <c r="N20" s="9" t="e">
        <f ca="1"/>
        <v>#NAME?</v>
      </c>
    </row>
    <row r="21" spans="9:14" x14ac:dyDescent="0.25">
      <c r="I21" s="9" t="s">
        <v>91</v>
      </c>
      <c r="J21" s="9">
        <v>42</v>
      </c>
      <c r="L21" s="9">
        <v>4</v>
      </c>
      <c r="M21" s="44" t="e">
        <f ca="1"/>
        <v>#NAME?</v>
      </c>
      <c r="N21" s="9" t="e">
        <f ca="1"/>
        <v>#NAME?</v>
      </c>
    </row>
    <row r="22" spans="9:14" x14ac:dyDescent="0.25">
      <c r="I22" s="9" t="s">
        <v>92</v>
      </c>
      <c r="J22" s="9">
        <v>38</v>
      </c>
      <c r="L22" s="9">
        <v>5</v>
      </c>
      <c r="M22" s="44" t="e">
        <f ca="1"/>
        <v>#NAME?</v>
      </c>
      <c r="N22" s="9" t="e">
        <f ca="1"/>
        <v>#NAME?</v>
      </c>
    </row>
    <row r="23" spans="9:14" x14ac:dyDescent="0.25">
      <c r="I23" s="9" t="s">
        <v>93</v>
      </c>
      <c r="J23" s="9">
        <v>45</v>
      </c>
      <c r="L23" s="9">
        <v>6</v>
      </c>
      <c r="M23" s="44" t="e">
        <f ca="1"/>
        <v>#NAME?</v>
      </c>
      <c r="N23" s="9" t="e">
        <f ca="1"/>
        <v>#NAME?</v>
      </c>
    </row>
    <row r="24" spans="9:14" x14ac:dyDescent="0.25">
      <c r="I24" s="9" t="s">
        <v>94</v>
      </c>
      <c r="J24" s="9">
        <v>18</v>
      </c>
      <c r="L24" s="9">
        <v>7</v>
      </c>
      <c r="M24" s="44" t="e">
        <f ca="1"/>
        <v>#NAME?</v>
      </c>
      <c r="N24" s="9" t="e">
        <f ca="1"/>
        <v>#NAME?</v>
      </c>
    </row>
    <row r="25" spans="9:14" x14ac:dyDescent="0.25">
      <c r="I25" s="9" t="s">
        <v>95</v>
      </c>
      <c r="J25" s="9">
        <v>25</v>
      </c>
      <c r="L25" s="9">
        <v>8</v>
      </c>
      <c r="M25" s="44" t="e">
        <f ca="1"/>
        <v>#NAME?</v>
      </c>
      <c r="N25" s="9" t="e">
        <f ca="1"/>
        <v>#NAME?</v>
      </c>
    </row>
    <row r="26" spans="9:14" x14ac:dyDescent="0.25">
      <c r="I26" s="9" t="s">
        <v>96</v>
      </c>
      <c r="J26" s="9">
        <v>29</v>
      </c>
      <c r="L26" s="9">
        <v>9</v>
      </c>
      <c r="M26" s="44" t="e">
        <f ca="1"/>
        <v>#NAME?</v>
      </c>
      <c r="N26" s="9" t="e">
        <f ca="1"/>
        <v>#NAME?</v>
      </c>
    </row>
    <row r="27" spans="9:14" x14ac:dyDescent="0.25">
      <c r="I27" s="9" t="s">
        <v>97</v>
      </c>
      <c r="J27" s="9">
        <v>33</v>
      </c>
      <c r="L27" s="9">
        <v>10</v>
      </c>
      <c r="M27" s="44" t="e">
        <f ca="1"/>
        <v>#NAME?</v>
      </c>
      <c r="N27" s="9" t="e">
        <f ca="1"/>
        <v>#NAME?</v>
      </c>
    </row>
    <row r="29" spans="9:14" x14ac:dyDescent="0.25">
      <c r="I29" s="42" t="s">
        <v>98</v>
      </c>
      <c r="J29" s="42">
        <f>LARGE(J18:J27,6)</f>
        <v>32</v>
      </c>
    </row>
    <row r="33" spans="9:14" x14ac:dyDescent="0.25">
      <c r="I33" s="45"/>
      <c r="J33" s="45"/>
      <c r="K33" s="45"/>
      <c r="L33" s="45"/>
      <c r="M33" s="45"/>
      <c r="N33" s="45"/>
    </row>
    <row r="38" spans="9:14" x14ac:dyDescent="0.25">
      <c r="I38" s="123" t="s">
        <v>84</v>
      </c>
      <c r="J38" s="124"/>
    </row>
    <row r="39" spans="9:14" x14ac:dyDescent="0.25">
      <c r="I39" s="49" t="s">
        <v>86</v>
      </c>
      <c r="J39" s="50" t="s">
        <v>87</v>
      </c>
      <c r="L39" s="47"/>
      <c r="M39" s="47"/>
      <c r="N39" s="47"/>
    </row>
    <row r="40" spans="9:14" x14ac:dyDescent="0.25">
      <c r="I40" s="1" t="s">
        <v>88</v>
      </c>
      <c r="J40" s="51">
        <v>32</v>
      </c>
      <c r="L40" t="e">
        <f ca="1">CLASSIFICARPOR(I40:J49,J40:J49,1)</f>
        <v>#NAME?</v>
      </c>
      <c r="M40" s="48"/>
    </row>
    <row r="41" spans="9:14" x14ac:dyDescent="0.25">
      <c r="I41" s="1" t="s">
        <v>89</v>
      </c>
      <c r="J41" s="1">
        <v>15</v>
      </c>
    </row>
    <row r="42" spans="9:14" x14ac:dyDescent="0.25">
      <c r="I42" s="1" t="s">
        <v>90</v>
      </c>
      <c r="J42" s="1">
        <v>64</v>
      </c>
    </row>
    <row r="43" spans="9:14" x14ac:dyDescent="0.25">
      <c r="I43" s="1" t="s">
        <v>91</v>
      </c>
      <c r="J43" s="1">
        <v>42</v>
      </c>
    </row>
    <row r="44" spans="9:14" x14ac:dyDescent="0.25">
      <c r="I44" s="1" t="s">
        <v>92</v>
      </c>
      <c r="J44" s="1">
        <v>38</v>
      </c>
    </row>
    <row r="45" spans="9:14" x14ac:dyDescent="0.25">
      <c r="I45" s="1" t="s">
        <v>93</v>
      </c>
      <c r="J45" s="1">
        <v>45</v>
      </c>
    </row>
    <row r="46" spans="9:14" x14ac:dyDescent="0.25">
      <c r="I46" s="1" t="s">
        <v>94</v>
      </c>
      <c r="J46" s="1">
        <v>18</v>
      </c>
    </row>
    <row r="47" spans="9:14" x14ac:dyDescent="0.25">
      <c r="I47" s="1" t="s">
        <v>95</v>
      </c>
      <c r="J47" s="1">
        <v>25</v>
      </c>
    </row>
    <row r="48" spans="9:14" x14ac:dyDescent="0.25">
      <c r="I48" s="1" t="s">
        <v>96</v>
      </c>
      <c r="J48" s="1">
        <v>29</v>
      </c>
    </row>
    <row r="49" spans="7:10" x14ac:dyDescent="0.25">
      <c r="I49" s="1" t="s">
        <v>97</v>
      </c>
      <c r="J49" s="1">
        <v>33</v>
      </c>
    </row>
    <row r="51" spans="7:10" x14ac:dyDescent="0.25">
      <c r="I51" s="42" t="s">
        <v>99</v>
      </c>
      <c r="J51" s="42">
        <f>LARGE(J40:J49,6)</f>
        <v>32</v>
      </c>
    </row>
    <row r="55" spans="7:10" x14ac:dyDescent="0.25">
      <c r="G55" s="4"/>
    </row>
    <row r="65" spans="9:14" x14ac:dyDescent="0.25">
      <c r="I65" s="45"/>
      <c r="J65" s="45"/>
      <c r="K65" s="45"/>
      <c r="L65" s="45"/>
      <c r="M65" s="45"/>
      <c r="N65" s="45"/>
    </row>
    <row r="67" spans="9:14" x14ac:dyDescent="0.25">
      <c r="I67" s="1" t="s">
        <v>100</v>
      </c>
      <c r="J67" s="1"/>
      <c r="K67" s="1"/>
      <c r="L67" s="1"/>
    </row>
    <row r="68" spans="9:14" x14ac:dyDescent="0.25">
      <c r="I68" s="1"/>
      <c r="J68" s="1" t="s">
        <v>101</v>
      </c>
      <c r="K68" s="1" t="s">
        <v>102</v>
      </c>
      <c r="L68" s="1" t="s">
        <v>103</v>
      </c>
    </row>
    <row r="69" spans="9:14" x14ac:dyDescent="0.25">
      <c r="I69" s="1" t="s">
        <v>104</v>
      </c>
      <c r="J69" s="1">
        <v>100</v>
      </c>
      <c r="K69" s="1">
        <v>90</v>
      </c>
      <c r="L69" s="1">
        <v>80</v>
      </c>
    </row>
    <row r="70" spans="9:14" x14ac:dyDescent="0.25">
      <c r="I70" s="1" t="s">
        <v>105</v>
      </c>
      <c r="J70" s="1">
        <v>300</v>
      </c>
      <c r="K70" s="1">
        <v>270</v>
      </c>
      <c r="L70" s="1">
        <v>250</v>
      </c>
    </row>
    <row r="71" spans="9:14" x14ac:dyDescent="0.25">
      <c r="I71" s="1" t="s">
        <v>106</v>
      </c>
      <c r="J71" s="1">
        <v>150</v>
      </c>
      <c r="K71" s="1">
        <v>145</v>
      </c>
      <c r="L71" s="1">
        <v>160</v>
      </c>
    </row>
    <row r="72" spans="9:14" x14ac:dyDescent="0.25">
      <c r="I72" s="1" t="s">
        <v>107</v>
      </c>
      <c r="J72" s="1">
        <v>400</v>
      </c>
      <c r="K72" s="1">
        <v>235</v>
      </c>
      <c r="L72" s="1">
        <v>400</v>
      </c>
    </row>
    <row r="73" spans="9:14" x14ac:dyDescent="0.25">
      <c r="I73" s="1" t="s">
        <v>108</v>
      </c>
      <c r="J73" s="1">
        <v>100</v>
      </c>
      <c r="K73" s="1">
        <v>150</v>
      </c>
      <c r="L73" s="1">
        <v>200</v>
      </c>
    </row>
    <row r="74" spans="9:14" x14ac:dyDescent="0.25">
      <c r="I74" s="1"/>
      <c r="J74" s="1"/>
      <c r="K74" s="1"/>
      <c r="L74" s="1"/>
    </row>
    <row r="75" spans="9:14" x14ac:dyDescent="0.25">
      <c r="I75" s="1"/>
      <c r="J75" s="1"/>
      <c r="K75" s="1"/>
      <c r="L75" s="1"/>
    </row>
    <row r="76" spans="9:14" x14ac:dyDescent="0.25">
      <c r="I76" s="1"/>
      <c r="J76" s="1"/>
      <c r="K76" s="1"/>
      <c r="L76" s="1"/>
    </row>
    <row r="81" spans="9:17" x14ac:dyDescent="0.25">
      <c r="I81" s="45"/>
      <c r="J81" s="45"/>
      <c r="K81" s="45"/>
      <c r="L81" s="45"/>
      <c r="M81" s="45"/>
      <c r="N81" s="45"/>
    </row>
    <row r="87" spans="9:17" ht="16.5" x14ac:dyDescent="0.25">
      <c r="I87" s="57" t="s">
        <v>86</v>
      </c>
      <c r="J87" s="57" t="s">
        <v>109</v>
      </c>
      <c r="K87" s="57" t="s">
        <v>110</v>
      </c>
      <c r="L87" s="56" t="s">
        <v>111</v>
      </c>
      <c r="M87" s="56" t="s">
        <v>112</v>
      </c>
      <c r="O87" s="116" t="s">
        <v>113</v>
      </c>
      <c r="P87" s="116"/>
      <c r="Q87" s="116"/>
    </row>
    <row r="88" spans="9:17" ht="16.5" x14ac:dyDescent="0.3">
      <c r="I88" s="52" t="s">
        <v>114</v>
      </c>
      <c r="J88" s="53" t="s">
        <v>115</v>
      </c>
      <c r="K88" s="52" t="s">
        <v>116</v>
      </c>
      <c r="L88" s="54" t="s">
        <v>117</v>
      </c>
      <c r="M88" s="55">
        <v>2764</v>
      </c>
      <c r="O88" s="1" t="s">
        <v>117</v>
      </c>
      <c r="P88" s="1">
        <f>COUNTIF(L88:L106,O88)</f>
        <v>1</v>
      </c>
      <c r="Q88" s="1">
        <f>COUNTIF(L88:L106,O88)</f>
        <v>1</v>
      </c>
    </row>
    <row r="89" spans="9:17" ht="16.5" x14ac:dyDescent="0.3">
      <c r="I89" s="52" t="s">
        <v>118</v>
      </c>
      <c r="J89" s="53" t="s">
        <v>119</v>
      </c>
      <c r="K89" s="52" t="s">
        <v>120</v>
      </c>
      <c r="L89" s="54" t="s">
        <v>121</v>
      </c>
      <c r="M89" s="55">
        <v>2581</v>
      </c>
      <c r="O89" s="1" t="s">
        <v>121</v>
      </c>
      <c r="P89" s="1">
        <f t="shared" ref="P89:P96" si="0">COUNTIF(L89:L133,O89)</f>
        <v>3</v>
      </c>
      <c r="Q89" s="1">
        <f t="shared" ref="Q89:Q96" si="1">COUNTIF(L89:L133,O89)</f>
        <v>3</v>
      </c>
    </row>
    <row r="90" spans="9:17" ht="16.5" x14ac:dyDescent="0.3">
      <c r="I90" s="52" t="s">
        <v>122</v>
      </c>
      <c r="J90" s="53" t="s">
        <v>123</v>
      </c>
      <c r="K90" s="52" t="s">
        <v>124</v>
      </c>
      <c r="L90" s="54" t="s">
        <v>125</v>
      </c>
      <c r="M90" s="55">
        <v>1463</v>
      </c>
      <c r="O90" s="3" t="s">
        <v>125</v>
      </c>
      <c r="P90" s="1">
        <f t="shared" si="0"/>
        <v>2</v>
      </c>
      <c r="Q90" s="1">
        <f t="shared" si="1"/>
        <v>2</v>
      </c>
    </row>
    <row r="91" spans="9:17" ht="16.5" x14ac:dyDescent="0.3">
      <c r="I91" s="52" t="s">
        <v>126</v>
      </c>
      <c r="J91" s="53" t="s">
        <v>123</v>
      </c>
      <c r="K91" s="52" t="s">
        <v>120</v>
      </c>
      <c r="L91" s="54" t="s">
        <v>127</v>
      </c>
      <c r="M91" s="55">
        <v>2619</v>
      </c>
      <c r="O91" s="1" t="s">
        <v>127</v>
      </c>
      <c r="P91" s="1">
        <f t="shared" si="0"/>
        <v>3</v>
      </c>
      <c r="Q91" s="1">
        <f t="shared" si="1"/>
        <v>3</v>
      </c>
    </row>
    <row r="92" spans="9:17" ht="16.5" x14ac:dyDescent="0.3">
      <c r="I92" s="52" t="s">
        <v>128</v>
      </c>
      <c r="J92" s="53" t="s">
        <v>123</v>
      </c>
      <c r="K92" s="52" t="s">
        <v>124</v>
      </c>
      <c r="L92" s="54" t="s">
        <v>129</v>
      </c>
      <c r="M92" s="55">
        <v>2382</v>
      </c>
      <c r="O92" s="1" t="s">
        <v>129</v>
      </c>
      <c r="P92" s="1">
        <f t="shared" si="0"/>
        <v>1</v>
      </c>
      <c r="Q92" s="1">
        <f t="shared" si="1"/>
        <v>1</v>
      </c>
    </row>
    <row r="93" spans="9:17" ht="16.5" x14ac:dyDescent="0.3">
      <c r="I93" s="52" t="s">
        <v>130</v>
      </c>
      <c r="J93" s="53" t="s">
        <v>119</v>
      </c>
      <c r="K93" s="52" t="s">
        <v>120</v>
      </c>
      <c r="L93" s="54" t="s">
        <v>131</v>
      </c>
      <c r="M93" s="55">
        <v>13921</v>
      </c>
      <c r="O93" s="1" t="s">
        <v>132</v>
      </c>
      <c r="P93" s="1">
        <f t="shared" si="0"/>
        <v>2</v>
      </c>
      <c r="Q93" s="1">
        <f t="shared" si="1"/>
        <v>2</v>
      </c>
    </row>
    <row r="94" spans="9:17" ht="16.5" x14ac:dyDescent="0.3">
      <c r="I94" s="52" t="s">
        <v>133</v>
      </c>
      <c r="J94" s="53" t="s">
        <v>119</v>
      </c>
      <c r="K94" s="52" t="s">
        <v>116</v>
      </c>
      <c r="L94" s="54" t="s">
        <v>121</v>
      </c>
      <c r="M94" s="55">
        <v>1957</v>
      </c>
      <c r="O94" s="1" t="s">
        <v>134</v>
      </c>
      <c r="P94" s="1">
        <f t="shared" si="0"/>
        <v>1</v>
      </c>
      <c r="Q94" s="1">
        <f t="shared" si="1"/>
        <v>1</v>
      </c>
    </row>
    <row r="95" spans="9:17" ht="16.5" x14ac:dyDescent="0.3">
      <c r="I95" s="52" t="s">
        <v>135</v>
      </c>
      <c r="J95" s="53" t="s">
        <v>115</v>
      </c>
      <c r="K95" s="52" t="s">
        <v>120</v>
      </c>
      <c r="L95" s="54" t="s">
        <v>132</v>
      </c>
      <c r="M95" s="55">
        <v>2341</v>
      </c>
      <c r="O95" s="1" t="s">
        <v>136</v>
      </c>
      <c r="P95" s="1">
        <f t="shared" si="0"/>
        <v>2</v>
      </c>
      <c r="Q95" s="1">
        <f t="shared" si="1"/>
        <v>2</v>
      </c>
    </row>
    <row r="96" spans="9:17" ht="16.5" x14ac:dyDescent="0.3">
      <c r="I96" s="52" t="s">
        <v>137</v>
      </c>
      <c r="J96" s="53" t="s">
        <v>115</v>
      </c>
      <c r="K96" s="52" t="s">
        <v>124</v>
      </c>
      <c r="L96" s="54" t="s">
        <v>134</v>
      </c>
      <c r="M96" s="55">
        <v>1049</v>
      </c>
      <c r="O96" s="1" t="s">
        <v>131</v>
      </c>
      <c r="P96" s="1">
        <f t="shared" si="0"/>
        <v>2</v>
      </c>
      <c r="Q96" s="1">
        <f t="shared" si="1"/>
        <v>2</v>
      </c>
    </row>
    <row r="97" spans="9:17" ht="16.5" x14ac:dyDescent="0.3">
      <c r="I97" s="52" t="s">
        <v>138</v>
      </c>
      <c r="J97" s="53" t="s">
        <v>115</v>
      </c>
      <c r="K97" s="52" t="s">
        <v>116</v>
      </c>
      <c r="L97" s="54" t="s">
        <v>131</v>
      </c>
      <c r="M97" s="55">
        <v>2805</v>
      </c>
      <c r="O97" s="1"/>
      <c r="P97" s="1"/>
      <c r="Q97" s="1"/>
    </row>
    <row r="98" spans="9:17" ht="16.5" x14ac:dyDescent="0.3">
      <c r="I98" s="52" t="s">
        <v>139</v>
      </c>
      <c r="J98" s="53" t="s">
        <v>115</v>
      </c>
      <c r="K98" s="52" t="s">
        <v>120</v>
      </c>
      <c r="L98" s="54" t="s">
        <v>136</v>
      </c>
      <c r="M98" s="55">
        <v>2333</v>
      </c>
    </row>
    <row r="99" spans="9:17" ht="16.5" x14ac:dyDescent="0.3">
      <c r="I99" s="52" t="s">
        <v>140</v>
      </c>
      <c r="J99" s="53" t="s">
        <v>123</v>
      </c>
      <c r="K99" s="52" t="s">
        <v>124</v>
      </c>
      <c r="L99" s="54" t="s">
        <v>121</v>
      </c>
      <c r="M99" s="55">
        <v>1189</v>
      </c>
    </row>
    <row r="100" spans="9:17" ht="16.5" x14ac:dyDescent="0.3">
      <c r="I100" s="52" t="s">
        <v>141</v>
      </c>
      <c r="J100" s="53" t="s">
        <v>119</v>
      </c>
      <c r="K100" s="52" t="s">
        <v>120</v>
      </c>
      <c r="L100" s="54" t="s">
        <v>125</v>
      </c>
      <c r="M100" s="55">
        <v>1553</v>
      </c>
    </row>
    <row r="101" spans="9:17" ht="16.5" x14ac:dyDescent="0.3">
      <c r="I101" s="52" t="s">
        <v>142</v>
      </c>
      <c r="J101" s="53" t="s">
        <v>115</v>
      </c>
      <c r="K101" s="52" t="s">
        <v>116</v>
      </c>
      <c r="L101" s="54" t="s">
        <v>143</v>
      </c>
      <c r="M101" s="55">
        <v>2606</v>
      </c>
    </row>
    <row r="102" spans="9:17" ht="16.5" x14ac:dyDescent="0.3">
      <c r="I102" s="52" t="s">
        <v>144</v>
      </c>
      <c r="J102" s="53" t="s">
        <v>115</v>
      </c>
      <c r="K102" s="52" t="s">
        <v>120</v>
      </c>
      <c r="L102" s="54" t="s">
        <v>131</v>
      </c>
      <c r="M102" s="55">
        <v>1329</v>
      </c>
    </row>
    <row r="103" spans="9:17" ht="16.5" x14ac:dyDescent="0.3">
      <c r="I103" s="52" t="s">
        <v>145</v>
      </c>
      <c r="J103" s="53" t="s">
        <v>115</v>
      </c>
      <c r="K103" s="52" t="s">
        <v>124</v>
      </c>
      <c r="L103" s="54" t="s">
        <v>132</v>
      </c>
      <c r="M103" s="55">
        <v>1345</v>
      </c>
    </row>
    <row r="104" spans="9:17" ht="16.5" x14ac:dyDescent="0.3">
      <c r="I104" s="52" t="s">
        <v>146</v>
      </c>
      <c r="J104" s="53" t="s">
        <v>119</v>
      </c>
      <c r="K104" s="52" t="s">
        <v>120</v>
      </c>
      <c r="L104" s="54" t="s">
        <v>136</v>
      </c>
      <c r="M104" s="55">
        <v>1690</v>
      </c>
    </row>
    <row r="105" spans="9:17" ht="16.5" x14ac:dyDescent="0.3">
      <c r="I105" s="52" t="s">
        <v>147</v>
      </c>
      <c r="J105" s="53" t="s">
        <v>119</v>
      </c>
      <c r="K105" s="52" t="s">
        <v>124</v>
      </c>
      <c r="L105" s="54" t="s">
        <v>127</v>
      </c>
      <c r="M105" s="55">
        <v>2607</v>
      </c>
    </row>
    <row r="106" spans="9:17" ht="16.5" x14ac:dyDescent="0.3">
      <c r="I106" s="52" t="s">
        <v>148</v>
      </c>
      <c r="J106" s="53" t="s">
        <v>115</v>
      </c>
      <c r="K106" s="52" t="s">
        <v>120</v>
      </c>
      <c r="L106" s="54" t="s">
        <v>127</v>
      </c>
      <c r="M106" s="55">
        <v>1463</v>
      </c>
    </row>
    <row r="107" spans="9:17" ht="16.5" x14ac:dyDescent="0.3">
      <c r="I107" s="64"/>
      <c r="J107" s="65"/>
      <c r="K107" s="64"/>
      <c r="L107" s="66"/>
      <c r="M107" s="67"/>
    </row>
    <row r="108" spans="9:17" ht="16.5" x14ac:dyDescent="0.3">
      <c r="I108" s="64"/>
      <c r="J108" s="65"/>
      <c r="K108" s="64"/>
      <c r="L108" s="66"/>
      <c r="M108" s="67"/>
    </row>
    <row r="109" spans="9:17" x14ac:dyDescent="0.25">
      <c r="I109" s="45"/>
      <c r="J109" s="45"/>
      <c r="K109" s="45"/>
      <c r="L109" s="45"/>
      <c r="M109" s="45"/>
      <c r="N109" s="45"/>
    </row>
    <row r="110" spans="9:17" ht="16.5" x14ac:dyDescent="0.3">
      <c r="I110" s="64"/>
      <c r="J110" s="65"/>
      <c r="K110" s="64"/>
      <c r="L110" s="66"/>
      <c r="M110" s="67"/>
    </row>
    <row r="111" spans="9:17" ht="16.5" x14ac:dyDescent="0.3">
      <c r="I111" s="64"/>
      <c r="J111" s="65"/>
      <c r="K111" s="64"/>
      <c r="L111" s="66"/>
      <c r="M111" s="67"/>
    </row>
    <row r="112" spans="9:17" ht="16.5" x14ac:dyDescent="0.3">
      <c r="I112" s="64"/>
      <c r="J112" s="65"/>
      <c r="K112" s="64"/>
      <c r="L112" s="66"/>
      <c r="M112" s="67"/>
    </row>
    <row r="113" spans="9:13" ht="16.5" x14ac:dyDescent="0.3">
      <c r="I113" s="64"/>
      <c r="J113" s="65"/>
      <c r="K113" s="64"/>
      <c r="L113" s="66"/>
      <c r="M113" s="67"/>
    </row>
    <row r="114" spans="9:13" ht="33" x14ac:dyDescent="0.3">
      <c r="I114" s="69" t="s">
        <v>149</v>
      </c>
      <c r="J114" s="69" t="s">
        <v>150</v>
      </c>
      <c r="K114" s="70" t="s">
        <v>151</v>
      </c>
      <c r="L114" s="71" t="s">
        <v>152</v>
      </c>
      <c r="M114" s="67"/>
    </row>
    <row r="115" spans="9:13" ht="16.5" x14ac:dyDescent="0.3">
      <c r="I115" s="72" t="s">
        <v>153</v>
      </c>
      <c r="J115" s="72" t="s">
        <v>154</v>
      </c>
      <c r="K115" s="73">
        <v>42411</v>
      </c>
      <c r="L115" s="74">
        <v>42416</v>
      </c>
      <c r="M115" s="67"/>
    </row>
    <row r="116" spans="9:13" ht="16.5" x14ac:dyDescent="0.3">
      <c r="I116" s="72" t="s">
        <v>155</v>
      </c>
      <c r="J116" s="72" t="s">
        <v>156</v>
      </c>
      <c r="K116" s="73">
        <v>42407</v>
      </c>
      <c r="L116" s="75"/>
      <c r="M116" s="67"/>
    </row>
    <row r="117" spans="9:13" ht="16.5" x14ac:dyDescent="0.3">
      <c r="I117" s="72" t="s">
        <v>157</v>
      </c>
      <c r="J117" s="72" t="s">
        <v>158</v>
      </c>
      <c r="K117" s="73">
        <v>42402</v>
      </c>
      <c r="L117" s="74">
        <v>42411</v>
      </c>
      <c r="M117" s="67"/>
    </row>
    <row r="118" spans="9:13" ht="16.5" x14ac:dyDescent="0.3">
      <c r="I118" s="72" t="s">
        <v>159</v>
      </c>
      <c r="J118" s="72" t="s">
        <v>160</v>
      </c>
      <c r="K118" s="73">
        <v>42421</v>
      </c>
      <c r="L118" s="75"/>
      <c r="M118" s="67"/>
    </row>
    <row r="119" spans="9:13" ht="16.5" x14ac:dyDescent="0.3">
      <c r="I119" s="72" t="s">
        <v>161</v>
      </c>
      <c r="J119" s="72" t="s">
        <v>158</v>
      </c>
      <c r="K119" s="73">
        <v>42419</v>
      </c>
      <c r="L119" s="75"/>
      <c r="M119" s="67"/>
    </row>
    <row r="120" spans="9:13" ht="16.5" x14ac:dyDescent="0.3">
      <c r="I120" s="72" t="s">
        <v>162</v>
      </c>
      <c r="J120" s="72" t="s">
        <v>163</v>
      </c>
      <c r="K120" s="73">
        <v>42423</v>
      </c>
      <c r="L120" s="74">
        <v>42401</v>
      </c>
      <c r="M120" s="67"/>
    </row>
    <row r="121" spans="9:13" ht="16.5" x14ac:dyDescent="0.3">
      <c r="I121" s="64"/>
      <c r="J121" s="65"/>
      <c r="K121" s="64"/>
      <c r="L121" s="66"/>
      <c r="M121" s="67"/>
    </row>
    <row r="122" spans="9:13" ht="35.25" customHeight="1" x14ac:dyDescent="0.3">
      <c r="I122" s="76" t="s">
        <v>164</v>
      </c>
      <c r="J122" s="65"/>
      <c r="K122" s="68"/>
      <c r="L122" s="66"/>
      <c r="M122" s="67"/>
    </row>
    <row r="123" spans="9:13" ht="16.5" x14ac:dyDescent="0.3">
      <c r="I123" s="52">
        <f>COUNTIFS(J115:J120,"Ana",L115:L120,"")</f>
        <v>1</v>
      </c>
      <c r="J123" s="65"/>
      <c r="K123" s="64"/>
      <c r="L123" s="66"/>
      <c r="M123" s="67"/>
    </row>
    <row r="124" spans="9:13" ht="16.5" x14ac:dyDescent="0.3">
      <c r="I124" s="64"/>
      <c r="J124" s="65"/>
      <c r="K124" s="64"/>
      <c r="L124" s="66"/>
      <c r="M124" s="67"/>
    </row>
    <row r="125" spans="9:13" ht="16.5" x14ac:dyDescent="0.3">
      <c r="I125" s="64"/>
      <c r="J125" s="65"/>
      <c r="K125" s="64"/>
      <c r="L125" s="66"/>
      <c r="M125" s="67"/>
    </row>
    <row r="126" spans="9:13" ht="16.5" x14ac:dyDescent="0.3">
      <c r="I126" s="64"/>
      <c r="J126" s="65"/>
      <c r="K126" s="64"/>
      <c r="L126" s="66"/>
      <c r="M126" s="67"/>
    </row>
    <row r="127" spans="9:13" ht="16.5" x14ac:dyDescent="0.3">
      <c r="I127" s="64"/>
      <c r="J127" s="65"/>
      <c r="K127" s="64"/>
      <c r="L127" s="66"/>
      <c r="M127" s="67"/>
    </row>
    <row r="128" spans="9:13" ht="16.5" x14ac:dyDescent="0.3">
      <c r="I128" s="64"/>
      <c r="J128" s="65"/>
      <c r="K128" s="64"/>
      <c r="L128" s="66"/>
      <c r="M128" s="67"/>
    </row>
    <row r="129" spans="9:18" ht="16.5" x14ac:dyDescent="0.3">
      <c r="I129" s="64"/>
      <c r="J129" s="65"/>
      <c r="K129" s="64"/>
      <c r="L129" s="66"/>
      <c r="M129" s="67"/>
    </row>
    <row r="130" spans="9:18" ht="16.5" x14ac:dyDescent="0.3">
      <c r="I130" s="64"/>
      <c r="J130" s="65"/>
      <c r="K130" s="64"/>
      <c r="L130" s="66"/>
      <c r="M130" s="67"/>
    </row>
    <row r="131" spans="9:18" ht="16.5" x14ac:dyDescent="0.3">
      <c r="I131" s="64"/>
      <c r="J131" s="65"/>
      <c r="K131" s="64"/>
      <c r="L131" s="66"/>
      <c r="M131" s="67"/>
    </row>
    <row r="132" spans="9:18" ht="16.5" x14ac:dyDescent="0.3">
      <c r="I132" s="64"/>
      <c r="J132" s="65"/>
      <c r="K132" s="64"/>
      <c r="L132" s="66"/>
      <c r="M132" s="67"/>
    </row>
    <row r="133" spans="9:18" ht="16.5" x14ac:dyDescent="0.3">
      <c r="M133" s="67"/>
    </row>
    <row r="137" spans="9:18" x14ac:dyDescent="0.25">
      <c r="M137" s="4"/>
    </row>
    <row r="138" spans="9:18" x14ac:dyDescent="0.25">
      <c r="I138" s="45"/>
      <c r="J138" s="45"/>
      <c r="K138" s="45"/>
      <c r="L138" s="45"/>
      <c r="M138" s="45"/>
      <c r="N138" s="45"/>
    </row>
    <row r="142" spans="9:18" ht="16.5" x14ac:dyDescent="0.25">
      <c r="I142" s="58" t="s">
        <v>86</v>
      </c>
      <c r="J142" s="58" t="s">
        <v>109</v>
      </c>
      <c r="K142" s="58" t="s">
        <v>110</v>
      </c>
      <c r="L142" s="59" t="s">
        <v>111</v>
      </c>
      <c r="M142" s="59" t="s">
        <v>112</v>
      </c>
    </row>
    <row r="143" spans="9:18" ht="16.5" x14ac:dyDescent="0.3">
      <c r="I143" s="60" t="s">
        <v>114</v>
      </c>
      <c r="J143" s="61" t="s">
        <v>115</v>
      </c>
      <c r="K143" s="60" t="s">
        <v>116</v>
      </c>
      <c r="L143" s="62" t="s">
        <v>117</v>
      </c>
      <c r="M143" s="55">
        <v>2764</v>
      </c>
      <c r="O143" s="117" t="s">
        <v>165</v>
      </c>
      <c r="P143" s="118"/>
      <c r="Q143" s="119"/>
      <c r="R143" s="1">
        <f>COUNT(M143:M161)</f>
        <v>19</v>
      </c>
    </row>
    <row r="144" spans="9:18" ht="16.5" x14ac:dyDescent="0.3">
      <c r="I144" s="60" t="s">
        <v>118</v>
      </c>
      <c r="J144" s="61" t="s">
        <v>119</v>
      </c>
      <c r="K144" s="60" t="s">
        <v>120</v>
      </c>
      <c r="L144" s="62" t="s">
        <v>121</v>
      </c>
      <c r="M144" s="55">
        <v>2581</v>
      </c>
    </row>
    <row r="145" spans="9:13" ht="16.5" x14ac:dyDescent="0.3">
      <c r="I145" s="60" t="s">
        <v>122</v>
      </c>
      <c r="J145" s="61" t="s">
        <v>123</v>
      </c>
      <c r="K145" s="60" t="s">
        <v>124</v>
      </c>
      <c r="L145" s="62" t="s">
        <v>125</v>
      </c>
      <c r="M145" s="55">
        <v>1463</v>
      </c>
    </row>
    <row r="146" spans="9:13" ht="16.5" x14ac:dyDescent="0.3">
      <c r="I146" s="60" t="s">
        <v>126</v>
      </c>
      <c r="J146" s="61" t="s">
        <v>123</v>
      </c>
      <c r="K146" s="60" t="s">
        <v>120</v>
      </c>
      <c r="L146" s="62" t="s">
        <v>127</v>
      </c>
      <c r="M146" s="55">
        <v>2619</v>
      </c>
    </row>
    <row r="147" spans="9:13" ht="16.5" x14ac:dyDescent="0.3">
      <c r="I147" s="60" t="s">
        <v>128</v>
      </c>
      <c r="J147" s="61" t="s">
        <v>123</v>
      </c>
      <c r="K147" s="60" t="s">
        <v>124</v>
      </c>
      <c r="L147" s="62" t="s">
        <v>129</v>
      </c>
      <c r="M147" s="55">
        <v>2382</v>
      </c>
    </row>
    <row r="148" spans="9:13" ht="16.5" x14ac:dyDescent="0.3">
      <c r="I148" s="60" t="s">
        <v>130</v>
      </c>
      <c r="J148" s="61" t="s">
        <v>119</v>
      </c>
      <c r="K148" s="60" t="s">
        <v>120</v>
      </c>
      <c r="L148" s="62" t="s">
        <v>131</v>
      </c>
      <c r="M148" s="55">
        <v>13921</v>
      </c>
    </row>
    <row r="149" spans="9:13" ht="16.5" x14ac:dyDescent="0.3">
      <c r="I149" s="60" t="s">
        <v>133</v>
      </c>
      <c r="J149" s="61" t="s">
        <v>119</v>
      </c>
      <c r="K149" s="60" t="s">
        <v>116</v>
      </c>
      <c r="L149" s="62" t="s">
        <v>121</v>
      </c>
      <c r="M149" s="55">
        <v>1957</v>
      </c>
    </row>
    <row r="150" spans="9:13" ht="16.5" x14ac:dyDescent="0.3">
      <c r="I150" s="60" t="s">
        <v>135</v>
      </c>
      <c r="J150" s="61" t="s">
        <v>115</v>
      </c>
      <c r="K150" s="60" t="s">
        <v>120</v>
      </c>
      <c r="L150" s="62" t="s">
        <v>132</v>
      </c>
      <c r="M150" s="55">
        <v>2341</v>
      </c>
    </row>
    <row r="151" spans="9:13" ht="16.5" x14ac:dyDescent="0.3">
      <c r="I151" s="60" t="s">
        <v>137</v>
      </c>
      <c r="J151" s="61" t="s">
        <v>115</v>
      </c>
      <c r="K151" s="60" t="s">
        <v>124</v>
      </c>
      <c r="L151" s="62" t="s">
        <v>134</v>
      </c>
      <c r="M151" s="55">
        <v>1049</v>
      </c>
    </row>
    <row r="152" spans="9:13" ht="16.5" x14ac:dyDescent="0.3">
      <c r="I152" s="60" t="s">
        <v>138</v>
      </c>
      <c r="J152" s="61" t="s">
        <v>115</v>
      </c>
      <c r="K152" s="60" t="s">
        <v>116</v>
      </c>
      <c r="L152" s="62" t="s">
        <v>131</v>
      </c>
      <c r="M152" s="55">
        <v>2805</v>
      </c>
    </row>
    <row r="153" spans="9:13" ht="16.5" x14ac:dyDescent="0.3">
      <c r="I153" s="60" t="s">
        <v>139</v>
      </c>
      <c r="J153" s="61" t="s">
        <v>115</v>
      </c>
      <c r="K153" s="60" t="s">
        <v>120</v>
      </c>
      <c r="L153" s="62" t="s">
        <v>136</v>
      </c>
      <c r="M153" s="55">
        <v>2333</v>
      </c>
    </row>
    <row r="154" spans="9:13" ht="16.5" x14ac:dyDescent="0.3">
      <c r="I154" s="60" t="s">
        <v>140</v>
      </c>
      <c r="J154" s="61" t="s">
        <v>123</v>
      </c>
      <c r="K154" s="60" t="s">
        <v>124</v>
      </c>
      <c r="L154" s="62" t="s">
        <v>121</v>
      </c>
      <c r="M154" s="55">
        <v>1189</v>
      </c>
    </row>
    <row r="155" spans="9:13" ht="16.5" x14ac:dyDescent="0.3">
      <c r="I155" s="60" t="s">
        <v>141</v>
      </c>
      <c r="J155" s="61" t="s">
        <v>119</v>
      </c>
      <c r="K155" s="60" t="s">
        <v>120</v>
      </c>
      <c r="L155" s="62" t="s">
        <v>125</v>
      </c>
      <c r="M155" s="55">
        <v>1553</v>
      </c>
    </row>
    <row r="156" spans="9:13" ht="16.5" x14ac:dyDescent="0.3">
      <c r="I156" s="60" t="s">
        <v>142</v>
      </c>
      <c r="J156" s="61" t="s">
        <v>115</v>
      </c>
      <c r="K156" s="60" t="s">
        <v>116</v>
      </c>
      <c r="L156" s="62" t="s">
        <v>143</v>
      </c>
      <c r="M156" s="55">
        <v>2606</v>
      </c>
    </row>
    <row r="157" spans="9:13" ht="16.5" x14ac:dyDescent="0.3">
      <c r="I157" s="60" t="s">
        <v>144</v>
      </c>
      <c r="J157" s="61" t="s">
        <v>115</v>
      </c>
      <c r="K157" s="60" t="s">
        <v>120</v>
      </c>
      <c r="L157" s="62" t="s">
        <v>131</v>
      </c>
      <c r="M157" s="55">
        <v>1329</v>
      </c>
    </row>
    <row r="158" spans="9:13" ht="16.5" x14ac:dyDescent="0.3">
      <c r="I158" s="60" t="s">
        <v>145</v>
      </c>
      <c r="J158" s="61" t="s">
        <v>115</v>
      </c>
      <c r="K158" s="60" t="s">
        <v>124</v>
      </c>
      <c r="L158" s="62" t="s">
        <v>132</v>
      </c>
      <c r="M158" s="55">
        <v>1345</v>
      </c>
    </row>
    <row r="159" spans="9:13" ht="16.5" x14ac:dyDescent="0.3">
      <c r="I159" s="60" t="s">
        <v>146</v>
      </c>
      <c r="J159" s="61" t="s">
        <v>119</v>
      </c>
      <c r="K159" s="60" t="s">
        <v>120</v>
      </c>
      <c r="L159" s="62" t="s">
        <v>136</v>
      </c>
      <c r="M159" s="55">
        <v>1690</v>
      </c>
    </row>
    <row r="160" spans="9:13" ht="16.5" x14ac:dyDescent="0.3">
      <c r="I160" s="60" t="s">
        <v>147</v>
      </c>
      <c r="J160" s="61" t="s">
        <v>119</v>
      </c>
      <c r="K160" s="60" t="s">
        <v>124</v>
      </c>
      <c r="L160" s="62" t="s">
        <v>127</v>
      </c>
      <c r="M160" s="55">
        <v>2607</v>
      </c>
    </row>
    <row r="161" spans="9:14" ht="16.5" x14ac:dyDescent="0.3">
      <c r="I161" s="60" t="s">
        <v>148</v>
      </c>
      <c r="J161" s="61" t="s">
        <v>115</v>
      </c>
      <c r="K161" s="60" t="s">
        <v>120</v>
      </c>
      <c r="L161" s="62" t="s">
        <v>127</v>
      </c>
      <c r="M161" s="55">
        <v>1463</v>
      </c>
    </row>
    <row r="164" spans="9:14" x14ac:dyDescent="0.25">
      <c r="I164" s="45"/>
      <c r="J164" s="45"/>
      <c r="K164" s="45"/>
      <c r="L164" s="45"/>
      <c r="M164" s="45"/>
      <c r="N164" s="45"/>
    </row>
    <row r="167" spans="9:14" x14ac:dyDescent="0.25">
      <c r="I167" s="1" t="s">
        <v>166</v>
      </c>
      <c r="J167" s="77" t="s">
        <v>167</v>
      </c>
      <c r="K167" s="1" t="s">
        <v>168</v>
      </c>
    </row>
    <row r="168" spans="9:14" x14ac:dyDescent="0.25">
      <c r="I168" s="1" t="s">
        <v>169</v>
      </c>
      <c r="J168" s="77">
        <v>0.28819444444444448</v>
      </c>
      <c r="K168" s="77">
        <v>0.47986111111111113</v>
      </c>
    </row>
    <row r="169" spans="9:14" x14ac:dyDescent="0.25">
      <c r="I169" s="1" t="s">
        <v>170</v>
      </c>
      <c r="J169" s="77">
        <v>0.28958333333333336</v>
      </c>
      <c r="K169" s="77"/>
    </row>
    <row r="170" spans="9:14" x14ac:dyDescent="0.25">
      <c r="I170" s="1" t="s">
        <v>171</v>
      </c>
      <c r="J170" s="77">
        <v>0.29236111111111113</v>
      </c>
      <c r="K170" s="77">
        <v>0.4770833333333333</v>
      </c>
    </row>
    <row r="171" spans="9:14" x14ac:dyDescent="0.25">
      <c r="I171" s="1" t="s">
        <v>172</v>
      </c>
      <c r="J171" s="77">
        <v>0.29375000000000001</v>
      </c>
      <c r="K171" s="77"/>
    </row>
    <row r="172" spans="9:14" x14ac:dyDescent="0.25">
      <c r="I172" s="1" t="s">
        <v>160</v>
      </c>
      <c r="J172" s="77">
        <v>0.29097222222222224</v>
      </c>
      <c r="K172" s="77"/>
    </row>
    <row r="173" spans="9:14" x14ac:dyDescent="0.25">
      <c r="I173" s="1" t="s">
        <v>173</v>
      </c>
      <c r="J173" s="77">
        <v>0.28402777777777777</v>
      </c>
      <c r="K173" s="77"/>
    </row>
    <row r="176" spans="9:14" x14ac:dyDescent="0.25">
      <c r="I176" s="115" t="s">
        <v>174</v>
      </c>
      <c r="J176" s="115"/>
      <c r="K176" s="1">
        <f>COUNTBLANK(K168:K173)</f>
        <v>4</v>
      </c>
    </row>
  </sheetData>
  <mergeCells count="6">
    <mergeCell ref="I176:J176"/>
    <mergeCell ref="O87:Q87"/>
    <mergeCell ref="O143:Q143"/>
    <mergeCell ref="I16:J16"/>
    <mergeCell ref="M16:N16"/>
    <mergeCell ref="I38:J38"/>
  </mergeCells>
  <pageMargins left="0.7" right="0.7" top="0.75" bottom="0.75" header="0.3" footer="0.3"/>
  <pageSetup paperSize="9" orientation="portrait" verticalDpi="0" r:id="rId1"/>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3:Q142"/>
  <sheetViews>
    <sheetView showGridLines="0" topLeftCell="A235" zoomScale="90" zoomScaleNormal="90" workbookViewId="0">
      <selection activeCell="B88" sqref="B88"/>
    </sheetView>
  </sheetViews>
  <sheetFormatPr defaultRowHeight="15" x14ac:dyDescent="0.25"/>
  <cols>
    <col min="10" max="10" width="24.7109375" customWidth="1"/>
    <col min="11" max="11" width="13.85546875" customWidth="1"/>
    <col min="12" max="14" width="15.85546875" customWidth="1"/>
    <col min="15" max="15" width="13.140625" customWidth="1"/>
  </cols>
  <sheetData>
    <row r="13" spans="10:14" x14ac:dyDescent="0.25">
      <c r="J13" t="s">
        <v>175</v>
      </c>
    </row>
    <row r="15" spans="10:14" x14ac:dyDescent="0.25">
      <c r="J15" s="111" t="s">
        <v>176</v>
      </c>
      <c r="K15" s="111"/>
      <c r="L15" s="111"/>
      <c r="M15" s="111"/>
      <c r="N15" s="111"/>
    </row>
    <row r="17" spans="10:14" ht="26.25" customHeight="1" x14ac:dyDescent="0.25">
      <c r="J17" s="86" t="s">
        <v>177</v>
      </c>
      <c r="K17" s="86" t="s">
        <v>178</v>
      </c>
      <c r="L17" s="86" t="s">
        <v>179</v>
      </c>
      <c r="M17" s="86"/>
      <c r="N17" s="86" t="s">
        <v>180</v>
      </c>
    </row>
    <row r="18" spans="10:14" x14ac:dyDescent="0.25">
      <c r="J18" s="1" t="s">
        <v>158</v>
      </c>
      <c r="K18" s="1" t="s">
        <v>181</v>
      </c>
      <c r="L18" s="85">
        <v>1200</v>
      </c>
      <c r="M18" s="85"/>
      <c r="N18" s="85">
        <v>60</v>
      </c>
    </row>
    <row r="19" spans="10:14" x14ac:dyDescent="0.25">
      <c r="J19" s="1" t="s">
        <v>182</v>
      </c>
      <c r="K19" s="1" t="s">
        <v>183</v>
      </c>
      <c r="L19" s="85">
        <v>540</v>
      </c>
      <c r="M19" s="85"/>
      <c r="N19" s="85">
        <v>27</v>
      </c>
    </row>
    <row r="20" spans="10:14" x14ac:dyDescent="0.25">
      <c r="J20" s="1" t="s">
        <v>184</v>
      </c>
      <c r="K20" s="1" t="s">
        <v>181</v>
      </c>
      <c r="L20" s="85">
        <v>300</v>
      </c>
      <c r="M20" s="85"/>
      <c r="N20" s="85">
        <v>15</v>
      </c>
    </row>
    <row r="21" spans="10:14" x14ac:dyDescent="0.25">
      <c r="J21" s="1" t="s">
        <v>160</v>
      </c>
      <c r="K21" s="1" t="s">
        <v>183</v>
      </c>
      <c r="L21" s="85">
        <v>2050</v>
      </c>
      <c r="M21" s="85"/>
      <c r="N21" s="85">
        <v>102.5</v>
      </c>
    </row>
    <row r="22" spans="10:14" x14ac:dyDescent="0.25">
      <c r="J22" s="1" t="s">
        <v>185</v>
      </c>
      <c r="K22" s="1" t="s">
        <v>183</v>
      </c>
      <c r="L22" s="85">
        <v>750</v>
      </c>
      <c r="M22" s="85"/>
      <c r="N22" s="85">
        <v>37.5</v>
      </c>
    </row>
    <row r="23" spans="10:14" x14ac:dyDescent="0.25">
      <c r="J23" s="1" t="s">
        <v>186</v>
      </c>
      <c r="K23" s="1" t="s">
        <v>181</v>
      </c>
      <c r="L23" s="85">
        <v>900</v>
      </c>
      <c r="M23" s="85"/>
      <c r="N23" s="85">
        <v>45</v>
      </c>
    </row>
    <row r="24" spans="10:14" x14ac:dyDescent="0.25">
      <c r="J24" s="1" t="s">
        <v>187</v>
      </c>
      <c r="K24" s="1" t="s">
        <v>181</v>
      </c>
      <c r="L24" s="85">
        <v>1500</v>
      </c>
      <c r="M24" s="85"/>
      <c r="N24" s="85">
        <v>75</v>
      </c>
    </row>
    <row r="25" spans="10:14" x14ac:dyDescent="0.25">
      <c r="J25" s="1" t="s">
        <v>188</v>
      </c>
      <c r="K25" s="1"/>
      <c r="L25" s="87">
        <f>SUM(L18:L24)</f>
        <v>7240</v>
      </c>
      <c r="M25" s="87"/>
      <c r="N25" s="1"/>
    </row>
    <row r="26" spans="10:14" x14ac:dyDescent="0.25">
      <c r="L26" s="83"/>
      <c r="M26" s="83"/>
    </row>
    <row r="27" spans="10:14" x14ac:dyDescent="0.25">
      <c r="J27" s="1" t="s">
        <v>189</v>
      </c>
      <c r="K27" s="84"/>
      <c r="L27" s="84">
        <f>SUMIF(L18:L24,"&gt;1200")</f>
        <v>3550</v>
      </c>
      <c r="M27" s="83"/>
    </row>
    <row r="28" spans="10:14" x14ac:dyDescent="0.25">
      <c r="L28" s="83"/>
      <c r="M28" s="83"/>
    </row>
    <row r="29" spans="10:14" x14ac:dyDescent="0.25">
      <c r="L29" s="83"/>
      <c r="M29" s="83"/>
    </row>
    <row r="31" spans="10:14" x14ac:dyDescent="0.25">
      <c r="J31" s="125" t="s">
        <v>190</v>
      </c>
      <c r="K31" s="125"/>
    </row>
    <row r="32" spans="10:14" x14ac:dyDescent="0.25">
      <c r="J32" s="11"/>
      <c r="K32" s="11"/>
    </row>
    <row r="33" spans="10:14" x14ac:dyDescent="0.25">
      <c r="J33" s="111" t="s">
        <v>176</v>
      </c>
      <c r="K33" s="111"/>
      <c r="L33" s="111"/>
      <c r="M33" s="111"/>
      <c r="N33" s="111"/>
    </row>
    <row r="35" spans="10:14" x14ac:dyDescent="0.25">
      <c r="J35" s="86" t="s">
        <v>177</v>
      </c>
      <c r="K35" s="86" t="s">
        <v>178</v>
      </c>
      <c r="L35" s="86" t="s">
        <v>179</v>
      </c>
      <c r="M35" s="86"/>
      <c r="N35" s="86" t="s">
        <v>180</v>
      </c>
    </row>
    <row r="36" spans="10:14" x14ac:dyDescent="0.25">
      <c r="J36" s="1" t="s">
        <v>158</v>
      </c>
      <c r="K36" s="1" t="s">
        <v>181</v>
      </c>
      <c r="L36" s="85">
        <v>1200</v>
      </c>
      <c r="M36" s="85"/>
      <c r="N36" s="85">
        <v>60</v>
      </c>
    </row>
    <row r="37" spans="10:14" x14ac:dyDescent="0.25">
      <c r="J37" s="1" t="s">
        <v>182</v>
      </c>
      <c r="K37" s="1" t="s">
        <v>183</v>
      </c>
      <c r="L37" s="85">
        <v>540</v>
      </c>
      <c r="M37" s="85"/>
      <c r="N37" s="85">
        <v>27</v>
      </c>
    </row>
    <row r="38" spans="10:14" x14ac:dyDescent="0.25">
      <c r="J38" s="1" t="s">
        <v>184</v>
      </c>
      <c r="K38" s="1" t="s">
        <v>181</v>
      </c>
      <c r="L38" s="85">
        <v>300</v>
      </c>
      <c r="M38" s="85"/>
      <c r="N38" s="85">
        <v>15</v>
      </c>
    </row>
    <row r="39" spans="10:14" x14ac:dyDescent="0.25">
      <c r="J39" s="1" t="s">
        <v>160</v>
      </c>
      <c r="K39" s="1" t="s">
        <v>183</v>
      </c>
      <c r="L39" s="85">
        <v>2050</v>
      </c>
      <c r="M39" s="85"/>
      <c r="N39" s="85">
        <v>102.5</v>
      </c>
    </row>
    <row r="40" spans="10:14" x14ac:dyDescent="0.25">
      <c r="J40" s="1" t="s">
        <v>185</v>
      </c>
      <c r="K40" s="1" t="s">
        <v>183</v>
      </c>
      <c r="L40" s="85">
        <v>750</v>
      </c>
      <c r="M40" s="85"/>
      <c r="N40" s="85">
        <v>37.5</v>
      </c>
    </row>
    <row r="41" spans="10:14" x14ac:dyDescent="0.25">
      <c r="J41" s="1" t="s">
        <v>186</v>
      </c>
      <c r="K41" s="1" t="s">
        <v>181</v>
      </c>
      <c r="L41" s="85">
        <v>900</v>
      </c>
      <c r="M41" s="85"/>
      <c r="N41" s="85">
        <v>45</v>
      </c>
    </row>
    <row r="42" spans="10:14" x14ac:dyDescent="0.25">
      <c r="J42" s="1" t="s">
        <v>187</v>
      </c>
      <c r="K42" s="1" t="s">
        <v>181</v>
      </c>
      <c r="L42" s="85">
        <v>1500</v>
      </c>
      <c r="M42" s="85"/>
      <c r="N42" s="85">
        <v>75</v>
      </c>
    </row>
    <row r="43" spans="10:14" x14ac:dyDescent="0.25">
      <c r="J43" s="1" t="s">
        <v>188</v>
      </c>
      <c r="K43" s="1"/>
      <c r="L43" s="87">
        <f>SUM(L36:L42)</f>
        <v>7240</v>
      </c>
      <c r="M43" s="87"/>
      <c r="N43" s="1"/>
    </row>
    <row r="44" spans="10:14" x14ac:dyDescent="0.25">
      <c r="L44" s="83"/>
      <c r="M44" s="83"/>
    </row>
    <row r="45" spans="10:14" x14ac:dyDescent="0.25">
      <c r="J45" s="1" t="s">
        <v>191</v>
      </c>
      <c r="K45" s="84">
        <v>1000</v>
      </c>
      <c r="L45" s="84">
        <f>SUMIF(L36:L42,"&gt;"&amp;K45)</f>
        <v>4750</v>
      </c>
      <c r="M45" s="83"/>
    </row>
    <row r="50" spans="10:14" x14ac:dyDescent="0.25">
      <c r="J50" s="126" t="s">
        <v>192</v>
      </c>
      <c r="K50" s="126"/>
    </row>
    <row r="51" spans="10:14" x14ac:dyDescent="0.25">
      <c r="J51" s="11"/>
      <c r="K51" s="11"/>
    </row>
    <row r="52" spans="10:14" x14ac:dyDescent="0.25">
      <c r="J52" s="111" t="s">
        <v>176</v>
      </c>
      <c r="K52" s="111"/>
      <c r="L52" s="111"/>
      <c r="M52" s="111"/>
      <c r="N52" s="111"/>
    </row>
    <row r="54" spans="10:14" x14ac:dyDescent="0.25">
      <c r="J54" s="86" t="s">
        <v>177</v>
      </c>
      <c r="K54" s="86" t="s">
        <v>178</v>
      </c>
      <c r="L54" s="86" t="s">
        <v>179</v>
      </c>
      <c r="M54" s="86"/>
      <c r="N54" s="86" t="s">
        <v>180</v>
      </c>
    </row>
    <row r="55" spans="10:14" x14ac:dyDescent="0.25">
      <c r="J55" s="1" t="s">
        <v>158</v>
      </c>
      <c r="K55" s="1" t="s">
        <v>181</v>
      </c>
      <c r="L55" s="85">
        <v>1200</v>
      </c>
      <c r="M55" s="85"/>
      <c r="N55" s="85">
        <v>60</v>
      </c>
    </row>
    <row r="56" spans="10:14" x14ac:dyDescent="0.25">
      <c r="J56" s="1" t="s">
        <v>182</v>
      </c>
      <c r="K56" s="1" t="s">
        <v>183</v>
      </c>
      <c r="L56" s="85">
        <v>540</v>
      </c>
      <c r="M56" s="85"/>
      <c r="N56" s="85">
        <v>27</v>
      </c>
    </row>
    <row r="57" spans="10:14" x14ac:dyDescent="0.25">
      <c r="J57" s="1" t="s">
        <v>184</v>
      </c>
      <c r="K57" s="1" t="s">
        <v>181</v>
      </c>
      <c r="L57" s="85">
        <v>300</v>
      </c>
      <c r="M57" s="85"/>
      <c r="N57" s="85">
        <v>15</v>
      </c>
    </row>
    <row r="58" spans="10:14" x14ac:dyDescent="0.25">
      <c r="J58" s="1" t="s">
        <v>160</v>
      </c>
      <c r="K58" s="1" t="s">
        <v>183</v>
      </c>
      <c r="L58" s="85">
        <v>2050</v>
      </c>
      <c r="M58" s="85"/>
      <c r="N58" s="85">
        <v>102.5</v>
      </c>
    </row>
    <row r="59" spans="10:14" x14ac:dyDescent="0.25">
      <c r="J59" s="1" t="s">
        <v>185</v>
      </c>
      <c r="K59" s="1" t="s">
        <v>183</v>
      </c>
      <c r="L59" s="85">
        <v>750</v>
      </c>
      <c r="M59" s="85"/>
      <c r="N59" s="85">
        <v>37.5</v>
      </c>
    </row>
    <row r="60" spans="10:14" x14ac:dyDescent="0.25">
      <c r="J60" s="1" t="s">
        <v>186</v>
      </c>
      <c r="K60" s="1" t="s">
        <v>181</v>
      </c>
      <c r="L60" s="85">
        <v>900</v>
      </c>
      <c r="M60" s="85"/>
      <c r="N60" s="85">
        <v>45</v>
      </c>
    </row>
    <row r="61" spans="10:14" x14ac:dyDescent="0.25">
      <c r="J61" s="1" t="s">
        <v>187</v>
      </c>
      <c r="K61" s="1" t="s">
        <v>181</v>
      </c>
      <c r="L61" s="85">
        <v>1500</v>
      </c>
      <c r="M61" s="85"/>
      <c r="N61" s="85">
        <v>75</v>
      </c>
    </row>
    <row r="62" spans="10:14" x14ac:dyDescent="0.25">
      <c r="J62" s="1" t="s">
        <v>188</v>
      </c>
      <c r="K62" s="1"/>
      <c r="L62" s="87">
        <f>SUM(L55:L61)</f>
        <v>7240</v>
      </c>
      <c r="M62" s="87"/>
      <c r="N62" s="1"/>
    </row>
    <row r="63" spans="10:14" x14ac:dyDescent="0.25">
      <c r="L63" s="83"/>
      <c r="M63" s="83"/>
    </row>
    <row r="64" spans="10:14" x14ac:dyDescent="0.25">
      <c r="J64" s="1" t="s">
        <v>193</v>
      </c>
      <c r="K64" s="1" t="str">
        <f>K60</f>
        <v>Lúcia</v>
      </c>
      <c r="L64" s="84">
        <f>SUMIF(K55:K61,K64,L55:L61)</f>
        <v>3900</v>
      </c>
      <c r="M64" s="84"/>
      <c r="N64" s="84">
        <f>SUMIF(K55:K61,K64,N55:N61)</f>
        <v>195</v>
      </c>
    </row>
    <row r="65" spans="10:14" x14ac:dyDescent="0.25">
      <c r="J65" s="1" t="s">
        <v>193</v>
      </c>
      <c r="K65" s="1" t="str">
        <f>K56</f>
        <v>Rogério</v>
      </c>
      <c r="L65" s="84">
        <f>SUMIF(K56:K62,K65,L56:L62)</f>
        <v>3340</v>
      </c>
      <c r="M65" s="84"/>
      <c r="N65" s="84">
        <f>SUMIF(K56:K62,K65,N56:N62)</f>
        <v>167</v>
      </c>
    </row>
    <row r="69" spans="10:14" ht="39.75" customHeight="1" x14ac:dyDescent="0.25">
      <c r="J69" s="128" t="s">
        <v>194</v>
      </c>
      <c r="K69" s="128"/>
    </row>
    <row r="70" spans="10:14" x14ac:dyDescent="0.25">
      <c r="J70" s="88"/>
      <c r="K70" s="88"/>
    </row>
    <row r="71" spans="10:14" x14ac:dyDescent="0.25">
      <c r="J71" s="11"/>
      <c r="K71" s="11"/>
    </row>
    <row r="72" spans="10:14" x14ac:dyDescent="0.25">
      <c r="J72" s="111" t="s">
        <v>176</v>
      </c>
      <c r="K72" s="111"/>
      <c r="L72" s="111"/>
      <c r="M72" s="111"/>
      <c r="N72" s="111"/>
    </row>
    <row r="74" spans="10:14" x14ac:dyDescent="0.25">
      <c r="J74" s="86" t="s">
        <v>177</v>
      </c>
      <c r="K74" s="86" t="s">
        <v>178</v>
      </c>
      <c r="L74" s="86" t="s">
        <v>179</v>
      </c>
      <c r="M74" s="86"/>
      <c r="N74" s="86" t="s">
        <v>180</v>
      </c>
    </row>
    <row r="75" spans="10:14" x14ac:dyDescent="0.25">
      <c r="J75" s="1" t="s">
        <v>158</v>
      </c>
      <c r="K75" s="1" t="s">
        <v>181</v>
      </c>
      <c r="L75" s="85">
        <v>1200</v>
      </c>
      <c r="M75" s="85"/>
      <c r="N75" s="85">
        <v>60</v>
      </c>
    </row>
    <row r="76" spans="10:14" x14ac:dyDescent="0.25">
      <c r="J76" s="1" t="s">
        <v>182</v>
      </c>
      <c r="K76" s="1" t="s">
        <v>183</v>
      </c>
      <c r="L76" s="85">
        <v>540</v>
      </c>
      <c r="M76" s="85"/>
      <c r="N76" s="85">
        <v>27</v>
      </c>
    </row>
    <row r="77" spans="10:14" x14ac:dyDescent="0.25">
      <c r="J77" s="1" t="s">
        <v>184</v>
      </c>
      <c r="K77" s="1" t="s">
        <v>181</v>
      </c>
      <c r="L77" s="85">
        <v>300</v>
      </c>
      <c r="M77" s="85"/>
      <c r="N77" s="85">
        <v>15</v>
      </c>
    </row>
    <row r="78" spans="10:14" x14ac:dyDescent="0.25">
      <c r="J78" s="1" t="s">
        <v>160</v>
      </c>
      <c r="K78" s="1" t="s">
        <v>183</v>
      </c>
      <c r="L78" s="85">
        <v>2050</v>
      </c>
      <c r="M78" s="85"/>
      <c r="N78" s="85">
        <v>102.5</v>
      </c>
    </row>
    <row r="79" spans="10:14" x14ac:dyDescent="0.25">
      <c r="J79" s="1" t="s">
        <v>185</v>
      </c>
      <c r="K79" s="1" t="s">
        <v>183</v>
      </c>
      <c r="L79" s="85">
        <v>750</v>
      </c>
      <c r="M79" s="85"/>
      <c r="N79" s="85">
        <v>37.5</v>
      </c>
    </row>
    <row r="80" spans="10:14" x14ac:dyDescent="0.25">
      <c r="J80" s="1" t="s">
        <v>186</v>
      </c>
      <c r="K80" s="1" t="s">
        <v>181</v>
      </c>
      <c r="L80" s="85">
        <v>900</v>
      </c>
      <c r="M80" s="85"/>
      <c r="N80" s="85">
        <v>45</v>
      </c>
    </row>
    <row r="81" spans="2:17" x14ac:dyDescent="0.25">
      <c r="J81" s="1" t="s">
        <v>187</v>
      </c>
      <c r="K81" s="1" t="s">
        <v>181</v>
      </c>
      <c r="L81" s="85">
        <v>1500</v>
      </c>
      <c r="M81" s="85"/>
      <c r="N81" s="85">
        <v>75</v>
      </c>
    </row>
    <row r="82" spans="2:17" x14ac:dyDescent="0.25">
      <c r="J82" s="1" t="s">
        <v>188</v>
      </c>
      <c r="K82" s="1"/>
      <c r="L82" s="87">
        <f>SUM(L75:L81)</f>
        <v>7240</v>
      </c>
      <c r="M82" s="87"/>
      <c r="N82" s="1"/>
    </row>
    <row r="83" spans="2:17" x14ac:dyDescent="0.25">
      <c r="L83" s="83"/>
      <c r="M83" s="83"/>
    </row>
    <row r="84" spans="2:17" x14ac:dyDescent="0.25">
      <c r="J84" s="129" t="s">
        <v>195</v>
      </c>
      <c r="K84" s="130"/>
      <c r="L84" s="84" t="s">
        <v>196</v>
      </c>
      <c r="M84" s="84"/>
      <c r="N84" s="84">
        <f ca="1">SUMIF(J75:J82,"*la",L75:L81)</f>
        <v>1500</v>
      </c>
    </row>
    <row r="85" spans="2:17" x14ac:dyDescent="0.25">
      <c r="J85" s="129" t="s">
        <v>195</v>
      </c>
      <c r="K85" s="130"/>
      <c r="L85" s="89">
        <v>5</v>
      </c>
      <c r="M85" s="89"/>
      <c r="N85" s="84">
        <f>SUMIF(J75:J81,"?????",L75:L81)</f>
        <v>4450</v>
      </c>
    </row>
    <row r="86" spans="2:17" x14ac:dyDescent="0.25">
      <c r="J86" s="11"/>
      <c r="K86" s="11"/>
      <c r="L86" s="83"/>
      <c r="M86" s="83"/>
      <c r="N86" s="83"/>
    </row>
    <row r="88" spans="2:17" x14ac:dyDescent="0.25">
      <c r="B88" s="35"/>
      <c r="C88" s="35"/>
      <c r="D88" s="35"/>
      <c r="E88" s="35"/>
      <c r="F88" s="35"/>
      <c r="G88" s="35"/>
      <c r="H88" s="35"/>
      <c r="I88" s="35"/>
      <c r="J88" s="35"/>
      <c r="K88" s="35"/>
      <c r="L88" s="35"/>
      <c r="M88" s="35"/>
      <c r="N88" s="35"/>
      <c r="O88" s="35"/>
      <c r="P88" s="35"/>
      <c r="Q88" s="35"/>
    </row>
    <row r="92" spans="2:17" x14ac:dyDescent="0.25">
      <c r="J92" s="111" t="s">
        <v>176</v>
      </c>
      <c r="K92" s="111"/>
      <c r="L92" s="111"/>
      <c r="M92" s="111"/>
      <c r="N92" s="111"/>
    </row>
    <row r="94" spans="2:17" x14ac:dyDescent="0.25">
      <c r="J94" s="86" t="s">
        <v>177</v>
      </c>
      <c r="K94" s="86" t="s">
        <v>178</v>
      </c>
      <c r="L94" s="86" t="s">
        <v>179</v>
      </c>
      <c r="M94" s="86" t="s">
        <v>197</v>
      </c>
      <c r="N94" s="86" t="s">
        <v>180</v>
      </c>
    </row>
    <row r="95" spans="2:17" x14ac:dyDescent="0.25">
      <c r="J95" s="1" t="s">
        <v>158</v>
      </c>
      <c r="K95" s="1" t="s">
        <v>181</v>
      </c>
      <c r="L95" s="85">
        <v>1200</v>
      </c>
      <c r="M95" s="90">
        <v>42531</v>
      </c>
      <c r="N95" s="85">
        <v>60</v>
      </c>
    </row>
    <row r="96" spans="2:17" x14ac:dyDescent="0.25">
      <c r="J96" s="1" t="s">
        <v>182</v>
      </c>
      <c r="K96" s="1" t="s">
        <v>183</v>
      </c>
      <c r="L96" s="85">
        <v>540</v>
      </c>
      <c r="M96" s="90">
        <v>42532</v>
      </c>
      <c r="N96" s="85">
        <v>27</v>
      </c>
    </row>
    <row r="97" spans="2:17" x14ac:dyDescent="0.25">
      <c r="J97" s="1" t="s">
        <v>184</v>
      </c>
      <c r="K97" s="1" t="s">
        <v>181</v>
      </c>
      <c r="L97" s="85">
        <v>300</v>
      </c>
      <c r="M97" s="90">
        <v>42532</v>
      </c>
      <c r="N97" s="85">
        <v>15</v>
      </c>
    </row>
    <row r="98" spans="2:17" x14ac:dyDescent="0.25">
      <c r="J98" s="1" t="s">
        <v>160</v>
      </c>
      <c r="K98" s="1" t="s">
        <v>183</v>
      </c>
      <c r="L98" s="85">
        <v>2050</v>
      </c>
      <c r="M98" s="90">
        <v>42530</v>
      </c>
      <c r="N98" s="85">
        <v>102.5</v>
      </c>
    </row>
    <row r="99" spans="2:17" x14ac:dyDescent="0.25">
      <c r="J99" s="1" t="s">
        <v>185</v>
      </c>
      <c r="K99" s="1" t="s">
        <v>183</v>
      </c>
      <c r="L99" s="85">
        <v>750</v>
      </c>
      <c r="M99" s="90">
        <v>42531</v>
      </c>
      <c r="N99" s="85">
        <v>37.5</v>
      </c>
    </row>
    <row r="100" spans="2:17" x14ac:dyDescent="0.25">
      <c r="J100" s="1" t="s">
        <v>186</v>
      </c>
      <c r="K100" s="1" t="s">
        <v>181</v>
      </c>
      <c r="L100" s="85">
        <v>900</v>
      </c>
      <c r="M100" s="90">
        <v>42530</v>
      </c>
      <c r="N100" s="85">
        <v>45</v>
      </c>
    </row>
    <row r="101" spans="2:17" x14ac:dyDescent="0.25">
      <c r="J101" s="1" t="s">
        <v>187</v>
      </c>
      <c r="K101" s="1" t="s">
        <v>181</v>
      </c>
      <c r="L101" s="85">
        <v>1500</v>
      </c>
      <c r="M101" s="90">
        <v>42532</v>
      </c>
      <c r="N101" s="85">
        <v>75</v>
      </c>
    </row>
    <row r="102" spans="2:17" x14ac:dyDescent="0.25">
      <c r="J102" s="1" t="s">
        <v>188</v>
      </c>
      <c r="K102" s="1"/>
      <c r="L102" s="87">
        <f>SUM(L95:L101)</f>
        <v>7240</v>
      </c>
      <c r="M102" s="84"/>
      <c r="N102" s="1"/>
    </row>
    <row r="104" spans="2:17" x14ac:dyDescent="0.25">
      <c r="J104" s="1" t="s">
        <v>198</v>
      </c>
      <c r="K104" s="91">
        <v>42532</v>
      </c>
      <c r="L104" s="84">
        <f>SUMIFS(N95:N101,K95:K101,"=Lúcia", M95:M101, "=11/06/2016")</f>
        <v>90</v>
      </c>
    </row>
    <row r="109" spans="2:17" x14ac:dyDescent="0.25">
      <c r="B109" s="35"/>
      <c r="C109" s="35"/>
      <c r="D109" s="35"/>
      <c r="E109" s="35"/>
      <c r="F109" s="35"/>
      <c r="G109" s="35"/>
      <c r="H109" s="35"/>
      <c r="I109" s="35"/>
      <c r="J109" s="35"/>
      <c r="K109" s="35"/>
      <c r="L109" s="35"/>
      <c r="M109" s="35"/>
      <c r="N109" s="35"/>
      <c r="O109" s="35"/>
      <c r="P109" s="35"/>
      <c r="Q109" s="35"/>
    </row>
    <row r="112" spans="2:17" ht="15.75" x14ac:dyDescent="0.25">
      <c r="J112" s="93" t="s">
        <v>199</v>
      </c>
      <c r="K112" s="93" t="s">
        <v>200</v>
      </c>
      <c r="L112" s="93" t="s">
        <v>201</v>
      </c>
    </row>
    <row r="113" spans="2:17" ht="15.75" x14ac:dyDescent="0.25">
      <c r="J113" s="92" t="s">
        <v>202</v>
      </c>
      <c r="K113" s="94">
        <v>15</v>
      </c>
      <c r="L113" s="95">
        <v>2.5</v>
      </c>
    </row>
    <row r="114" spans="2:17" ht="15.75" x14ac:dyDescent="0.25">
      <c r="J114" s="92" t="s">
        <v>203</v>
      </c>
      <c r="K114" s="94">
        <v>23</v>
      </c>
      <c r="L114" s="95">
        <v>0.9</v>
      </c>
    </row>
    <row r="115" spans="2:17" ht="15.75" x14ac:dyDescent="0.25">
      <c r="J115" s="92" t="s">
        <v>204</v>
      </c>
      <c r="K115" s="94">
        <v>56</v>
      </c>
      <c r="L115" s="95">
        <v>0.6</v>
      </c>
    </row>
    <row r="116" spans="2:17" ht="15.75" x14ac:dyDescent="0.25">
      <c r="J116" s="92" t="s">
        <v>205</v>
      </c>
      <c r="K116" s="94">
        <v>13</v>
      </c>
      <c r="L116" s="95">
        <v>12</v>
      </c>
    </row>
    <row r="117" spans="2:17" ht="15.75" x14ac:dyDescent="0.25">
      <c r="J117" s="92" t="s">
        <v>206</v>
      </c>
      <c r="K117" s="94">
        <v>34</v>
      </c>
      <c r="L117" s="95">
        <v>0.98</v>
      </c>
    </row>
    <row r="118" spans="2:17" ht="15.75" x14ac:dyDescent="0.25">
      <c r="J118" s="92" t="s">
        <v>207</v>
      </c>
      <c r="K118" s="94">
        <v>12</v>
      </c>
      <c r="L118" s="95">
        <v>2.2999999999999998</v>
      </c>
    </row>
    <row r="121" spans="2:17" ht="15.75" x14ac:dyDescent="0.25">
      <c r="J121" s="127" t="s">
        <v>14</v>
      </c>
      <c r="K121" s="127"/>
      <c r="L121" s="84">
        <f>SUMPRODUCT(K113:K118,L113:L118)</f>
        <v>308.72000000000003</v>
      </c>
    </row>
    <row r="128" spans="2:17" x14ac:dyDescent="0.25">
      <c r="B128" s="35"/>
      <c r="C128" s="35"/>
      <c r="D128" s="35"/>
      <c r="E128" s="35"/>
      <c r="F128" s="35"/>
      <c r="G128" s="35"/>
      <c r="H128" s="35"/>
      <c r="I128" s="35"/>
      <c r="J128" s="35"/>
      <c r="K128" s="35"/>
      <c r="L128" s="35"/>
      <c r="M128" s="35"/>
      <c r="N128" s="35"/>
      <c r="O128" s="35"/>
      <c r="P128" s="35"/>
      <c r="Q128" s="35"/>
    </row>
    <row r="132" spans="10:14" x14ac:dyDescent="0.25">
      <c r="J132" s="86" t="s">
        <v>208</v>
      </c>
      <c r="K132" s="86" t="s">
        <v>199</v>
      </c>
      <c r="L132" s="86" t="s">
        <v>200</v>
      </c>
      <c r="M132" s="86" t="s">
        <v>201</v>
      </c>
      <c r="N132" s="86" t="s">
        <v>209</v>
      </c>
    </row>
    <row r="133" spans="10:14" x14ac:dyDescent="0.25">
      <c r="J133" s="63">
        <v>147</v>
      </c>
      <c r="K133" s="63" t="s">
        <v>105</v>
      </c>
      <c r="L133" s="63">
        <v>6</v>
      </c>
      <c r="M133" s="85">
        <v>20</v>
      </c>
      <c r="N133" s="85">
        <f>PRODUCT(L133:M133)</f>
        <v>120</v>
      </c>
    </row>
    <row r="134" spans="10:14" x14ac:dyDescent="0.25">
      <c r="J134" s="63">
        <v>166</v>
      </c>
      <c r="K134" s="63" t="s">
        <v>210</v>
      </c>
      <c r="L134" s="63">
        <v>2</v>
      </c>
      <c r="M134" s="85">
        <v>589</v>
      </c>
      <c r="N134" s="85">
        <f t="shared" ref="N134:N138" si="0">PRODUCT(L134:M134)</f>
        <v>1178</v>
      </c>
    </row>
    <row r="135" spans="10:14" x14ac:dyDescent="0.25">
      <c r="J135" s="63">
        <v>156</v>
      </c>
      <c r="K135" s="63" t="s">
        <v>211</v>
      </c>
      <c r="L135" s="63">
        <v>4</v>
      </c>
      <c r="M135" s="85">
        <v>45</v>
      </c>
      <c r="N135" s="85">
        <f t="shared" si="0"/>
        <v>180</v>
      </c>
    </row>
    <row r="136" spans="10:14" x14ac:dyDescent="0.25">
      <c r="J136" s="63">
        <v>124</v>
      </c>
      <c r="K136" s="63" t="s">
        <v>212</v>
      </c>
      <c r="L136" s="63">
        <v>10</v>
      </c>
      <c r="M136" s="85">
        <v>72</v>
      </c>
      <c r="N136" s="85">
        <f t="shared" si="0"/>
        <v>720</v>
      </c>
    </row>
    <row r="137" spans="10:14" x14ac:dyDescent="0.25">
      <c r="J137" s="63">
        <v>101</v>
      </c>
      <c r="K137" s="63" t="s">
        <v>213</v>
      </c>
      <c r="L137" s="63">
        <v>5</v>
      </c>
      <c r="M137" s="85">
        <v>69</v>
      </c>
      <c r="N137" s="85">
        <f t="shared" si="0"/>
        <v>345</v>
      </c>
    </row>
    <row r="138" spans="10:14" x14ac:dyDescent="0.25">
      <c r="J138" s="63">
        <v>125</v>
      </c>
      <c r="K138" s="63" t="s">
        <v>214</v>
      </c>
      <c r="L138" s="63">
        <v>7</v>
      </c>
      <c r="M138" s="85">
        <v>35</v>
      </c>
      <c r="N138" s="85">
        <f t="shared" si="0"/>
        <v>245</v>
      </c>
    </row>
    <row r="141" spans="10:14" x14ac:dyDescent="0.25">
      <c r="J141" s="1" t="s">
        <v>215</v>
      </c>
      <c r="K141" s="84">
        <f>SUBTOTAL(9,N133:N138)</f>
        <v>2788</v>
      </c>
    </row>
    <row r="142" spans="10:14" x14ac:dyDescent="0.25">
      <c r="J142" s="1" t="s">
        <v>216</v>
      </c>
      <c r="K142" s="78">
        <f>SUBTOTAL(4,L133:L138)</f>
        <v>10</v>
      </c>
    </row>
  </sheetData>
  <mergeCells count="11">
    <mergeCell ref="J121:K121"/>
    <mergeCell ref="J69:K69"/>
    <mergeCell ref="J72:N72"/>
    <mergeCell ref="J84:K84"/>
    <mergeCell ref="J85:K85"/>
    <mergeCell ref="J92:N92"/>
    <mergeCell ref="J15:N15"/>
    <mergeCell ref="J31:K31"/>
    <mergeCell ref="J33:N33"/>
    <mergeCell ref="J50:K50"/>
    <mergeCell ref="J52:N52"/>
  </mergeCells>
  <pageMargins left="0.511811024" right="0.511811024" top="0.78740157499999996" bottom="0.78740157499999996" header="0.31496062000000002" footer="0.31496062000000002"/>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2:Q259"/>
  <sheetViews>
    <sheetView showGridLines="0" topLeftCell="A103" zoomScale="80" zoomScaleNormal="80" workbookViewId="0">
      <selection activeCell="B106" sqref="B106:Q106"/>
    </sheetView>
  </sheetViews>
  <sheetFormatPr defaultRowHeight="15" x14ac:dyDescent="0.25"/>
  <cols>
    <col min="10" max="10" width="12" customWidth="1"/>
    <col min="11" max="11" width="33.7109375" customWidth="1"/>
    <col min="12" max="12" width="30.28515625" customWidth="1"/>
    <col min="13" max="13" width="24.28515625" bestFit="1" customWidth="1"/>
    <col min="14" max="14" width="16.42578125" customWidth="1"/>
  </cols>
  <sheetData>
    <row r="12" spans="10:13" x14ac:dyDescent="0.25">
      <c r="J12" s="98" t="s">
        <v>217</v>
      </c>
      <c r="K12" s="98" t="s">
        <v>86</v>
      </c>
      <c r="L12" s="98" t="s">
        <v>218</v>
      </c>
    </row>
    <row r="13" spans="10:13" x14ac:dyDescent="0.25">
      <c r="J13" s="99">
        <v>121</v>
      </c>
      <c r="K13" s="99" t="s">
        <v>219</v>
      </c>
      <c r="L13" s="100" t="s">
        <v>220</v>
      </c>
      <c r="M13" s="97"/>
    </row>
    <row r="14" spans="10:13" x14ac:dyDescent="0.25">
      <c r="J14" s="99">
        <v>122</v>
      </c>
      <c r="K14" s="99" t="s">
        <v>221</v>
      </c>
      <c r="L14" s="100" t="s">
        <v>222</v>
      </c>
    </row>
    <row r="15" spans="10:13" x14ac:dyDescent="0.25">
      <c r="J15" s="99">
        <v>123</v>
      </c>
      <c r="K15" s="99" t="s">
        <v>223</v>
      </c>
      <c r="L15" s="100" t="s">
        <v>224</v>
      </c>
    </row>
    <row r="16" spans="10:13" x14ac:dyDescent="0.25">
      <c r="J16" s="99">
        <v>124</v>
      </c>
      <c r="K16" s="99" t="s">
        <v>225</v>
      </c>
      <c r="L16" s="100" t="s">
        <v>226</v>
      </c>
    </row>
    <row r="20" spans="10:12" x14ac:dyDescent="0.25">
      <c r="J20" s="98" t="s">
        <v>217</v>
      </c>
      <c r="K20" s="98" t="s">
        <v>86</v>
      </c>
      <c r="L20" s="98" t="s">
        <v>218</v>
      </c>
    </row>
    <row r="21" spans="10:12" x14ac:dyDescent="0.25">
      <c r="J21" s="99">
        <v>121</v>
      </c>
      <c r="K21" s="99" t="str">
        <f>UPPER(K13)</f>
        <v>MARIA LUISA SILVA</v>
      </c>
      <c r="L21" s="100" t="str">
        <f>LOWER(L13)</f>
        <v>marialuiza@email.com.br</v>
      </c>
    </row>
    <row r="22" spans="10:12" x14ac:dyDescent="0.25">
      <c r="J22" s="99">
        <v>122</v>
      </c>
      <c r="K22" s="99" t="str">
        <f t="shared" ref="K22:K24" si="0">UPPER(K14)</f>
        <v>JOÃO PAULO SÁ</v>
      </c>
      <c r="L22" s="100" t="str">
        <f t="shared" ref="L22:L24" si="1">LOWER(L14)</f>
        <v>joao@email.com.br</v>
      </c>
    </row>
    <row r="23" spans="10:12" x14ac:dyDescent="0.25">
      <c r="J23" s="99">
        <v>123</v>
      </c>
      <c r="K23" s="99" t="str">
        <f t="shared" si="0"/>
        <v>JOSÉ LIMA</v>
      </c>
      <c r="L23" s="100" t="str">
        <f t="shared" si="1"/>
        <v>joselima@email.com.br</v>
      </c>
    </row>
    <row r="24" spans="10:12" x14ac:dyDescent="0.25">
      <c r="J24" s="99">
        <v>124</v>
      </c>
      <c r="K24" s="99" t="str">
        <f t="shared" si="0"/>
        <v>ROSA CRUZ</v>
      </c>
      <c r="L24" s="100" t="str">
        <f t="shared" si="1"/>
        <v>rosacruz@email.com.br</v>
      </c>
    </row>
    <row r="34" spans="2:17" x14ac:dyDescent="0.25">
      <c r="B34" s="35"/>
      <c r="C34" s="35"/>
      <c r="D34" s="35"/>
      <c r="E34" s="35"/>
      <c r="F34" s="35"/>
      <c r="G34" s="35"/>
      <c r="H34" s="35"/>
      <c r="I34" s="35"/>
      <c r="J34" s="35"/>
      <c r="K34" s="35"/>
      <c r="L34" s="35"/>
      <c r="M34" s="35"/>
      <c r="N34" s="35"/>
      <c r="O34" s="35"/>
      <c r="P34" s="35"/>
      <c r="Q34" s="35"/>
    </row>
    <row r="37" spans="2:17" x14ac:dyDescent="0.25">
      <c r="J37" s="98" t="s">
        <v>217</v>
      </c>
      <c r="K37" s="98" t="s">
        <v>86</v>
      </c>
      <c r="L37" s="98" t="s">
        <v>218</v>
      </c>
      <c r="M37" s="98" t="s">
        <v>227</v>
      </c>
    </row>
    <row r="38" spans="2:17" x14ac:dyDescent="0.25">
      <c r="J38" s="99">
        <v>121</v>
      </c>
      <c r="K38" s="99" t="str">
        <f>UPPER("Maria luisa silva")</f>
        <v>MARIA LUISA SILVA</v>
      </c>
      <c r="L38" s="100" t="str">
        <f>LOWER("MariaLuiza@Email.com.br")</f>
        <v>marialuiza@email.com.br</v>
      </c>
      <c r="M38" s="1" t="s">
        <v>228</v>
      </c>
    </row>
    <row r="39" spans="2:17" x14ac:dyDescent="0.25">
      <c r="J39" s="99">
        <v>122</v>
      </c>
      <c r="K39" s="99" t="str">
        <f>UPPER("joão paulo sá")</f>
        <v>JOÃO PAULO SÁ</v>
      </c>
      <c r="L39" s="100" t="str">
        <f>LOWER("joao@email.com.br")</f>
        <v>joao@email.com.br</v>
      </c>
      <c r="M39" s="1" t="s">
        <v>229</v>
      </c>
    </row>
    <row r="40" spans="2:17" x14ac:dyDescent="0.25">
      <c r="J40" s="99">
        <v>123</v>
      </c>
      <c r="K40" s="99" t="s">
        <v>230</v>
      </c>
      <c r="L40" s="100" t="str">
        <f>LOWER("joseLima@email.Com.br")</f>
        <v>joselima@email.com.br</v>
      </c>
      <c r="M40" s="1" t="s">
        <v>231</v>
      </c>
    </row>
    <row r="41" spans="2:17" x14ac:dyDescent="0.25">
      <c r="J41" s="99">
        <v>124</v>
      </c>
      <c r="K41" s="99" t="s">
        <v>232</v>
      </c>
      <c r="L41" s="100" t="str">
        <f>LOWER("rosaCRUZ@email.com.br")</f>
        <v>rosacruz@email.com.br</v>
      </c>
      <c r="M41" s="1" t="s">
        <v>233</v>
      </c>
    </row>
    <row r="42" spans="2:17" x14ac:dyDescent="0.25">
      <c r="J42" s="101"/>
      <c r="K42" s="101"/>
      <c r="L42" s="102"/>
    </row>
    <row r="43" spans="2:17" x14ac:dyDescent="0.25">
      <c r="J43" s="101"/>
      <c r="K43" s="101"/>
      <c r="L43" s="102"/>
    </row>
    <row r="45" spans="2:17" x14ac:dyDescent="0.25">
      <c r="J45" s="98" t="s">
        <v>217</v>
      </c>
      <c r="K45" s="98" t="s">
        <v>86</v>
      </c>
      <c r="L45" s="98" t="s">
        <v>218</v>
      </c>
      <c r="M45" s="98" t="s">
        <v>227</v>
      </c>
    </row>
    <row r="46" spans="2:17" x14ac:dyDescent="0.25">
      <c r="J46" s="99">
        <v>121</v>
      </c>
      <c r="K46" s="99" t="str">
        <f>PROPER(K38)</f>
        <v>Maria Luisa Silva</v>
      </c>
      <c r="L46" s="100" t="str">
        <f>LOWER("MariaLuiza@Email.com.br")</f>
        <v>marialuiza@email.com.br</v>
      </c>
      <c r="M46" s="1" t="s">
        <v>228</v>
      </c>
    </row>
    <row r="47" spans="2:17" x14ac:dyDescent="0.25">
      <c r="J47" s="99">
        <v>122</v>
      </c>
      <c r="K47" s="99" t="str">
        <f t="shared" ref="K47:K49" si="2">PROPER(K39)</f>
        <v>João Paulo Sá</v>
      </c>
      <c r="L47" s="100" t="str">
        <f>LOWER("joao@email.com.br")</f>
        <v>joao@email.com.br</v>
      </c>
      <c r="M47" s="1" t="s">
        <v>229</v>
      </c>
    </row>
    <row r="48" spans="2:17" x14ac:dyDescent="0.25">
      <c r="J48" s="99">
        <v>123</v>
      </c>
      <c r="K48" s="99" t="str">
        <f t="shared" si="2"/>
        <v>José Lima</v>
      </c>
      <c r="L48" s="100" t="str">
        <f>LOWER("joseLima@email.Com.br")</f>
        <v>joselima@email.com.br</v>
      </c>
      <c r="M48" s="1" t="s">
        <v>231</v>
      </c>
    </row>
    <row r="49" spans="2:17" x14ac:dyDescent="0.25">
      <c r="J49" s="99">
        <v>124</v>
      </c>
      <c r="K49" s="99" t="str">
        <f t="shared" si="2"/>
        <v>Rosa Cruz</v>
      </c>
      <c r="L49" s="100" t="str">
        <f>LOWER("rosaCRUZ@email.com.br")</f>
        <v>rosacruz@email.com.br</v>
      </c>
      <c r="M49" s="1" t="s">
        <v>233</v>
      </c>
    </row>
    <row r="53" spans="2:17" x14ac:dyDescent="0.25">
      <c r="B53" s="35"/>
      <c r="C53" s="35"/>
      <c r="D53" s="35"/>
      <c r="E53" s="35"/>
      <c r="F53" s="35"/>
      <c r="G53" s="35"/>
      <c r="H53" s="35"/>
      <c r="I53" s="35"/>
      <c r="J53" s="35"/>
      <c r="K53" s="35"/>
      <c r="L53" s="35"/>
      <c r="M53" s="35"/>
      <c r="N53" s="35"/>
      <c r="O53" s="35"/>
      <c r="P53" s="35"/>
      <c r="Q53" s="35"/>
    </row>
    <row r="57" spans="2:17" x14ac:dyDescent="0.25">
      <c r="J57" s="98" t="s">
        <v>217</v>
      </c>
      <c r="K57" s="98" t="s">
        <v>86</v>
      </c>
      <c r="L57" s="98" t="s">
        <v>218</v>
      </c>
      <c r="M57" s="98" t="s">
        <v>227</v>
      </c>
    </row>
    <row r="58" spans="2:17" x14ac:dyDescent="0.25">
      <c r="J58" s="99">
        <v>121</v>
      </c>
      <c r="K58" s="99" t="str">
        <f>UPPER("Maria luisa silva")</f>
        <v>MARIA LUISA SILVA</v>
      </c>
      <c r="L58" s="100" t="str">
        <f>LOWER("MariaLuiza@Email.com.br")</f>
        <v>marialuiza@email.com.br</v>
      </c>
      <c r="M58" s="1" t="s">
        <v>228</v>
      </c>
    </row>
    <row r="59" spans="2:17" x14ac:dyDescent="0.25">
      <c r="J59" s="99">
        <v>122</v>
      </c>
      <c r="K59" s="99" t="str">
        <f>UPPER("joão paulo sá")</f>
        <v>JOÃO PAULO SÁ</v>
      </c>
      <c r="L59" s="100" t="str">
        <f>LOWER("joao@email.com.br")</f>
        <v>joao@email.com.br</v>
      </c>
      <c r="M59" s="1" t="s">
        <v>229</v>
      </c>
    </row>
    <row r="60" spans="2:17" x14ac:dyDescent="0.25">
      <c r="J60" s="99">
        <v>123</v>
      </c>
      <c r="K60" s="99" t="s">
        <v>230</v>
      </c>
      <c r="L60" s="100" t="str">
        <f>LOWER("joseLima@email.Com.br")</f>
        <v>joselima@email.com.br</v>
      </c>
      <c r="M60" s="1" t="s">
        <v>231</v>
      </c>
    </row>
    <row r="61" spans="2:17" x14ac:dyDescent="0.25">
      <c r="J61" s="99">
        <v>124</v>
      </c>
      <c r="K61" s="99" t="s">
        <v>232</v>
      </c>
      <c r="L61" s="100" t="str">
        <f>LOWER("rosaCRUZ@email.com.br")</f>
        <v>rosacruz@email.com.br</v>
      </c>
      <c r="M61" s="1" t="s">
        <v>233</v>
      </c>
    </row>
    <row r="66" spans="2:17" x14ac:dyDescent="0.25">
      <c r="J66" s="129" t="s">
        <v>234</v>
      </c>
      <c r="K66" s="130"/>
      <c r="M66" s="129" t="s">
        <v>234</v>
      </c>
      <c r="N66" s="130"/>
    </row>
    <row r="67" spans="2:17" x14ac:dyDescent="0.25">
      <c r="I67" t="s">
        <v>235</v>
      </c>
      <c r="J67" s="129" t="str">
        <f>CONCATENATE(K58,"  - ", UPPER(M58))</f>
        <v>MARIA LUISA SILVA  - SÃO PAULO</v>
      </c>
      <c r="K67" s="130"/>
      <c r="M67" s="129" t="str">
        <f>_xlfn.CONCAT(K58," - ", UPPER( M58))</f>
        <v>MARIA LUISA SILVA - SÃO PAULO</v>
      </c>
      <c r="N67" s="130"/>
    </row>
    <row r="69" spans="2:17" x14ac:dyDescent="0.25">
      <c r="J69" s="129" t="s">
        <v>234</v>
      </c>
      <c r="K69" s="130"/>
    </row>
    <row r="70" spans="2:17" x14ac:dyDescent="0.25">
      <c r="J70" s="129" t="str">
        <f>K58&amp;" -" &amp; UPPER(M58)</f>
        <v>MARIA LUISA SILVA -SÃO PAULO</v>
      </c>
      <c r="K70" s="130"/>
    </row>
    <row r="78" spans="2:17" x14ac:dyDescent="0.25">
      <c r="B78" s="35"/>
      <c r="C78" s="35"/>
      <c r="D78" s="35"/>
      <c r="E78" s="35"/>
      <c r="F78" s="35"/>
      <c r="G78" s="35"/>
      <c r="H78" s="35"/>
      <c r="I78" s="35"/>
      <c r="J78" s="35"/>
      <c r="K78" s="35"/>
      <c r="L78" s="35"/>
      <c r="M78" s="35"/>
      <c r="N78" s="35"/>
      <c r="O78" s="35"/>
      <c r="P78" s="35"/>
      <c r="Q78" s="35"/>
    </row>
    <row r="82" spans="11:12" x14ac:dyDescent="0.25">
      <c r="K82" s="78" t="s">
        <v>236</v>
      </c>
      <c r="L82" s="63" t="s">
        <v>237</v>
      </c>
    </row>
    <row r="83" spans="11:12" x14ac:dyDescent="0.25">
      <c r="K83" s="78">
        <v>123.59</v>
      </c>
      <c r="L83" s="63" t="str">
        <f>TEXT(K83,"###,#")</f>
        <v>123,6</v>
      </c>
    </row>
    <row r="84" spans="11:12" x14ac:dyDescent="0.25">
      <c r="K84" s="78">
        <v>8.9</v>
      </c>
      <c r="L84" s="63" t="str">
        <f>TEXT(K84,"#,#00")</f>
        <v>8,900</v>
      </c>
    </row>
    <row r="85" spans="11:12" x14ac:dyDescent="0.25">
      <c r="K85" s="78">
        <v>0.63100000000000001</v>
      </c>
      <c r="L85" s="63" t="str">
        <f>TEXT(K85,  "0,#")</f>
        <v>0,6</v>
      </c>
    </row>
    <row r="86" spans="11:12" x14ac:dyDescent="0.25">
      <c r="K86" s="78">
        <v>12</v>
      </c>
      <c r="L86" s="63" t="str">
        <f>TEXT(K86,"#,0#")</f>
        <v>12,0</v>
      </c>
    </row>
    <row r="87" spans="11:12" x14ac:dyDescent="0.25">
      <c r="K87" s="78">
        <v>12000</v>
      </c>
      <c r="L87" s="63" t="str">
        <f>TEXT(K87,"##.###,00")</f>
        <v>12.000,00</v>
      </c>
    </row>
    <row r="103" spans="2:17" x14ac:dyDescent="0.25">
      <c r="B103" s="96"/>
    </row>
    <row r="105" spans="2:17" ht="16.5" x14ac:dyDescent="0.3">
      <c r="B105" s="103"/>
    </row>
    <row r="106" spans="2:17" x14ac:dyDescent="0.25">
      <c r="B106" s="35"/>
      <c r="C106" s="35"/>
      <c r="D106" s="35"/>
      <c r="E106" s="35"/>
      <c r="F106" s="35"/>
      <c r="G106" s="35"/>
      <c r="H106" s="35"/>
      <c r="I106" s="35"/>
      <c r="J106" s="35"/>
      <c r="K106" s="35"/>
      <c r="L106" s="35"/>
      <c r="M106" s="35"/>
      <c r="N106" s="35"/>
      <c r="O106" s="35"/>
      <c r="P106" s="35"/>
      <c r="Q106" s="35"/>
    </row>
    <row r="107" spans="2:17" ht="16.5" x14ac:dyDescent="0.3">
      <c r="B107" s="103"/>
    </row>
    <row r="111" spans="2:17" x14ac:dyDescent="0.25">
      <c r="K111" s="115" t="s">
        <v>238</v>
      </c>
      <c r="L111" s="115"/>
      <c r="M111" s="115"/>
    </row>
    <row r="112" spans="2:17" ht="16.5" customHeight="1" x14ac:dyDescent="0.25">
      <c r="K112" s="131" t="s">
        <v>239</v>
      </c>
      <c r="L112" s="131"/>
      <c r="M112" s="131"/>
    </row>
    <row r="113" spans="2:17" ht="45.75" customHeight="1" x14ac:dyDescent="0.25">
      <c r="K113" s="131"/>
      <c r="L113" s="131"/>
      <c r="M113" s="131"/>
    </row>
    <row r="118" spans="2:17" x14ac:dyDescent="0.25">
      <c r="K118" s="115" t="s">
        <v>238</v>
      </c>
      <c r="L118" s="115"/>
      <c r="M118" s="115"/>
    </row>
    <row r="119" spans="2:17" x14ac:dyDescent="0.25">
      <c r="K119" s="132" t="str">
        <f>TRIM(K112)</f>
        <v> A função ARRUMAR foi desenvolvida para aparar o caractere de espaço ASCII de 7 bits (valor 32 ) do texto</v>
      </c>
      <c r="L119" s="132"/>
      <c r="M119" s="132"/>
    </row>
    <row r="120" spans="2:17" ht="49.5" customHeight="1" x14ac:dyDescent="0.25">
      <c r="K120" s="132"/>
      <c r="L120" s="132"/>
      <c r="M120" s="132"/>
    </row>
    <row r="125" spans="2:17" x14ac:dyDescent="0.25">
      <c r="B125" s="35"/>
      <c r="C125" s="35"/>
      <c r="D125" s="35"/>
      <c r="E125" s="35"/>
      <c r="F125" s="35"/>
      <c r="G125" s="35"/>
      <c r="H125" s="35"/>
      <c r="I125" s="35"/>
      <c r="J125" s="35"/>
      <c r="K125" s="35"/>
      <c r="L125" s="35"/>
      <c r="M125" s="35"/>
      <c r="N125" s="35"/>
      <c r="O125" s="35"/>
      <c r="P125" s="35"/>
      <c r="Q125" s="35"/>
    </row>
    <row r="130" spans="2:17" x14ac:dyDescent="0.25">
      <c r="K130" s="86" t="s">
        <v>240</v>
      </c>
    </row>
    <row r="131" spans="2:17" ht="90" x14ac:dyDescent="0.25">
      <c r="K131" s="104" t="s">
        <v>241</v>
      </c>
    </row>
    <row r="132" spans="2:17" x14ac:dyDescent="0.25">
      <c r="K132" s="105"/>
    </row>
    <row r="133" spans="2:17" x14ac:dyDescent="0.25">
      <c r="K133" s="105"/>
    </row>
    <row r="135" spans="2:17" x14ac:dyDescent="0.25">
      <c r="K135" s="86" t="s">
        <v>240</v>
      </c>
    </row>
    <row r="136" spans="2:17" ht="120" x14ac:dyDescent="0.25">
      <c r="K136" s="106" t="str">
        <f>SUBSTITUTE(K131,"?","Excel")</f>
        <v>Excel do Microsoft 365; Excel do Microsoft 365 para Mac Excel para a Web Excel  2021Excel  2021 para Mac Excel   2019 Excel 2019 para Mac Excell 2016 Excell 2016 para Mac Excel 2013 Excel 2010 Excel 2007 Excel para Mac 2011 Excel Starter 2010 Menos</v>
      </c>
    </row>
    <row r="141" spans="2:17" x14ac:dyDescent="0.25">
      <c r="B141" s="35"/>
      <c r="C141" s="35"/>
      <c r="D141" s="35"/>
      <c r="E141" s="35"/>
      <c r="F141" s="35"/>
      <c r="G141" s="35"/>
      <c r="H141" s="35"/>
      <c r="I141" s="35"/>
      <c r="J141" s="35"/>
      <c r="K141" s="35"/>
      <c r="L141" s="35"/>
      <c r="M141" s="35"/>
      <c r="N141" s="35"/>
      <c r="O141" s="35"/>
      <c r="P141" s="35"/>
      <c r="Q141" s="35"/>
    </row>
    <row r="148" spans="11:14" x14ac:dyDescent="0.25">
      <c r="K148" s="86" t="s">
        <v>242</v>
      </c>
      <c r="L148" s="86" t="s">
        <v>86</v>
      </c>
      <c r="M148" s="86" t="s">
        <v>243</v>
      </c>
    </row>
    <row r="149" spans="11:14" x14ac:dyDescent="0.25">
      <c r="K149" s="63">
        <v>131</v>
      </c>
      <c r="L149" s="63" t="s">
        <v>244</v>
      </c>
      <c r="M149" s="63" t="s">
        <v>245</v>
      </c>
    </row>
    <row r="150" spans="11:14" x14ac:dyDescent="0.25">
      <c r="K150" s="63">
        <v>132</v>
      </c>
      <c r="L150" s="63" t="s">
        <v>246</v>
      </c>
      <c r="M150" s="63" t="s">
        <v>247</v>
      </c>
    </row>
    <row r="151" spans="11:14" x14ac:dyDescent="0.25">
      <c r="K151" s="63">
        <v>133</v>
      </c>
      <c r="L151" s="63" t="s">
        <v>248</v>
      </c>
      <c r="M151" s="63" t="s">
        <v>249</v>
      </c>
    </row>
    <row r="152" spans="11:14" x14ac:dyDescent="0.25">
      <c r="K152" s="63">
        <v>134</v>
      </c>
      <c r="L152" s="63" t="s">
        <v>250</v>
      </c>
      <c r="M152" s="63" t="s">
        <v>251</v>
      </c>
    </row>
    <row r="157" spans="11:14" x14ac:dyDescent="0.25">
      <c r="K157" s="86" t="s">
        <v>242</v>
      </c>
      <c r="L157" s="86" t="s">
        <v>86</v>
      </c>
      <c r="M157" s="86" t="s">
        <v>243</v>
      </c>
      <c r="N157" s="1"/>
    </row>
    <row r="158" spans="11:14" x14ac:dyDescent="0.25">
      <c r="K158" s="63">
        <v>131</v>
      </c>
      <c r="L158" s="63" t="s">
        <v>244</v>
      </c>
      <c r="M158" s="63" t="s">
        <v>245</v>
      </c>
      <c r="N158" s="1">
        <f>FIND(",",M158)</f>
        <v>10</v>
      </c>
    </row>
    <row r="159" spans="11:14" x14ac:dyDescent="0.25">
      <c r="K159" s="63">
        <v>132</v>
      </c>
      <c r="L159" s="63" t="s">
        <v>246</v>
      </c>
      <c r="M159" s="63" t="s">
        <v>247</v>
      </c>
      <c r="N159" s="1">
        <f t="shared" ref="N159:N161" si="3">FIND(",",M159)</f>
        <v>14</v>
      </c>
    </row>
    <row r="160" spans="11:14" x14ac:dyDescent="0.25">
      <c r="K160" s="63">
        <v>133</v>
      </c>
      <c r="L160" s="63" t="s">
        <v>248</v>
      </c>
      <c r="M160" s="63" t="s">
        <v>249</v>
      </c>
      <c r="N160" s="1">
        <f t="shared" si="3"/>
        <v>11</v>
      </c>
    </row>
    <row r="161" spans="2:17" x14ac:dyDescent="0.25">
      <c r="K161" s="63">
        <v>134</v>
      </c>
      <c r="L161" s="63" t="s">
        <v>250</v>
      </c>
      <c r="M161" s="63" t="s">
        <v>251</v>
      </c>
      <c r="N161" s="1">
        <f t="shared" si="3"/>
        <v>15</v>
      </c>
    </row>
    <row r="175" spans="2:17" x14ac:dyDescent="0.25">
      <c r="B175" s="35"/>
      <c r="C175" s="35"/>
      <c r="D175" s="35"/>
      <c r="E175" s="35"/>
      <c r="F175" s="35"/>
      <c r="G175" s="35"/>
      <c r="H175" s="35"/>
      <c r="I175" s="35"/>
      <c r="J175" s="35"/>
      <c r="K175" s="35"/>
      <c r="L175" s="35"/>
      <c r="M175" s="35"/>
      <c r="N175" s="35"/>
      <c r="O175" s="35"/>
      <c r="P175" s="35"/>
      <c r="Q175" s="35"/>
    </row>
    <row r="181" spans="11:14" x14ac:dyDescent="0.25">
      <c r="K181" s="86" t="s">
        <v>242</v>
      </c>
      <c r="L181" s="86" t="s">
        <v>86</v>
      </c>
      <c r="M181" s="86" t="s">
        <v>243</v>
      </c>
    </row>
    <row r="182" spans="11:14" x14ac:dyDescent="0.25">
      <c r="K182" s="63">
        <v>131</v>
      </c>
      <c r="L182" s="63" t="s">
        <v>244</v>
      </c>
      <c r="M182" s="63" t="s">
        <v>245</v>
      </c>
    </row>
    <row r="183" spans="11:14" x14ac:dyDescent="0.25">
      <c r="K183" s="63">
        <v>132</v>
      </c>
      <c r="L183" s="63" t="s">
        <v>246</v>
      </c>
      <c r="M183" s="63" t="s">
        <v>247</v>
      </c>
    </row>
    <row r="184" spans="11:14" x14ac:dyDescent="0.25">
      <c r="K184" s="63">
        <v>133</v>
      </c>
      <c r="L184" s="63" t="s">
        <v>248</v>
      </c>
      <c r="M184" s="63" t="s">
        <v>249</v>
      </c>
    </row>
    <row r="185" spans="11:14" x14ac:dyDescent="0.25">
      <c r="K185" s="63">
        <v>134</v>
      </c>
      <c r="L185" s="63" t="s">
        <v>250</v>
      </c>
      <c r="M185" s="63" t="s">
        <v>251</v>
      </c>
    </row>
    <row r="190" spans="11:14" x14ac:dyDescent="0.25">
      <c r="K190" s="86" t="s">
        <v>242</v>
      </c>
      <c r="L190" s="86" t="s">
        <v>86</v>
      </c>
      <c r="M190" s="86" t="s">
        <v>243</v>
      </c>
      <c r="N190" s="63" t="s">
        <v>252</v>
      </c>
    </row>
    <row r="191" spans="11:14" x14ac:dyDescent="0.25">
      <c r="K191" s="63">
        <v>131</v>
      </c>
      <c r="L191" s="63" t="s">
        <v>244</v>
      </c>
      <c r="M191" s="63" t="s">
        <v>245</v>
      </c>
      <c r="N191" s="63" t="str">
        <f>RIGHT(M191,4)</f>
        <v>1020</v>
      </c>
    </row>
    <row r="192" spans="11:14" x14ac:dyDescent="0.25">
      <c r="K192" s="63">
        <v>132</v>
      </c>
      <c r="L192" s="63" t="s">
        <v>246</v>
      </c>
      <c r="M192" s="63" t="s">
        <v>247</v>
      </c>
      <c r="N192" s="63" t="str">
        <f>RIGHT(M192,4)</f>
        <v xml:space="preserve"> 311</v>
      </c>
    </row>
    <row r="193" spans="11:14" x14ac:dyDescent="0.25">
      <c r="K193" s="63">
        <v>133</v>
      </c>
      <c r="L193" s="63" t="s">
        <v>248</v>
      </c>
      <c r="M193" s="63" t="s">
        <v>249</v>
      </c>
      <c r="N193" s="63" t="str">
        <f>RIGHT(M193,4)</f>
        <v>8450</v>
      </c>
    </row>
    <row r="194" spans="11:14" x14ac:dyDescent="0.25">
      <c r="K194" s="63">
        <v>134</v>
      </c>
      <c r="L194" s="63" t="s">
        <v>250</v>
      </c>
      <c r="M194" s="63" t="s">
        <v>251</v>
      </c>
      <c r="N194" s="63" t="str">
        <f>RIGHT(M194,4)</f>
        <v>, 95</v>
      </c>
    </row>
    <row r="198" spans="11:14" x14ac:dyDescent="0.25">
      <c r="K198" s="86" t="s">
        <v>242</v>
      </c>
      <c r="L198" s="86" t="s">
        <v>86</v>
      </c>
      <c r="M198" s="86" t="s">
        <v>243</v>
      </c>
      <c r="N198" s="63" t="s">
        <v>253</v>
      </c>
    </row>
    <row r="199" spans="11:14" x14ac:dyDescent="0.25">
      <c r="K199" s="63">
        <v>131</v>
      </c>
      <c r="L199" s="63" t="s">
        <v>244</v>
      </c>
      <c r="M199" s="63" t="s">
        <v>245</v>
      </c>
      <c r="N199" s="63" t="str">
        <f>LEFT(M199,4)</f>
        <v xml:space="preserve">Dom </v>
      </c>
    </row>
    <row r="200" spans="11:14" x14ac:dyDescent="0.25">
      <c r="K200" s="63">
        <v>132</v>
      </c>
      <c r="L200" s="63" t="s">
        <v>246</v>
      </c>
      <c r="M200" s="63" t="s">
        <v>247</v>
      </c>
      <c r="N200" s="63" t="str">
        <f t="shared" ref="N200:N202" si="4">LEFT(M200,4)</f>
        <v>Carl</v>
      </c>
    </row>
    <row r="201" spans="11:14" x14ac:dyDescent="0.25">
      <c r="K201" s="63">
        <v>133</v>
      </c>
      <c r="L201" s="63" t="s">
        <v>248</v>
      </c>
      <c r="M201" s="63" t="s">
        <v>249</v>
      </c>
      <c r="N201" s="63" t="str">
        <f t="shared" si="4"/>
        <v>Tira</v>
      </c>
    </row>
    <row r="202" spans="11:14" x14ac:dyDescent="0.25">
      <c r="K202" s="63">
        <v>134</v>
      </c>
      <c r="L202" s="63" t="s">
        <v>250</v>
      </c>
      <c r="M202" s="63" t="s">
        <v>251</v>
      </c>
      <c r="N202" s="63" t="str">
        <f t="shared" si="4"/>
        <v>Getu</v>
      </c>
    </row>
    <row r="213" spans="2:17" x14ac:dyDescent="0.25">
      <c r="B213" s="35"/>
      <c r="C213" s="35"/>
      <c r="D213" s="35"/>
      <c r="E213" s="35"/>
      <c r="F213" s="35"/>
      <c r="G213" s="35"/>
      <c r="H213" s="35"/>
      <c r="I213" s="35"/>
      <c r="J213" s="35"/>
      <c r="K213" s="35"/>
      <c r="L213" s="35"/>
      <c r="M213" s="35"/>
      <c r="N213" s="35"/>
      <c r="O213" s="35"/>
      <c r="P213" s="35"/>
      <c r="Q213" s="35"/>
    </row>
    <row r="219" spans="2:17" x14ac:dyDescent="0.25">
      <c r="K219" s="86" t="s">
        <v>242</v>
      </c>
      <c r="L219" s="86" t="s">
        <v>86</v>
      </c>
      <c r="M219" s="86" t="s">
        <v>243</v>
      </c>
    </row>
    <row r="220" spans="2:17" x14ac:dyDescent="0.25">
      <c r="K220" s="63">
        <v>131</v>
      </c>
      <c r="L220" s="63" t="s">
        <v>244</v>
      </c>
      <c r="M220" s="63" t="s">
        <v>245</v>
      </c>
    </row>
    <row r="221" spans="2:17" x14ac:dyDescent="0.25">
      <c r="K221" s="63">
        <v>132</v>
      </c>
      <c r="L221" s="63" t="s">
        <v>246</v>
      </c>
      <c r="M221" s="63" t="s">
        <v>247</v>
      </c>
    </row>
    <row r="222" spans="2:17" x14ac:dyDescent="0.25">
      <c r="K222" s="63">
        <v>133</v>
      </c>
      <c r="L222" s="63" t="s">
        <v>248</v>
      </c>
      <c r="M222" s="63" t="s">
        <v>249</v>
      </c>
    </row>
    <row r="223" spans="2:17" x14ac:dyDescent="0.25">
      <c r="K223" s="63">
        <v>134</v>
      </c>
      <c r="L223" s="63" t="s">
        <v>250</v>
      </c>
      <c r="M223" s="63" t="s">
        <v>251</v>
      </c>
    </row>
    <row r="229" spans="2:17" x14ac:dyDescent="0.25">
      <c r="K229" s="86" t="s">
        <v>242</v>
      </c>
      <c r="L229" s="86" t="s">
        <v>86</v>
      </c>
      <c r="M229" s="86" t="s">
        <v>243</v>
      </c>
      <c r="N229" s="107" t="s">
        <v>254</v>
      </c>
    </row>
    <row r="230" spans="2:17" x14ac:dyDescent="0.25">
      <c r="K230" s="63">
        <v>131</v>
      </c>
      <c r="L230" s="63" t="s">
        <v>244</v>
      </c>
      <c r="M230" s="63" t="s">
        <v>245</v>
      </c>
      <c r="N230" s="1">
        <f>LEN(M230)</f>
        <v>15</v>
      </c>
    </row>
    <row r="231" spans="2:17" x14ac:dyDescent="0.25">
      <c r="K231" s="63">
        <v>132</v>
      </c>
      <c r="L231" s="63" t="s">
        <v>246</v>
      </c>
      <c r="M231" s="63" t="s">
        <v>247</v>
      </c>
      <c r="N231" s="1">
        <f t="shared" ref="N231:N233" si="5">LEN(M231)</f>
        <v>18</v>
      </c>
    </row>
    <row r="232" spans="2:17" x14ac:dyDescent="0.25">
      <c r="K232" s="63">
        <v>133</v>
      </c>
      <c r="L232" s="63" t="s">
        <v>248</v>
      </c>
      <c r="M232" s="63" t="s">
        <v>249</v>
      </c>
      <c r="N232" s="1">
        <f t="shared" si="5"/>
        <v>17</v>
      </c>
    </row>
    <row r="233" spans="2:17" x14ac:dyDescent="0.25">
      <c r="K233" s="63">
        <v>134</v>
      </c>
      <c r="L233" s="63" t="s">
        <v>250</v>
      </c>
      <c r="M233" s="63" t="s">
        <v>251</v>
      </c>
      <c r="N233" s="1">
        <f t="shared" si="5"/>
        <v>18</v>
      </c>
    </row>
    <row r="238" spans="2:17" x14ac:dyDescent="0.25">
      <c r="B238" s="35"/>
      <c r="C238" s="35"/>
      <c r="D238" s="35"/>
      <c r="E238" s="35"/>
      <c r="F238" s="35"/>
      <c r="G238" s="35"/>
      <c r="H238" s="35"/>
      <c r="I238" s="35"/>
      <c r="J238" s="35"/>
      <c r="K238" s="35"/>
      <c r="L238" s="35"/>
      <c r="M238" s="35"/>
      <c r="N238" s="35"/>
      <c r="O238" s="35"/>
      <c r="P238" s="35"/>
      <c r="Q238" s="35"/>
    </row>
    <row r="244" spans="11:14" x14ac:dyDescent="0.25">
      <c r="K244" s="86" t="s">
        <v>242</v>
      </c>
      <c r="L244" s="86" t="s">
        <v>86</v>
      </c>
      <c r="M244" s="86" t="s">
        <v>243</v>
      </c>
    </row>
    <row r="245" spans="11:14" x14ac:dyDescent="0.25">
      <c r="K245" s="63">
        <v>131</v>
      </c>
      <c r="L245" s="63" t="s">
        <v>244</v>
      </c>
      <c r="M245" s="63" t="s">
        <v>245</v>
      </c>
    </row>
    <row r="246" spans="11:14" x14ac:dyDescent="0.25">
      <c r="K246" s="63">
        <v>132</v>
      </c>
      <c r="L246" s="63" t="s">
        <v>246</v>
      </c>
      <c r="M246" s="63" t="s">
        <v>247</v>
      </c>
    </row>
    <row r="247" spans="11:14" x14ac:dyDescent="0.25">
      <c r="K247" s="63">
        <v>133</v>
      </c>
      <c r="L247" s="63" t="s">
        <v>248</v>
      </c>
      <c r="M247" s="63" t="s">
        <v>249</v>
      </c>
    </row>
    <row r="248" spans="11:14" x14ac:dyDescent="0.25">
      <c r="K248" s="63">
        <v>134</v>
      </c>
      <c r="L248" s="63" t="s">
        <v>250</v>
      </c>
      <c r="M248" s="63" t="s">
        <v>251</v>
      </c>
    </row>
    <row r="255" spans="11:14" x14ac:dyDescent="0.25">
      <c r="K255" s="86" t="s">
        <v>242</v>
      </c>
      <c r="L255" s="86" t="s">
        <v>86</v>
      </c>
      <c r="M255" s="86" t="s">
        <v>243</v>
      </c>
      <c r="N255" s="1"/>
    </row>
    <row r="256" spans="11:14" x14ac:dyDescent="0.25">
      <c r="K256" s="63">
        <v>131</v>
      </c>
      <c r="L256" s="63" t="s">
        <v>244</v>
      </c>
      <c r="M256" s="63" t="s">
        <v>245</v>
      </c>
      <c r="N256" s="3" t="str">
        <f>RIGHT(M256,LEN(M256)-FIND(",",M256))</f>
        <v xml:space="preserve"> 1020</v>
      </c>
    </row>
    <row r="257" spans="11:14" x14ac:dyDescent="0.25">
      <c r="K257" s="63">
        <v>132</v>
      </c>
      <c r="L257" s="63" t="s">
        <v>246</v>
      </c>
      <c r="M257" s="63" t="s">
        <v>247</v>
      </c>
      <c r="N257" s="3" t="str">
        <f t="shared" ref="N257:N259" si="6">RIGHT(M257,LEN(M257)-FIND(",",M257))</f>
        <v xml:space="preserve"> 311</v>
      </c>
    </row>
    <row r="258" spans="11:14" x14ac:dyDescent="0.25">
      <c r="K258" s="63">
        <v>133</v>
      </c>
      <c r="L258" s="63" t="s">
        <v>248</v>
      </c>
      <c r="M258" s="63" t="s">
        <v>249</v>
      </c>
      <c r="N258" s="3" t="str">
        <f t="shared" si="6"/>
        <v xml:space="preserve"> 78450</v>
      </c>
    </row>
    <row r="259" spans="11:14" x14ac:dyDescent="0.25">
      <c r="K259" s="63">
        <v>134</v>
      </c>
      <c r="L259" s="63" t="s">
        <v>250</v>
      </c>
      <c r="M259" s="63" t="s">
        <v>251</v>
      </c>
      <c r="N259" s="3" t="str">
        <f t="shared" si="6"/>
        <v xml:space="preserve"> 95</v>
      </c>
    </row>
  </sheetData>
  <mergeCells count="10">
    <mergeCell ref="J66:K66"/>
    <mergeCell ref="J69:K69"/>
    <mergeCell ref="J70:K70"/>
    <mergeCell ref="M66:N66"/>
    <mergeCell ref="M67:N67"/>
    <mergeCell ref="K111:M111"/>
    <mergeCell ref="K112:M113"/>
    <mergeCell ref="K118:M118"/>
    <mergeCell ref="K119:M120"/>
    <mergeCell ref="J67:K67"/>
  </mergeCells>
  <hyperlinks>
    <hyperlink ref="L14" r:id="rId1" xr:uid="{00000000-0004-0000-0400-000000000000}"/>
    <hyperlink ref="L15" r:id="rId2" xr:uid="{00000000-0004-0000-0400-000001000000}"/>
    <hyperlink ref="L16" r:id="rId3" xr:uid="{00000000-0004-0000-0400-000002000000}"/>
    <hyperlink ref="L13" r:id="rId4" xr:uid="{00000000-0004-0000-0400-000003000000}"/>
    <hyperlink ref="L21" r:id="rId5" display="MariaLuiza@Email.com.br" xr:uid="{00000000-0004-0000-0400-000004000000}"/>
    <hyperlink ref="L22:L24" r:id="rId6" display="MariaLuiza@Email.com.br" xr:uid="{00000000-0004-0000-0400-000005000000}"/>
    <hyperlink ref="L39" r:id="rId7" display="joao@email.com.br" xr:uid="{00000000-0004-0000-0400-000006000000}"/>
    <hyperlink ref="L40" r:id="rId8" display="joseLima@email.Com.br" xr:uid="{00000000-0004-0000-0400-000007000000}"/>
    <hyperlink ref="L41" r:id="rId9" display="rosaCRUZ@email.com.br" xr:uid="{00000000-0004-0000-0400-000008000000}"/>
    <hyperlink ref="L38" r:id="rId10" display="MariaLuiza@Email.com.br" xr:uid="{00000000-0004-0000-0400-000009000000}"/>
    <hyperlink ref="L47" r:id="rId11" display="joao@email.com.br" xr:uid="{00000000-0004-0000-0400-00000A000000}"/>
    <hyperlink ref="L48" r:id="rId12" display="joseLima@email.Com.br" xr:uid="{00000000-0004-0000-0400-00000B000000}"/>
    <hyperlink ref="L49" r:id="rId13" display="rosaCRUZ@email.com.br" xr:uid="{00000000-0004-0000-0400-00000C000000}"/>
    <hyperlink ref="L46" r:id="rId14" display="MariaLuiza@Email.com.br" xr:uid="{00000000-0004-0000-0400-00000D000000}"/>
    <hyperlink ref="L59" r:id="rId15" display="joao@email.com.br" xr:uid="{00000000-0004-0000-0400-00000E000000}"/>
    <hyperlink ref="L60" r:id="rId16" display="joseLima@email.Com.br" xr:uid="{00000000-0004-0000-0400-00000F000000}"/>
    <hyperlink ref="L61" r:id="rId17" display="rosaCRUZ@email.com.br" xr:uid="{00000000-0004-0000-0400-000010000000}"/>
    <hyperlink ref="L58" r:id="rId18" display="MariaLuiza@Email.com.br" xr:uid="{00000000-0004-0000-0400-000011000000}"/>
  </hyperlinks>
  <pageMargins left="0.511811024" right="0.511811024" top="0.78740157499999996" bottom="0.78740157499999996" header="0.31496062000000002" footer="0.31496062000000002"/>
  <drawing r:id="rId1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7:AA180"/>
  <sheetViews>
    <sheetView showGridLines="0" tabSelected="1" topLeftCell="A164" zoomScale="110" zoomScaleNormal="110" workbookViewId="0">
      <selection activeCell="J179" sqref="J179:J180"/>
    </sheetView>
  </sheetViews>
  <sheetFormatPr defaultRowHeight="15" x14ac:dyDescent="0.25"/>
  <cols>
    <col min="3" max="3" width="10.7109375" bestFit="1" customWidth="1"/>
    <col min="5" max="6" width="10.7109375" bestFit="1" customWidth="1"/>
    <col min="8" max="8" width="10.7109375" bestFit="1" customWidth="1"/>
    <col min="10" max="10" width="22.7109375" customWidth="1"/>
    <col min="12" max="12" width="40.7109375" bestFit="1" customWidth="1"/>
  </cols>
  <sheetData>
    <row r="17" spans="3:27" x14ac:dyDescent="0.25">
      <c r="H17" s="109"/>
    </row>
    <row r="19" spans="3:27" x14ac:dyDescent="0.25">
      <c r="C19" s="108"/>
      <c r="E19" s="109"/>
      <c r="L19" t="s">
        <v>256</v>
      </c>
    </row>
    <row r="20" spans="3:27" x14ac:dyDescent="0.25">
      <c r="L20" s="110">
        <v>44972</v>
      </c>
    </row>
    <row r="22" spans="3:27" x14ac:dyDescent="0.25">
      <c r="F22" s="108"/>
      <c r="L22" t="s">
        <v>255</v>
      </c>
    </row>
    <row r="23" spans="3:27" x14ac:dyDescent="0.25">
      <c r="L23" s="109">
        <f>L20</f>
        <v>44972</v>
      </c>
    </row>
    <row r="31" spans="3:27" x14ac:dyDescent="0.25">
      <c r="L31" t="s">
        <v>255</v>
      </c>
    </row>
    <row r="32" spans="3:27" x14ac:dyDescent="0.25">
      <c r="L32" s="109">
        <v>44972</v>
      </c>
      <c r="AA32" s="108"/>
    </row>
    <row r="34" spans="12:12" x14ac:dyDescent="0.25">
      <c r="L34" t="s">
        <v>256</v>
      </c>
    </row>
    <row r="35" spans="12:12" x14ac:dyDescent="0.25">
      <c r="L35" s="108">
        <f>L32</f>
        <v>44972</v>
      </c>
    </row>
    <row r="49" spans="2:17" x14ac:dyDescent="0.25">
      <c r="B49" s="35"/>
      <c r="C49" s="35"/>
      <c r="D49" s="35"/>
      <c r="E49" s="35"/>
      <c r="F49" s="35"/>
      <c r="G49" s="35"/>
      <c r="H49" s="35"/>
      <c r="I49" s="35"/>
      <c r="J49" s="35"/>
      <c r="K49" s="35"/>
      <c r="L49" s="35"/>
      <c r="M49" s="35"/>
      <c r="N49" s="35"/>
      <c r="O49" s="35"/>
      <c r="P49" s="35"/>
      <c r="Q49" s="35"/>
    </row>
    <row r="54" spans="2:17" x14ac:dyDescent="0.25">
      <c r="J54" s="133" t="s">
        <v>257</v>
      </c>
      <c r="L54" s="1" t="s">
        <v>258</v>
      </c>
    </row>
    <row r="55" spans="2:17" x14ac:dyDescent="0.25">
      <c r="J55" s="133">
        <f ca="1">NOW()</f>
        <v>44972.835781597219</v>
      </c>
      <c r="L55" s="133">
        <f ca="1">NOW()+1</f>
        <v>44973.835781597219</v>
      </c>
    </row>
    <row r="77" spans="2:17" x14ac:dyDescent="0.25">
      <c r="B77" s="35"/>
      <c r="C77" s="35"/>
      <c r="D77" s="35"/>
      <c r="E77" s="35"/>
      <c r="F77" s="35"/>
      <c r="G77" s="35"/>
      <c r="H77" s="35"/>
      <c r="I77" s="35"/>
      <c r="J77" s="35"/>
      <c r="K77" s="35"/>
      <c r="L77" s="35"/>
      <c r="M77" s="35"/>
      <c r="N77" s="35"/>
      <c r="O77" s="35"/>
      <c r="P77" s="35"/>
      <c r="Q77" s="35"/>
    </row>
    <row r="80" spans="2:17" x14ac:dyDescent="0.25">
      <c r="J80" s="1" t="s">
        <v>259</v>
      </c>
    </row>
    <row r="81" spans="10:10" x14ac:dyDescent="0.25">
      <c r="J81" s="91">
        <f ca="1">TODAY()</f>
        <v>44972</v>
      </c>
    </row>
    <row r="83" spans="10:10" x14ac:dyDescent="0.25">
      <c r="J83" s="1" t="s">
        <v>260</v>
      </c>
    </row>
    <row r="84" spans="10:10" x14ac:dyDescent="0.25">
      <c r="J84" s="91">
        <v>30394</v>
      </c>
    </row>
    <row r="86" spans="10:10" x14ac:dyDescent="0.25">
      <c r="J86" s="1" t="s">
        <v>261</v>
      </c>
    </row>
    <row r="87" spans="10:10" x14ac:dyDescent="0.25">
      <c r="J87" s="89">
        <f ca="1">YEAR(TODAY()) - YEAR(J84)</f>
        <v>40</v>
      </c>
    </row>
    <row r="98" spans="2:17" x14ac:dyDescent="0.25">
      <c r="B98" s="35"/>
      <c r="C98" s="35"/>
      <c r="D98" s="35"/>
      <c r="E98" s="35"/>
      <c r="F98" s="35"/>
      <c r="G98" s="35"/>
      <c r="H98" s="35"/>
      <c r="I98" s="35"/>
      <c r="J98" s="35"/>
      <c r="K98" s="35"/>
      <c r="L98" s="35"/>
      <c r="M98" s="35"/>
      <c r="N98" s="35"/>
      <c r="O98" s="35"/>
      <c r="P98" s="35"/>
      <c r="Q98" s="35"/>
    </row>
    <row r="103" spans="2:17" x14ac:dyDescent="0.25">
      <c r="J103" s="1" t="s">
        <v>259</v>
      </c>
      <c r="L103" s="1" t="s">
        <v>263</v>
      </c>
    </row>
    <row r="104" spans="2:17" x14ac:dyDescent="0.25">
      <c r="J104" s="91">
        <f ca="1">TODAY()</f>
        <v>44972</v>
      </c>
      <c r="L104" s="91">
        <f ca="1">TODAY()+9</f>
        <v>44981</v>
      </c>
    </row>
    <row r="107" spans="2:17" x14ac:dyDescent="0.25">
      <c r="J107" s="1" t="s">
        <v>262</v>
      </c>
      <c r="L107" s="1" t="s">
        <v>264</v>
      </c>
    </row>
    <row r="108" spans="2:17" x14ac:dyDescent="0.25">
      <c r="J108" s="1">
        <f ca="1">DAY(TODAY())</f>
        <v>15</v>
      </c>
      <c r="L108" s="1">
        <f ca="1">_xlfn.DAYS(L104,J104)</f>
        <v>9</v>
      </c>
    </row>
    <row r="128" spans="2:17" x14ac:dyDescent="0.25">
      <c r="B128" s="35"/>
      <c r="C128" s="35"/>
      <c r="D128" s="35"/>
      <c r="E128" s="35"/>
      <c r="F128" s="35"/>
      <c r="G128" s="35"/>
      <c r="H128" s="35"/>
      <c r="I128" s="35"/>
      <c r="J128" s="35"/>
      <c r="K128" s="35"/>
      <c r="L128" s="35"/>
      <c r="M128" s="35"/>
      <c r="N128" s="35"/>
      <c r="O128" s="35"/>
      <c r="P128" s="35"/>
      <c r="Q128" s="35"/>
    </row>
    <row r="132" spans="10:10" x14ac:dyDescent="0.25">
      <c r="J132" s="1" t="s">
        <v>259</v>
      </c>
    </row>
    <row r="133" spans="10:10" x14ac:dyDescent="0.25">
      <c r="J133" s="91">
        <f ca="1">TODAY()</f>
        <v>44972</v>
      </c>
    </row>
    <row r="135" spans="10:10" x14ac:dyDescent="0.25">
      <c r="J135" s="134"/>
    </row>
    <row r="136" spans="10:10" x14ac:dyDescent="0.25">
      <c r="J136" s="135"/>
    </row>
    <row r="137" spans="10:10" x14ac:dyDescent="0.25">
      <c r="J137" s="1" t="s">
        <v>265</v>
      </c>
    </row>
    <row r="138" spans="10:10" x14ac:dyDescent="0.25">
      <c r="J138" s="1">
        <f ca="1">MONTH(J133)</f>
        <v>2</v>
      </c>
    </row>
    <row r="147" spans="2:17" x14ac:dyDescent="0.25">
      <c r="B147" s="35"/>
      <c r="C147" s="35"/>
      <c r="D147" s="35"/>
      <c r="E147" s="35"/>
      <c r="F147" s="35"/>
      <c r="G147" s="35"/>
      <c r="H147" s="35"/>
      <c r="I147" s="35"/>
      <c r="J147" s="35"/>
      <c r="K147" s="35"/>
      <c r="L147" s="35"/>
      <c r="M147" s="35"/>
      <c r="N147" s="35"/>
      <c r="O147" s="35"/>
      <c r="P147" s="35"/>
      <c r="Q147" s="35"/>
    </row>
    <row r="151" spans="2:17" x14ac:dyDescent="0.25">
      <c r="J151" s="1" t="s">
        <v>259</v>
      </c>
    </row>
    <row r="152" spans="2:17" x14ac:dyDescent="0.25">
      <c r="J152" s="91">
        <f ca="1">TODAY()</f>
        <v>44972</v>
      </c>
    </row>
    <row r="155" spans="2:17" x14ac:dyDescent="0.25">
      <c r="J155" s="1" t="s">
        <v>266</v>
      </c>
    </row>
    <row r="156" spans="2:17" x14ac:dyDescent="0.25">
      <c r="J156" s="1">
        <f ca="1">YEAR(J152)</f>
        <v>2023</v>
      </c>
    </row>
    <row r="165" spans="2:17" x14ac:dyDescent="0.25">
      <c r="B165" s="35"/>
      <c r="C165" s="35"/>
      <c r="D165" s="35"/>
      <c r="E165" s="35"/>
      <c r="F165" s="35"/>
      <c r="G165" s="35"/>
      <c r="H165" s="35"/>
      <c r="I165" s="35"/>
      <c r="J165" s="35"/>
      <c r="K165" s="35"/>
      <c r="L165" s="35"/>
      <c r="M165" s="35"/>
      <c r="N165" s="35"/>
      <c r="O165" s="35"/>
      <c r="P165" s="35"/>
      <c r="Q165" s="35"/>
    </row>
    <row r="168" spans="2:17" x14ac:dyDescent="0.25">
      <c r="J168" s="134"/>
    </row>
    <row r="169" spans="2:17" x14ac:dyDescent="0.25">
      <c r="J169" s="91" t="s">
        <v>268</v>
      </c>
    </row>
    <row r="170" spans="2:17" x14ac:dyDescent="0.25">
      <c r="J170" s="133">
        <f ca="1">NOW()</f>
        <v>44972.835781597219</v>
      </c>
    </row>
    <row r="173" spans="2:17" x14ac:dyDescent="0.25">
      <c r="J173" s="1" t="s">
        <v>267</v>
      </c>
    </row>
    <row r="174" spans="2:17" x14ac:dyDescent="0.25">
      <c r="J174" s="1">
        <f ca="1">HOUR(J170)</f>
        <v>20</v>
      </c>
    </row>
    <row r="176" spans="2:17" x14ac:dyDescent="0.25">
      <c r="J176" s="1" t="s">
        <v>269</v>
      </c>
    </row>
    <row r="177" spans="10:10" x14ac:dyDescent="0.25">
      <c r="J177" s="1">
        <f ca="1">MINUTE(J170)</f>
        <v>3</v>
      </c>
    </row>
    <row r="179" spans="10:10" x14ac:dyDescent="0.25">
      <c r="J179" s="1" t="s">
        <v>270</v>
      </c>
    </row>
    <row r="180" spans="10:10" x14ac:dyDescent="0.25">
      <c r="J180" s="1">
        <f ca="1">SECOND(J170)</f>
        <v>32</v>
      </c>
    </row>
  </sheetData>
  <pageMargins left="0.511811024" right="0.511811024" top="0.78740157499999996" bottom="0.78740157499999996" header="0.31496062000000002" footer="0.31496062000000002"/>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6</vt:i4>
      </vt:variant>
    </vt:vector>
  </HeadingPairs>
  <TitlesOfParts>
    <vt:vector size="6" baseType="lpstr">
      <vt:lpstr>Visão Geral de Formulas</vt:lpstr>
      <vt:lpstr>Função Lógica</vt:lpstr>
      <vt:lpstr>Função Estatistica</vt:lpstr>
      <vt:lpstr>Função Matématica</vt:lpstr>
      <vt:lpstr>Função Texto</vt:lpstr>
      <vt:lpstr>Função Data e Hora</vt:lpstr>
    </vt:vector>
  </TitlesOfParts>
  <Manager/>
  <Company>SESI-SENAI-SP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SENAI</dc:creator>
  <cp:keywords/>
  <dc:description/>
  <cp:lastModifiedBy>ETEC-FP</cp:lastModifiedBy>
  <cp:revision/>
  <dcterms:created xsi:type="dcterms:W3CDTF">2023-01-24T12:39:16Z</dcterms:created>
  <dcterms:modified xsi:type="dcterms:W3CDTF">2023-02-15T23:03:38Z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68301b61-da2a-4815-9659-5bab82612d4d</vt:lpwstr>
  </property>
</Properties>
</file>