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<sst xmlns="http://schemas.openxmlformats.org/spreadsheetml/2006/main" count="1263" uniqueCount="511">
  <si>
    <t>n</t>
  </si>
  <si>
    <t>codigo</t>
  </si>
  <si>
    <t>titulo</t>
  </si>
  <si>
    <t>gama</t>
  </si>
  <si>
    <t>vendas</t>
  </si>
  <si>
    <t>progressao</t>
  </si>
  <si>
    <t>progressao2</t>
  </si>
  <si>
    <t>rank</t>
  </si>
  <si>
    <t>diferenca_rank</t>
  </si>
  <si>
    <t>margem_bruta</t>
  </si>
  <si>
    <t>diferenca</t>
  </si>
  <si>
    <t>diferenca_n_2</t>
  </si>
  <si>
    <t>rank_geral</t>
  </si>
  <si>
    <t>carrinho_medio</t>
  </si>
  <si>
    <t>progressao3</t>
  </si>
  <si>
    <t>progressao_n_2</t>
  </si>
  <si>
    <t>rank2</t>
  </si>
  <si>
    <t>diferenca_rank3</t>
  </si>
  <si>
    <t>numero_clientes</t>
  </si>
  <si>
    <t>progressao_4</t>
  </si>
  <si>
    <t>progressao_6</t>
  </si>
  <si>
    <t>rank5</t>
  </si>
  <si>
    <t>diferenca_rank6</t>
  </si>
  <si>
    <t> </t>
  </si>
  <si>
    <t>Total  ELETRICIDA…</t>
  </si>
  <si>
    <t>2 570 170 R$</t>
  </si>
  <si>
    <t>13,7%</t>
  </si>
  <si>
    <t>-1,1 Ponto</t>
  </si>
  <si>
    <t>169,22R$</t>
  </si>
  <si>
    <t>15 188</t>
  </si>
  <si>
    <t>Cond Split Inv New 12k Q/f 220v</t>
  </si>
  <si>
    <t>B</t>
  </si>
  <si>
    <t>103 397 R$</t>
  </si>
  <si>
    <t>N.N.</t>
  </si>
  <si>
    <t>-</t>
  </si>
  <si>
    <t>15,7%</t>
  </si>
  <si>
    <t>1 782,70R$</t>
  </si>
  <si>
    <t>Ar Cond Split Conv 12k Btus Q/f Tcl</t>
  </si>
  <si>
    <t>99 382 R$</t>
  </si>
  <si>
    <t>-9,7%</t>
  </si>
  <si>
    <t>8,9%</t>
  </si>
  <si>
    <t>7 098,69R$</t>
  </si>
  <si>
    <t>-73,1%</t>
  </si>
  <si>
    <t>Aquecedor Parede 1500w Brc 127v Equation</t>
  </si>
  <si>
    <t>92 842 R$</t>
  </si>
  <si>
    <t>12,0%</t>
  </si>
  <si>
    <t>-1,6 Ponto</t>
  </si>
  <si>
    <t>-2,0 Ponto</t>
  </si>
  <si>
    <t>403,66R$</t>
  </si>
  <si>
    <t>-0,9%</t>
  </si>
  <si>
    <t>-7,1%</t>
  </si>
  <si>
    <t>Cond Split Inv Gtop wf 9k Q/f 220v Gree</t>
  </si>
  <si>
    <t>A</t>
  </si>
  <si>
    <t>90 773 R$</t>
  </si>
  <si>
    <t>8,1%</t>
  </si>
  <si>
    <t>1 852,50R$</t>
  </si>
  <si>
    <t>Split Inverter t Pro 18k Q/f Tcl</t>
  </si>
  <si>
    <t>82 779 R$</t>
  </si>
  <si>
    <t>24,8%</t>
  </si>
  <si>
    <t>6 898,21R$</t>
  </si>
  <si>
    <t>Luminaria Emergência 30leds Super Slim</t>
  </si>
  <si>
    <t>67 737 R$</t>
  </si>
  <si>
    <t>10,5%</t>
  </si>
  <si>
    <t>-1,5 Ponto</t>
  </si>
  <si>
    <t>26,55R$</t>
  </si>
  <si>
    <t>-35,0%</t>
  </si>
  <si>
    <t>2 551</t>
  </si>
  <si>
    <t>Prot Elétric 5tom 0,85m C/fusível Lexman</t>
  </si>
  <si>
    <t>59 320 R$</t>
  </si>
  <si>
    <t>33,1%</t>
  </si>
  <si>
    <t>38,36R$</t>
  </si>
  <si>
    <t>-5,4%</t>
  </si>
  <si>
    <t>1 546</t>
  </si>
  <si>
    <t>Evap Split Inv New 12k Q/f 220v</t>
  </si>
  <si>
    <t>55 344 R$</t>
  </si>
  <si>
    <t>14,0%</t>
  </si>
  <si>
    <t>954,20R$</t>
  </si>
  <si>
    <t>Evap Split Inv Gtop wf 9k Q/f 220v Gree</t>
  </si>
  <si>
    <t>48 555 R$</t>
  </si>
  <si>
    <t>7,7%</t>
  </si>
  <si>
    <t>990,91R$</t>
  </si>
  <si>
    <t>Aquecedor Parede 2000w Brc 220v Equation</t>
  </si>
  <si>
    <t>42 723 R$</t>
  </si>
  <si>
    <t>11,9%</t>
  </si>
  <si>
    <t>399,28R$</t>
  </si>
  <si>
    <t>-0,4%</t>
  </si>
  <si>
    <t>-11,4%</t>
  </si>
  <si>
    <t>Aquec óleo 1500w br E pr 127v - Equatio</t>
  </si>
  <si>
    <t>C</t>
  </si>
  <si>
    <t>42 679 R$</t>
  </si>
  <si>
    <t>-31,0%</t>
  </si>
  <si>
    <t>12,3%</t>
  </si>
  <si>
    <t>526,90R$</t>
  </si>
  <si>
    <t>-14,3%</t>
  </si>
  <si>
    <t>-1,6%</t>
  </si>
  <si>
    <t>-29,9%</t>
  </si>
  <si>
    <t>Evap Split Inv Conect New 12k Q/f 220v</t>
  </si>
  <si>
    <t>41 341 R$</t>
  </si>
  <si>
    <t>11,4%</t>
  </si>
  <si>
    <t>1 797,42R$</t>
  </si>
  <si>
    <t>Cond Split Inv Conect New 12k Q/f 220v</t>
  </si>
  <si>
    <t>Cabo Flexivel 2,5mm2 100m vm Sil</t>
  </si>
  <si>
    <t>38 768 R$</t>
  </si>
  <si>
    <t>-32,0%</t>
  </si>
  <si>
    <t>8,2%</t>
  </si>
  <si>
    <t>214,18R$</t>
  </si>
  <si>
    <t>-37,0%</t>
  </si>
  <si>
    <t>Cond Split Inv Eco ll Wifi 9k Q/f 220v</t>
  </si>
  <si>
    <t>37 700 R$</t>
  </si>
  <si>
    <t>4,1%</t>
  </si>
  <si>
    <t>1 300,01R$</t>
  </si>
  <si>
    <t>Split hi Wall Inv 12k fr Semp Tcl</t>
  </si>
  <si>
    <t>37 250 R$</t>
  </si>
  <si>
    <t>2 328,09R$</t>
  </si>
  <si>
    <t>Cond Split Inv New 9k Q/f 220v</t>
  </si>
  <si>
    <t>34 210 R$</t>
  </si>
  <si>
    <t>13,5%</t>
  </si>
  <si>
    <t>1 710,49R$</t>
  </si>
  <si>
    <t>Cond G-classic b 18k Q/f 220v Gree</t>
  </si>
  <si>
    <t>33 600 R$</t>
  </si>
  <si>
    <t>10,9%</t>
  </si>
  <si>
    <t>2 800,00R$</t>
  </si>
  <si>
    <t>Aquecedor Torre 1500w br 127v Equation</t>
  </si>
  <si>
    <t>33 020 R$</t>
  </si>
  <si>
    <t>2,1%</t>
  </si>
  <si>
    <t>-4,8 Ponto</t>
  </si>
  <si>
    <t>-9,5 Ponto</t>
  </si>
  <si>
    <t>673,86R$</t>
  </si>
  <si>
    <t>-3,6%</t>
  </si>
  <si>
    <t>-13,2%</t>
  </si>
  <si>
    <t>Cond Split Inv Eco ll Wifi 12k Q/f 220v</t>
  </si>
  <si>
    <t>32 150 R$</t>
  </si>
  <si>
    <t>3,8%</t>
  </si>
  <si>
    <t>1 397,80R$</t>
  </si>
  <si>
    <t>Cond Split On/off Gtop 9k Q/f 220v Gree</t>
  </si>
  <si>
    <t>32 116 R$</t>
  </si>
  <si>
    <t>9,4%</t>
  </si>
  <si>
    <t>1 605,82R$</t>
  </si>
  <si>
    <t>Pilha Alcalina Aaa 8un Duracell</t>
  </si>
  <si>
    <t>31 832 R$</t>
  </si>
  <si>
    <t>22,5%</t>
  </si>
  <si>
    <t>-6,6 Ponto</t>
  </si>
  <si>
    <t>50,68R$</t>
  </si>
  <si>
    <t>-7,3%</t>
  </si>
  <si>
    <t>Split Inverter t Pro 24k Q/f Tcl</t>
  </si>
  <si>
    <t>29 844 R$</t>
  </si>
  <si>
    <t>9,9%</t>
  </si>
  <si>
    <t>5 968,80R$</t>
  </si>
  <si>
    <t>Split hi Wall Inv 9k fr Semp Tcl</t>
  </si>
  <si>
    <t>29 286 R$</t>
  </si>
  <si>
    <t>14,5%</t>
  </si>
  <si>
    <t>2 091,85R$</t>
  </si>
  <si>
    <t>-0,2%</t>
  </si>
  <si>
    <t>Evap Split Inv Conect New 9k Q/f 220v</t>
  </si>
  <si>
    <t>28 983 R$</t>
  </si>
  <si>
    <t>10,0%</t>
  </si>
  <si>
    <t>1 380,12R$</t>
  </si>
  <si>
    <t>Proj Kit Fotovoltaico Intelbras</t>
  </si>
  <si>
    <t>27 216 R$</t>
  </si>
  <si>
    <t>2,6%</t>
  </si>
  <si>
    <t>13 607,99R$</t>
  </si>
  <si>
    <t>Cond Air Inv Connect 12k fr 220v Midea</t>
  </si>
  <si>
    <t>26 660 R$</t>
  </si>
  <si>
    <t>12,7%</t>
  </si>
  <si>
    <t>1 666,28R$</t>
  </si>
  <si>
    <t>Cabo Flexivel 2,5mm2 100m az Sil</t>
  </si>
  <si>
    <t>26 450 R$</t>
  </si>
  <si>
    <t>-75,4%</t>
  </si>
  <si>
    <t>7,8%</t>
  </si>
  <si>
    <t>236,16R$</t>
  </si>
  <si>
    <t>-80,6%</t>
  </si>
  <si>
    <t>Evap Split Inv Eco ll Wifi 9k Q/f 220v</t>
  </si>
  <si>
    <t>26 205 R$</t>
  </si>
  <si>
    <t>6,9%</t>
  </si>
  <si>
    <t>903,61R$</t>
  </si>
  <si>
    <t>*Aquecedor Torre 2500w br 220v Equation</t>
  </si>
  <si>
    <t>25 845 R$</t>
  </si>
  <si>
    <t>-6,4%</t>
  </si>
  <si>
    <t>516,89R$</t>
  </si>
  <si>
    <t>-27,6%</t>
  </si>
  <si>
    <t>-35,6%</t>
  </si>
  <si>
    <t>Cond Split Inv Eco ll Wifi 24k Q/f 220v</t>
  </si>
  <si>
    <t>25 497 R$</t>
  </si>
  <si>
    <t>5,7%</t>
  </si>
  <si>
    <t>2 549,67R$</t>
  </si>
  <si>
    <t>Cabo Flexivel 2,5mm2 100m pt Sil</t>
  </si>
  <si>
    <t>25 481 R$</t>
  </si>
  <si>
    <t>-34,2%</t>
  </si>
  <si>
    <t>9,1%</t>
  </si>
  <si>
    <t>210,58R$</t>
  </si>
  <si>
    <t>-19,0%</t>
  </si>
  <si>
    <t>-18,8%</t>
  </si>
  <si>
    <t>Aquec óleo Tampa 1500w br 220v Equation</t>
  </si>
  <si>
    <t>25 251 R$</t>
  </si>
  <si>
    <t>12,5%</t>
  </si>
  <si>
    <t>459,11R$</t>
  </si>
  <si>
    <t>-8,3%</t>
  </si>
  <si>
    <t>-2,7%</t>
  </si>
  <si>
    <t>Cond Split Inv Eco ll Wifi 18k Q/f 220v</t>
  </si>
  <si>
    <t>24 585 R$</t>
  </si>
  <si>
    <t>4,5%</t>
  </si>
  <si>
    <t>2 235,04R$</t>
  </si>
  <si>
    <t>Cond Split On/off Gtop 12k Q/f 220v Gree</t>
  </si>
  <si>
    <t>23 920 R$</t>
  </si>
  <si>
    <t>10,1%</t>
  </si>
  <si>
    <t>1 708,57R$</t>
  </si>
  <si>
    <t>Pilha Alcalina aa 8un Duracell</t>
  </si>
  <si>
    <t>23 697 R$</t>
  </si>
  <si>
    <t>22,9%</t>
  </si>
  <si>
    <t>-9,7 Ponto</t>
  </si>
  <si>
    <t>-0,4 Ponto</t>
  </si>
  <si>
    <t>50,63R$</t>
  </si>
  <si>
    <t>-16,5%</t>
  </si>
  <si>
    <t>Cond Split Inv Conect New 9k Q/f 220v</t>
  </si>
  <si>
    <t>23 679 R$</t>
  </si>
  <si>
    <t>9,6%</t>
  </si>
  <si>
    <t>1 127,57R$</t>
  </si>
  <si>
    <t>Conj 2 Tom 2p+t 10a 250v 4x2 br Stella</t>
  </si>
  <si>
    <t>23 660 R$</t>
  </si>
  <si>
    <t>28,7%</t>
  </si>
  <si>
    <t>-3,3 Ponto</t>
  </si>
  <si>
    <t>42,78R$</t>
  </si>
  <si>
    <t>Cabo Flexivel 10,0mm2 100m pt Sil</t>
  </si>
  <si>
    <t>23 452 R$</t>
  </si>
  <si>
    <t>-7,6 Ponto</t>
  </si>
  <si>
    <t>868,59R$</t>
  </si>
  <si>
    <t>-0,1%</t>
  </si>
  <si>
    <t>Split hi Wall Inv 24k Q/f Semp Tcl</t>
  </si>
  <si>
    <t>23 295 R$</t>
  </si>
  <si>
    <t>12,4%</t>
  </si>
  <si>
    <t>4 659,00R$</t>
  </si>
  <si>
    <t>Vent Mesa Xtreme 7 Force 40cm Pto 127v</t>
  </si>
  <si>
    <t>22 527 R$</t>
  </si>
  <si>
    <t>13,3%</t>
  </si>
  <si>
    <t>296,41R$</t>
  </si>
  <si>
    <t>Ar Cond Split 18k fr Tcl</t>
  </si>
  <si>
    <t>22 392 R$</t>
  </si>
  <si>
    <t>-30,8%</t>
  </si>
  <si>
    <t>11 196,00R$</t>
  </si>
  <si>
    <t>-84,6%</t>
  </si>
  <si>
    <t>*Sup tv Articulado 23 A60  Pto Sbrp 3004</t>
  </si>
  <si>
    <t>22 280 R$</t>
  </si>
  <si>
    <t>-93,0%</t>
  </si>
  <si>
    <t>28,1%</t>
  </si>
  <si>
    <t>-5,3 Ponto</t>
  </si>
  <si>
    <t>144,67R$</t>
  </si>
  <si>
    <t>-15,5%</t>
  </si>
  <si>
    <t>-91,7%</t>
  </si>
  <si>
    <t>Cond Split Inv Gtop wf 12k Q/f 220v Gree</t>
  </si>
  <si>
    <t>21 760 R$</t>
  </si>
  <si>
    <t>1 813,33R$</t>
  </si>
  <si>
    <t>Evap Split Inv Eco ll Wifi 12k Q/f 220v</t>
  </si>
  <si>
    <t>21 309 R$</t>
  </si>
  <si>
    <t>3,6%</t>
  </si>
  <si>
    <t>926,48R$</t>
  </si>
  <si>
    <t>Sup Triart Par tv 26  a 55  Vesa 400 Elg</t>
  </si>
  <si>
    <t>20 878 R$</t>
  </si>
  <si>
    <t>30,4%</t>
  </si>
  <si>
    <t>294,06R$</t>
  </si>
  <si>
    <t>Cond Spt Inv Auto Wifi 12k Q/f 220 Gree</t>
  </si>
  <si>
    <t>20 742 R$</t>
  </si>
  <si>
    <t>12,1%</t>
  </si>
  <si>
    <t>2 074,15R$</t>
  </si>
  <si>
    <t>Cond Xtreme Inv Conect 12k Q/f 220 Black</t>
  </si>
  <si>
    <t>20 222 R$</t>
  </si>
  <si>
    <t>2 527,72R$</t>
  </si>
  <si>
    <t>Pilha aa C/16 Duracell</t>
  </si>
  <si>
    <t>19 792 R$</t>
  </si>
  <si>
    <t>23,3%</t>
  </si>
  <si>
    <t>106,98R$</t>
  </si>
  <si>
    <t>-14,0%</t>
  </si>
  <si>
    <t>Mod Tom 2p+t 20a 250v br Stella</t>
  </si>
  <si>
    <t>19 404 R$</t>
  </si>
  <si>
    <t>37,5%</t>
  </si>
  <si>
    <t>-7,9 Ponto</t>
  </si>
  <si>
    <t>32,33R$</t>
  </si>
  <si>
    <t>Evap Split Inv New 9k Q/f 220v</t>
  </si>
  <si>
    <t>18 946 R$</t>
  </si>
  <si>
    <t>947,31R$</t>
  </si>
  <si>
    <t>Pilha Aaa C/16 Duracell</t>
  </si>
  <si>
    <t>18 362 R$</t>
  </si>
  <si>
    <t>97,15R$</t>
  </si>
  <si>
    <t>Evap G-classic b 18k Q/f 220v Gree</t>
  </si>
  <si>
    <t>18 186 R$</t>
  </si>
  <si>
    <t>11,2%</t>
  </si>
  <si>
    <t>1 515,50R$</t>
  </si>
  <si>
    <t>Aquecedor Oleo 1500w 127v Equation</t>
  </si>
  <si>
    <t>18 020 R$</t>
  </si>
  <si>
    <t>439,51R$</t>
  </si>
  <si>
    <t>Evap Split On/off Gtop 9k Q/f 220v Gree</t>
  </si>
  <si>
    <t>17 848 R$</t>
  </si>
  <si>
    <t>892,41R$</t>
  </si>
  <si>
    <t>Aquecedor Termovent Aqc422 127v Cadence</t>
  </si>
  <si>
    <t>17 428 R$</t>
  </si>
  <si>
    <t>11,6%</t>
  </si>
  <si>
    <t>-0,1 Ponto</t>
  </si>
  <si>
    <t>127,21R$</t>
  </si>
  <si>
    <t>-0,8%</t>
  </si>
  <si>
    <t>Cabo Flex 450/750v 2,5mm vm 100m Cbcom</t>
  </si>
  <si>
    <t>17 407 R$</t>
  </si>
  <si>
    <t>11,3%</t>
  </si>
  <si>
    <t>214,89R$</t>
  </si>
  <si>
    <t>Evap Split Inv Eco ll Wifi 24k Q/f 220v</t>
  </si>
  <si>
    <t>17 274 R$</t>
  </si>
  <si>
    <t>6,8%</t>
  </si>
  <si>
    <t>1 727,40R$</t>
  </si>
  <si>
    <t>Canaleta 20x12 2m c Adesivo Dxn 10051</t>
  </si>
  <si>
    <t>17 164 R$</t>
  </si>
  <si>
    <t>34,9%</t>
  </si>
  <si>
    <t>-4,6 Ponto</t>
  </si>
  <si>
    <t>41,45R$</t>
  </si>
  <si>
    <t>Cabo Flexivel 2,5mm2 100m vd Sil</t>
  </si>
  <si>
    <t>16 797 R$</t>
  </si>
  <si>
    <t>-20,7%</t>
  </si>
  <si>
    <t>7,2%</t>
  </si>
  <si>
    <t>243,43R$</t>
  </si>
  <si>
    <t>-33,3%</t>
  </si>
  <si>
    <t>Ar Cond Split 12k fr Tcl</t>
  </si>
  <si>
    <t>16 691 R$</t>
  </si>
  <si>
    <t>-29,8%</t>
  </si>
  <si>
    <t>1 854,55R$</t>
  </si>
  <si>
    <t>-35,7%</t>
  </si>
  <si>
    <t>Aquecedor Torre 1500w 127v Equation</t>
  </si>
  <si>
    <t>16 520 R$</t>
  </si>
  <si>
    <t>14,6%</t>
  </si>
  <si>
    <t>384,19R$</t>
  </si>
  <si>
    <t>Evap Split Inv Eco ll Wifi 18k Q/f 220v</t>
  </si>
  <si>
    <t>16 344 R$</t>
  </si>
  <si>
    <t>4,3%</t>
  </si>
  <si>
    <t>1 485,77R$</t>
  </si>
  <si>
    <t>Cond Split Inv New 24k fr 220v</t>
  </si>
  <si>
    <t>15 948 R$</t>
  </si>
  <si>
    <t>2 658,00R$</t>
  </si>
  <si>
    <t>Cond Xtreme Inv Save Conect 9k Q/f 220</t>
  </si>
  <si>
    <t>15 872 R$</t>
  </si>
  <si>
    <t>8,5%</t>
  </si>
  <si>
    <t>1 983,94R$</t>
  </si>
  <si>
    <t>Aquecedor Halogeno Aqc305 127v Cadence</t>
  </si>
  <si>
    <t>15 428 R$</t>
  </si>
  <si>
    <t>14,3%</t>
  </si>
  <si>
    <t>-2,4 Ponto</t>
  </si>
  <si>
    <t>257,13R$</t>
  </si>
  <si>
    <t>Cabo Flex 10,0mm2 50m pr Sil</t>
  </si>
  <si>
    <t>15 307 R$</t>
  </si>
  <si>
    <t>20,7%</t>
  </si>
  <si>
    <t>-7,3 Ponto</t>
  </si>
  <si>
    <t>527,83R$</t>
  </si>
  <si>
    <t>-3,8%</t>
  </si>
  <si>
    <t>Lareira Met Suica 40m3(60x60x110)cm-mv</t>
  </si>
  <si>
    <t>15 270 R$</t>
  </si>
  <si>
    <t>5,1%</t>
  </si>
  <si>
    <t>-2,5 Ponto</t>
  </si>
  <si>
    <t>1 090,68R$</t>
  </si>
  <si>
    <t>-3,1%</t>
  </si>
  <si>
    <t>Pilha Alcalina Pequena aa C/4 Duracell</t>
  </si>
  <si>
    <t>15 108 R$</t>
  </si>
  <si>
    <t>32,2%</t>
  </si>
  <si>
    <t>-0,9 Ponto</t>
  </si>
  <si>
    <t>-0,2 Ponto</t>
  </si>
  <si>
    <t>30,33R$</t>
  </si>
  <si>
    <t>-3,0%</t>
  </si>
  <si>
    <t>-9,1%</t>
  </si>
  <si>
    <t>Camera Externa Im7 Full hd Wifi Intel</t>
  </si>
  <si>
    <t>15 018 R$</t>
  </si>
  <si>
    <t>14,4%</t>
  </si>
  <si>
    <t>938,60R$</t>
  </si>
  <si>
    <t>Cond Xtreme Inv Save Conect 18k Q/f 220</t>
  </si>
  <si>
    <t>15 000 R$</t>
  </si>
  <si>
    <t>8,3%</t>
  </si>
  <si>
    <t>2 500,00R$</t>
  </si>
  <si>
    <t>Split Inverter t Pro 12k Q/f Tcl</t>
  </si>
  <si>
    <t>14 994 R$</t>
  </si>
  <si>
    <t>7,5%</t>
  </si>
  <si>
    <t>2 499,00R$</t>
  </si>
  <si>
    <t>Pilha Alcalina Palito Aaa C/4 Duracell</t>
  </si>
  <si>
    <t>14 818 R$</t>
  </si>
  <si>
    <t>32,5%</t>
  </si>
  <si>
    <t>30,80R$</t>
  </si>
  <si>
    <t>Cond Split Inv New 18k fr 220v</t>
  </si>
  <si>
    <t>14 800 R$</t>
  </si>
  <si>
    <t>2 114,28R$</t>
  </si>
  <si>
    <t>Conj Tom 2p+t 4x2 20a 250v Stella</t>
  </si>
  <si>
    <t>14 481 R$</t>
  </si>
  <si>
    <t>15,6%</t>
  </si>
  <si>
    <t>-11,6 Ponto</t>
  </si>
  <si>
    <t>-16,8 Ponto</t>
  </si>
  <si>
    <t>23,28R$</t>
  </si>
  <si>
    <t>-12,1%</t>
  </si>
  <si>
    <t>Calefator Dupla Comb + Kit Instalação</t>
  </si>
  <si>
    <t>14 445 R$</t>
  </si>
  <si>
    <t>7,1%</t>
  </si>
  <si>
    <t>2 407,51R$</t>
  </si>
  <si>
    <t>-8,7%</t>
  </si>
  <si>
    <t>Fita Isolante 33+19mmx20m 3m</t>
  </si>
  <si>
    <t>14 438 R$</t>
  </si>
  <si>
    <t>17,1%</t>
  </si>
  <si>
    <t>-11,4 Ponto</t>
  </si>
  <si>
    <t>-15,2 Ponto</t>
  </si>
  <si>
    <t>31,04R$</t>
  </si>
  <si>
    <t>-13,0%</t>
  </si>
  <si>
    <t>Cabo Flex 450/750v 2,5mm az 100m Cbcom</t>
  </si>
  <si>
    <t>14 436 R$</t>
  </si>
  <si>
    <t>13,0%</t>
  </si>
  <si>
    <t>225,56R$</t>
  </si>
  <si>
    <t>Desumid Desidrat Plus 300 127v Thermo</t>
  </si>
  <si>
    <t>14 288 R$</t>
  </si>
  <si>
    <t>3 572,00R$</t>
  </si>
  <si>
    <t>Evap Split On/off Gtop 12k Q/f 220v Gree</t>
  </si>
  <si>
    <t>13 440 R$</t>
  </si>
  <si>
    <t>12,8%</t>
  </si>
  <si>
    <t>960,00R$</t>
  </si>
  <si>
    <t>Lumin de Emergência Auto Lea 150 Intelb</t>
  </si>
  <si>
    <t>13 308 R$</t>
  </si>
  <si>
    <t>25,4%</t>
  </si>
  <si>
    <t>-3,6 Ponto</t>
  </si>
  <si>
    <t>46,85R$</t>
  </si>
  <si>
    <t>-0,6%</t>
  </si>
  <si>
    <t>-7,5%</t>
  </si>
  <si>
    <t>Ar Cond Split 9k fr Tcl</t>
  </si>
  <si>
    <t>13 133 R$</t>
  </si>
  <si>
    <t>-32,8%</t>
  </si>
  <si>
    <t>15,2%</t>
  </si>
  <si>
    <t>1 876,15R$</t>
  </si>
  <si>
    <t>-41,7%</t>
  </si>
  <si>
    <t>Conj Sobrepor 2tom 2p+t 10a br Schneider</t>
  </si>
  <si>
    <t>12 675 R$</t>
  </si>
  <si>
    <t>48,8%</t>
  </si>
  <si>
    <t>72,42R$</t>
  </si>
  <si>
    <t>Canaleta 10x10 2m c Adesivo Dxn 10021</t>
  </si>
  <si>
    <t>12 585 R$</t>
  </si>
  <si>
    <t>32,26R$</t>
  </si>
  <si>
    <t>Disjuntor Bip Din Curva c 20a Steck</t>
  </si>
  <si>
    <t>12 374 R$</t>
  </si>
  <si>
    <t>-9,0%</t>
  </si>
  <si>
    <t>19,3%</t>
  </si>
  <si>
    <t>98,20R$</t>
  </si>
  <si>
    <t>-9,4%</t>
  </si>
  <si>
    <t>Evap Air Inv Connect 12k fr 220v Midea</t>
  </si>
  <si>
    <t>12 303 R$</t>
  </si>
  <si>
    <t>15,9%</t>
  </si>
  <si>
    <t>768,92R$</t>
  </si>
  <si>
    <t>Mini Aquecedor Oleo 900w 127v Equation</t>
  </si>
  <si>
    <t>12 127 R$</t>
  </si>
  <si>
    <t>356,68R$</t>
  </si>
  <si>
    <t>-14,5%</t>
  </si>
  <si>
    <t>Conj Tom 2p+t 10a 4x2 Horiz br Stella</t>
  </si>
  <si>
    <t>11 927 R$</t>
  </si>
  <si>
    <t>-7,8%</t>
  </si>
  <si>
    <t>-7,7 Ponto</t>
  </si>
  <si>
    <t>-4,1 Ponto</t>
  </si>
  <si>
    <t>25,53R$</t>
  </si>
  <si>
    <t>-12,8%</t>
  </si>
  <si>
    <t>Pilha Alcalina Grande d C/2 Duracell</t>
  </si>
  <si>
    <t>11 706 R$</t>
  </si>
  <si>
    <t>38,3%</t>
  </si>
  <si>
    <t>84,82R$</t>
  </si>
  <si>
    <t>Benjamin ¨t¨2p+t 10a 3 Saidas br Daneva</t>
  </si>
  <si>
    <t>11 580 R$</t>
  </si>
  <si>
    <t>32,0%</t>
  </si>
  <si>
    <t>-8,4 Ponto</t>
  </si>
  <si>
    <t>13,15R$</t>
  </si>
  <si>
    <t>-12,9%</t>
  </si>
  <si>
    <t>-25,7%</t>
  </si>
  <si>
    <t>Sup tv Articulado 23 a 70 Pto Brasforma</t>
  </si>
  <si>
    <t>11 549 R$</t>
  </si>
  <si>
    <t>31,5%</t>
  </si>
  <si>
    <t>360,89R$</t>
  </si>
  <si>
    <t>Evap Split Inv Gtop wf 12k Q/f 220v Gree</t>
  </si>
  <si>
    <t>11 507 R$</t>
  </si>
  <si>
    <t>8,4%</t>
  </si>
  <si>
    <t>958,93R$</t>
  </si>
  <si>
    <t>Fita Isolante 33+19mmx10m 3m</t>
  </si>
  <si>
    <t>11 493 R$</t>
  </si>
  <si>
    <t>-18,5%</t>
  </si>
  <si>
    <t>19,8%</t>
  </si>
  <si>
    <t>-16,4 Ponto</t>
  </si>
  <si>
    <t>-11,9 Ponto</t>
  </si>
  <si>
    <t>19,57R$</t>
  </si>
  <si>
    <t>-1,9%</t>
  </si>
  <si>
    <t>Conj 4x2 2tom 2p+t 20a Sup br Fs Madrid</t>
  </si>
  <si>
    <t>11 440 R$</t>
  </si>
  <si>
    <t>35,1%</t>
  </si>
  <si>
    <t>73,33R$</t>
  </si>
  <si>
    <t>-31,7%</t>
  </si>
  <si>
    <t>Aquecedor Oleo 1500w 220v Equation</t>
  </si>
  <si>
    <t>11 431 R$</t>
  </si>
  <si>
    <t>16,1%</t>
  </si>
  <si>
    <t>457,23R$</t>
  </si>
  <si>
    <t>-14,6%</t>
  </si>
  <si>
    <t>Cond Split Inv New 9k fr 220v</t>
  </si>
  <si>
    <t>11 299 R$</t>
  </si>
  <si>
    <t>13,1%</t>
  </si>
  <si>
    <t>1 412,37R$</t>
  </si>
  <si>
    <t>Evap Spt Inv Auto Wifi 12k Q/f 220 Gree</t>
  </si>
  <si>
    <t>11 206 R$</t>
  </si>
  <si>
    <t>1 120,56R$</t>
  </si>
  <si>
    <t>Aquecedor Lareira Aqc810 127v Cadence</t>
  </si>
  <si>
    <t>11 190 R$</t>
  </si>
  <si>
    <t>-32,2%</t>
  </si>
  <si>
    <t>-48,3%</t>
  </si>
  <si>
    <t>7,0%</t>
  </si>
  <si>
    <t>-0,0 Ponto</t>
  </si>
  <si>
    <t>799,25R$</t>
  </si>
  <si>
    <t>-48,0%</t>
  </si>
  <si>
    <t>Cond Split Inv New 18k Q/f 220v</t>
  </si>
  <si>
    <t>11 070 R$</t>
  </si>
  <si>
    <t>2 214,00R$</t>
  </si>
  <si>
    <t>Cond G-classic b 12k Q/f 220v Gree</t>
  </si>
  <si>
    <t>11 022 R$</t>
  </si>
  <si>
    <t>9,0%</t>
  </si>
  <si>
    <t>1 836,99R$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</si>
</sst>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>
      <c r="A2" s="1" t="s">
        <v>23</v>
      </c>
      <c r="B2" s="1" t="s">
        <v>23</v>
      </c>
      <c r="C2" s="1" t="s">
        <v>24</v>
      </c>
      <c r="D2" s="1" t="s">
        <v>23</v>
      </c>
      <c r="E2" s="1" t="s">
        <v>25</v>
      </c>
      <c r="F2" s="2" t="str">
        <f>+290,8%</f>
        <v>#ERROR!</v>
      </c>
      <c r="G2" s="2" t="str">
        <f>+422,9%</f>
        <v>#ERROR!</v>
      </c>
      <c r="H2" s="1">
        <v>19.0</v>
      </c>
      <c r="I2" s="2">
        <f>+22</f>
        <v>22</v>
      </c>
      <c r="J2" s="1" t="s">
        <v>26</v>
      </c>
      <c r="K2" s="1" t="s">
        <v>27</v>
      </c>
      <c r="L2" s="2" t="str">
        <f>+0,1 Ponto</f>
        <v>#ERROR!</v>
      </c>
      <c r="M2" s="1">
        <v>19.0</v>
      </c>
      <c r="N2" s="1">
        <v>-10.0</v>
      </c>
      <c r="O2" s="1" t="s">
        <v>28</v>
      </c>
      <c r="P2" s="2" t="str">
        <f>+70,6%</f>
        <v>#ERROR!</v>
      </c>
      <c r="Q2" s="2" t="str">
        <f>+78,1%</f>
        <v>#ERROR!</v>
      </c>
      <c r="R2" s="1">
        <v>9.0</v>
      </c>
      <c r="S2" s="2">
        <f>+2</f>
        <v>2</v>
      </c>
      <c r="T2" s="1" t="s">
        <v>29</v>
      </c>
      <c r="U2" s="2" t="str">
        <f>+129,1%</f>
        <v>#ERROR!</v>
      </c>
      <c r="V2" s="2" t="str">
        <f>+193,6%</f>
        <v>#ERROR!</v>
      </c>
      <c r="W2" s="1">
        <v>29.0</v>
      </c>
      <c r="X2" s="2">
        <f>+13</f>
        <v>13</v>
      </c>
    </row>
    <row r="3">
      <c r="A3" s="1">
        <v>11.0</v>
      </c>
      <c r="B3" s="1">
        <v>9.219798E7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33</v>
      </c>
      <c r="H3" s="1">
        <v>5.0</v>
      </c>
      <c r="I3" s="1" t="s">
        <v>34</v>
      </c>
      <c r="J3" s="1" t="s">
        <v>35</v>
      </c>
      <c r="K3" s="1" t="s">
        <v>33</v>
      </c>
      <c r="L3" s="1" t="s">
        <v>33</v>
      </c>
      <c r="M3" s="1">
        <v>8.0</v>
      </c>
      <c r="N3" s="1" t="s">
        <v>34</v>
      </c>
      <c r="O3" s="1" t="s">
        <v>36</v>
      </c>
      <c r="P3" s="1" t="s">
        <v>33</v>
      </c>
      <c r="Q3" s="1" t="s">
        <v>33</v>
      </c>
      <c r="R3" s="1">
        <v>40.0</v>
      </c>
      <c r="S3" s="1" t="s">
        <v>34</v>
      </c>
      <c r="T3" s="1">
        <v>58.0</v>
      </c>
      <c r="U3" s="1" t="s">
        <v>33</v>
      </c>
      <c r="V3" s="1" t="s">
        <v>33</v>
      </c>
      <c r="W3" s="1">
        <v>2.0</v>
      </c>
      <c r="X3" s="1" t="s">
        <v>34</v>
      </c>
    </row>
    <row r="4">
      <c r="A4" s="1">
        <v>8.0</v>
      </c>
      <c r="B4" s="1">
        <v>9.1697536E7</v>
      </c>
      <c r="C4" s="1" t="s">
        <v>37</v>
      </c>
      <c r="D4" s="1" t="s">
        <v>31</v>
      </c>
      <c r="E4" s="1" t="s">
        <v>38</v>
      </c>
      <c r="F4" s="1" t="s">
        <v>39</v>
      </c>
      <c r="G4" s="1" t="s">
        <v>33</v>
      </c>
      <c r="H4" s="1">
        <v>2.0</v>
      </c>
      <c r="I4" s="2">
        <f>+1</f>
        <v>1</v>
      </c>
      <c r="J4" s="1" t="s">
        <v>40</v>
      </c>
      <c r="K4" s="2" t="str">
        <f>+1,8 Ponto</f>
        <v>#ERROR!</v>
      </c>
      <c r="M4" s="1">
        <v>35.0</v>
      </c>
      <c r="N4" s="1">
        <v>-26.0</v>
      </c>
      <c r="O4" s="1" t="s">
        <v>41</v>
      </c>
      <c r="P4" s="2" t="str">
        <f>+235,3%</f>
        <v>#ERROR!</v>
      </c>
      <c r="Q4" s="1" t="s">
        <v>34</v>
      </c>
      <c r="R4" s="1">
        <v>1.0</v>
      </c>
      <c r="S4" s="2">
        <f>+11</f>
        <v>11</v>
      </c>
      <c r="T4" s="1">
        <v>14.0</v>
      </c>
      <c r="U4" s="1" t="s">
        <v>42</v>
      </c>
      <c r="V4" s="1" t="s">
        <v>33</v>
      </c>
      <c r="W4" s="1">
        <v>10.0</v>
      </c>
      <c r="X4" s="1">
        <v>-7.0</v>
      </c>
    </row>
    <row r="5">
      <c r="A5" s="1">
        <v>6.0</v>
      </c>
      <c r="B5" s="1">
        <v>9.1094843E7</v>
      </c>
      <c r="C5" s="1" t="s">
        <v>43</v>
      </c>
      <c r="D5" s="1" t="s">
        <v>31</v>
      </c>
      <c r="E5" s="1" t="s">
        <v>44</v>
      </c>
      <c r="F5" s="2" t="str">
        <f>+200,0%</f>
        <v>#ERROR!</v>
      </c>
      <c r="G5" s="2" t="str">
        <f>+703,7%</f>
        <v>#ERROR!</v>
      </c>
      <c r="H5" s="1">
        <v>3.0</v>
      </c>
      <c r="I5" s="2">
        <f>+7</f>
        <v>7</v>
      </c>
      <c r="J5" s="1" t="s">
        <v>45</v>
      </c>
      <c r="K5" s="1" t="s">
        <v>46</v>
      </c>
      <c r="L5" s="1" t="s">
        <v>47</v>
      </c>
      <c r="M5" s="1">
        <v>35.0</v>
      </c>
      <c r="N5" s="1">
        <v>-20.0</v>
      </c>
      <c r="O5" s="1" t="s">
        <v>48</v>
      </c>
      <c r="P5" s="1" t="s">
        <v>49</v>
      </c>
      <c r="Q5" s="1" t="s">
        <v>50</v>
      </c>
      <c r="R5" s="1">
        <v>17.0</v>
      </c>
      <c r="S5" s="2">
        <f>+3</f>
        <v>3</v>
      </c>
      <c r="T5" s="1">
        <v>230.0</v>
      </c>
      <c r="U5" s="2" t="str">
        <f>+202,6%</f>
        <v>#ERROR!</v>
      </c>
      <c r="V5" s="2" t="str">
        <f>+765,0%</f>
        <v>#ERROR!</v>
      </c>
      <c r="W5" s="1">
        <v>3.0</v>
      </c>
      <c r="X5" s="2">
        <f>+7</f>
        <v>7</v>
      </c>
    </row>
    <row r="6">
      <c r="A6" s="1">
        <v>5.0</v>
      </c>
      <c r="B6" s="1">
        <v>9.2219953E7</v>
      </c>
      <c r="C6" s="1" t="s">
        <v>51</v>
      </c>
      <c r="D6" s="1" t="s">
        <v>52</v>
      </c>
      <c r="E6" s="1" t="s">
        <v>53</v>
      </c>
      <c r="F6" s="1" t="s">
        <v>33</v>
      </c>
      <c r="G6" s="1" t="s">
        <v>33</v>
      </c>
      <c r="H6" s="1">
        <v>3.0</v>
      </c>
      <c r="I6" s="1" t="s">
        <v>34</v>
      </c>
      <c r="J6" s="1" t="s">
        <v>54</v>
      </c>
      <c r="K6" s="1" t="s">
        <v>33</v>
      </c>
      <c r="L6" s="1" t="s">
        <v>33</v>
      </c>
      <c r="M6" s="1">
        <v>13.0</v>
      </c>
      <c r="N6" s="1" t="s">
        <v>34</v>
      </c>
      <c r="O6" s="1" t="s">
        <v>55</v>
      </c>
      <c r="P6" s="1" t="s">
        <v>33</v>
      </c>
      <c r="Q6" s="1" t="s">
        <v>33</v>
      </c>
      <c r="R6" s="1">
        <v>21.0</v>
      </c>
      <c r="S6" s="1" t="s">
        <v>34</v>
      </c>
      <c r="T6" s="1">
        <v>49.0</v>
      </c>
      <c r="U6" s="1" t="s">
        <v>33</v>
      </c>
      <c r="V6" s="1" t="s">
        <v>33</v>
      </c>
      <c r="W6" s="1">
        <v>2.0</v>
      </c>
      <c r="X6" s="1" t="s">
        <v>34</v>
      </c>
    </row>
    <row r="7">
      <c r="A7" s="1">
        <v>4.0</v>
      </c>
      <c r="B7" s="1">
        <v>9.2117214E7</v>
      </c>
      <c r="C7" s="1" t="s">
        <v>56</v>
      </c>
      <c r="D7" s="1" t="s">
        <v>31</v>
      </c>
      <c r="E7" s="1" t="s">
        <v>57</v>
      </c>
      <c r="F7" s="1" t="s">
        <v>33</v>
      </c>
      <c r="G7" s="1" t="s">
        <v>33</v>
      </c>
      <c r="H7" s="1">
        <v>1.0</v>
      </c>
      <c r="I7" s="1" t="s">
        <v>34</v>
      </c>
      <c r="J7" s="1" t="s">
        <v>58</v>
      </c>
      <c r="K7" s="1" t="s">
        <v>33</v>
      </c>
      <c r="L7" s="1" t="s">
        <v>33</v>
      </c>
      <c r="M7" s="1">
        <v>5.0</v>
      </c>
      <c r="N7" s="1" t="s">
        <v>34</v>
      </c>
      <c r="O7" s="1" t="s">
        <v>59</v>
      </c>
      <c r="P7" s="1" t="s">
        <v>33</v>
      </c>
      <c r="Q7" s="1" t="s">
        <v>33</v>
      </c>
      <c r="R7" s="1">
        <v>4.0</v>
      </c>
      <c r="S7" s="1" t="s">
        <v>34</v>
      </c>
      <c r="T7" s="1">
        <v>12.0</v>
      </c>
      <c r="U7" s="1" t="s">
        <v>33</v>
      </c>
      <c r="V7" s="1" t="s">
        <v>33</v>
      </c>
      <c r="W7" s="1">
        <v>1.0</v>
      </c>
      <c r="X7" s="1" t="s">
        <v>34</v>
      </c>
    </row>
    <row r="8">
      <c r="A8" s="1">
        <v>8.0</v>
      </c>
      <c r="B8" s="1">
        <v>9.1915635E7</v>
      </c>
      <c r="C8" s="1" t="s">
        <v>60</v>
      </c>
      <c r="D8" s="1" t="s">
        <v>52</v>
      </c>
      <c r="E8" s="1" t="s">
        <v>61</v>
      </c>
      <c r="F8" s="2" t="str">
        <f>+705,1%</f>
        <v>#ERROR!</v>
      </c>
      <c r="G8" s="1" t="s">
        <v>33</v>
      </c>
      <c r="H8" s="1">
        <v>8.0</v>
      </c>
      <c r="I8" s="2">
        <f>+19</f>
        <v>19</v>
      </c>
      <c r="J8" s="1" t="s">
        <v>62</v>
      </c>
      <c r="K8" s="1" t="s">
        <v>63</v>
      </c>
      <c r="L8" s="1" t="s">
        <v>33</v>
      </c>
      <c r="M8" s="1">
        <v>11.0</v>
      </c>
      <c r="N8" s="1">
        <v>-8.0</v>
      </c>
      <c r="O8" s="1" t="s">
        <v>64</v>
      </c>
      <c r="P8" s="1" t="s">
        <v>65</v>
      </c>
      <c r="Q8" s="1" t="s">
        <v>33</v>
      </c>
      <c r="R8" s="1">
        <v>23.0</v>
      </c>
      <c r="S8" s="1">
        <v>-11.0</v>
      </c>
      <c r="T8" s="1" t="s">
        <v>66</v>
      </c>
      <c r="U8" s="2" t="str">
        <f>+1 138,3%</f>
        <v>#ERROR!</v>
      </c>
      <c r="V8" s="1" t="s">
        <v>33</v>
      </c>
      <c r="W8" s="1">
        <v>7.0</v>
      </c>
      <c r="X8" s="2">
        <f>+21</f>
        <v>21</v>
      </c>
    </row>
    <row r="9">
      <c r="A9" s="1">
        <v>2.0</v>
      </c>
      <c r="B9" s="1">
        <v>8.9082063E7</v>
      </c>
      <c r="C9" s="1" t="s">
        <v>67</v>
      </c>
      <c r="D9" s="1" t="s">
        <v>52</v>
      </c>
      <c r="E9" s="1" t="s">
        <v>68</v>
      </c>
      <c r="F9" s="2" t="str">
        <f>+188,9%</f>
        <v>#ERROR!</v>
      </c>
      <c r="G9" s="2" t="str">
        <f>+1 076,8%</f>
        <v>#ERROR!</v>
      </c>
      <c r="H9" s="1">
        <v>28.0</v>
      </c>
      <c r="I9" s="2">
        <f>+12</f>
        <v>12</v>
      </c>
      <c r="J9" s="1" t="s">
        <v>69</v>
      </c>
      <c r="K9" s="2" t="str">
        <f>+0,5 Ponto</f>
        <v>#ERROR!</v>
      </c>
      <c r="L9" s="2" t="str">
        <f>+3,9 Ponto</f>
        <v>#ERROR!</v>
      </c>
      <c r="M9" s="1">
        <v>29.0</v>
      </c>
      <c r="N9" s="2">
        <f>+9</f>
        <v>9</v>
      </c>
      <c r="O9" s="1" t="s">
        <v>70</v>
      </c>
      <c r="P9" s="1" t="s">
        <v>71</v>
      </c>
      <c r="Q9" s="2" t="str">
        <f>+0,6%</f>
        <v>#ERROR!</v>
      </c>
      <c r="R9" s="1">
        <v>25.0</v>
      </c>
      <c r="S9" s="1">
        <v>-13.0</v>
      </c>
      <c r="T9" s="1" t="s">
        <v>72</v>
      </c>
      <c r="U9" s="2" t="str">
        <f>+205,5%</f>
        <v>#ERROR!</v>
      </c>
      <c r="V9" s="2" t="str">
        <f>+1 070,4%</f>
        <v>#ERROR!</v>
      </c>
      <c r="W9" s="1">
        <v>29.0</v>
      </c>
      <c r="X9" s="2">
        <f>+11</f>
        <v>11</v>
      </c>
    </row>
    <row r="10">
      <c r="A10" s="1">
        <v>10.0</v>
      </c>
      <c r="B10" s="1">
        <v>9.2197973E7</v>
      </c>
      <c r="C10" s="1" t="s">
        <v>73</v>
      </c>
      <c r="D10" s="1" t="s">
        <v>31</v>
      </c>
      <c r="E10" s="1" t="s">
        <v>74</v>
      </c>
      <c r="F10" s="1" t="s">
        <v>33</v>
      </c>
      <c r="G10" s="1" t="s">
        <v>33</v>
      </c>
      <c r="H10" s="1">
        <v>5.0</v>
      </c>
      <c r="I10" s="1" t="s">
        <v>34</v>
      </c>
      <c r="J10" s="1" t="s">
        <v>75</v>
      </c>
      <c r="K10" s="1" t="s">
        <v>33</v>
      </c>
      <c r="L10" s="1" t="s">
        <v>33</v>
      </c>
      <c r="M10" s="1">
        <v>14.0</v>
      </c>
      <c r="N10" s="1" t="s">
        <v>34</v>
      </c>
      <c r="O10" s="1" t="s">
        <v>76</v>
      </c>
      <c r="P10" s="1" t="s">
        <v>33</v>
      </c>
      <c r="Q10" s="1" t="s">
        <v>33</v>
      </c>
      <c r="R10" s="1">
        <v>41.0</v>
      </c>
      <c r="S10" s="1" t="s">
        <v>34</v>
      </c>
      <c r="T10" s="1">
        <v>58.0</v>
      </c>
      <c r="U10" s="1" t="s">
        <v>33</v>
      </c>
      <c r="V10" s="1" t="s">
        <v>33</v>
      </c>
      <c r="W10" s="1">
        <v>2.0</v>
      </c>
      <c r="X10" s="1" t="s">
        <v>34</v>
      </c>
    </row>
    <row r="11">
      <c r="A11" s="1">
        <v>4.0</v>
      </c>
      <c r="B11" s="1">
        <v>9.2219946E7</v>
      </c>
      <c r="C11" s="1" t="s">
        <v>77</v>
      </c>
      <c r="D11" s="1" t="s">
        <v>52</v>
      </c>
      <c r="E11" s="1" t="s">
        <v>78</v>
      </c>
      <c r="F11" s="1" t="s">
        <v>33</v>
      </c>
      <c r="G11" s="1" t="s">
        <v>33</v>
      </c>
      <c r="H11" s="1">
        <v>3.0</v>
      </c>
      <c r="I11" s="1" t="s">
        <v>34</v>
      </c>
      <c r="J11" s="1" t="s">
        <v>79</v>
      </c>
      <c r="K11" s="1" t="s">
        <v>33</v>
      </c>
      <c r="L11" s="1" t="s">
        <v>33</v>
      </c>
      <c r="M11" s="1">
        <v>27.0</v>
      </c>
      <c r="N11" s="1" t="s">
        <v>34</v>
      </c>
      <c r="O11" s="1" t="s">
        <v>80</v>
      </c>
      <c r="P11" s="1" t="s">
        <v>33</v>
      </c>
      <c r="Q11" s="1" t="s">
        <v>33</v>
      </c>
      <c r="R11" s="1">
        <v>22.0</v>
      </c>
      <c r="S11" s="1" t="s">
        <v>34</v>
      </c>
      <c r="T11" s="1">
        <v>49.0</v>
      </c>
      <c r="U11" s="1" t="s">
        <v>33</v>
      </c>
      <c r="V11" s="1" t="s">
        <v>33</v>
      </c>
      <c r="W11" s="1">
        <v>2.0</v>
      </c>
      <c r="X11" s="1" t="s">
        <v>34</v>
      </c>
    </row>
    <row r="12">
      <c r="A12" s="1">
        <v>7.0</v>
      </c>
      <c r="B12" s="1">
        <v>9.109485E7</v>
      </c>
      <c r="C12" s="1" t="s">
        <v>81</v>
      </c>
      <c r="D12" s="1" t="s">
        <v>31</v>
      </c>
      <c r="E12" s="1" t="s">
        <v>82</v>
      </c>
      <c r="F12" s="2" t="str">
        <f>+126,8%</f>
        <v>#ERROR!</v>
      </c>
      <c r="G12" s="2" t="str">
        <f>+564,5%</f>
        <v>#ERROR!</v>
      </c>
      <c r="H12" s="1">
        <v>3.0</v>
      </c>
      <c r="I12" s="2">
        <f>+2</f>
        <v>2</v>
      </c>
      <c r="J12" s="1" t="s">
        <v>83</v>
      </c>
      <c r="K12" s="2" t="str">
        <f>+0,1 Ponto</f>
        <v>#ERROR!</v>
      </c>
      <c r="L12" s="2" t="str">
        <f>+2,5 Ponto</f>
        <v>#ERROR!</v>
      </c>
      <c r="M12" s="1">
        <v>26.0</v>
      </c>
      <c r="N12" s="1">
        <v>-10.0</v>
      </c>
      <c r="O12" s="1" t="s">
        <v>84</v>
      </c>
      <c r="P12" s="1" t="s">
        <v>85</v>
      </c>
      <c r="Q12" s="1" t="s">
        <v>86</v>
      </c>
      <c r="R12" s="1">
        <v>18.0</v>
      </c>
      <c r="S12" s="2">
        <f>+2</f>
        <v>2</v>
      </c>
      <c r="T12" s="1">
        <v>107.0</v>
      </c>
      <c r="U12" s="2" t="str">
        <f>+127,7%</f>
        <v>#ERROR!</v>
      </c>
      <c r="V12" s="2" t="str">
        <f>+650,0%</f>
        <v>#ERROR!</v>
      </c>
      <c r="W12" s="1">
        <v>3.0</v>
      </c>
      <c r="X12" s="1">
        <v>0.0</v>
      </c>
    </row>
    <row r="13">
      <c r="A13" s="1">
        <v>13.0</v>
      </c>
      <c r="B13" s="1">
        <v>9.0538945E7</v>
      </c>
      <c r="C13" s="1" t="s">
        <v>87</v>
      </c>
      <c r="D13" s="1" t="s">
        <v>88</v>
      </c>
      <c r="E13" s="1" t="s">
        <v>89</v>
      </c>
      <c r="F13" s="2" t="str">
        <f>+139,4%</f>
        <v>#ERROR!</v>
      </c>
      <c r="G13" s="1" t="s">
        <v>90</v>
      </c>
      <c r="H13" s="1">
        <v>1.0</v>
      </c>
      <c r="I13" s="2">
        <f>+18</f>
        <v>18</v>
      </c>
      <c r="J13" s="1" t="s">
        <v>91</v>
      </c>
      <c r="K13" s="2" t="str">
        <f>+0,6 Ponto</f>
        <v>#ERROR!</v>
      </c>
      <c r="L13" s="2" t="str">
        <f>+5,6 Ponto</f>
        <v>#ERROR!</v>
      </c>
      <c r="M13" s="1">
        <v>16.0</v>
      </c>
      <c r="N13" s="1">
        <v>-10.0</v>
      </c>
      <c r="O13" s="1" t="s">
        <v>92</v>
      </c>
      <c r="P13" s="1" t="s">
        <v>93</v>
      </c>
      <c r="Q13" s="1" t="s">
        <v>94</v>
      </c>
      <c r="R13" s="1">
        <v>24.0</v>
      </c>
      <c r="S13" s="1">
        <v>-15.0</v>
      </c>
      <c r="T13" s="1">
        <v>81.0</v>
      </c>
      <c r="U13" s="2" t="str">
        <f>+179,3%</f>
        <v>#ERROR!</v>
      </c>
      <c r="V13" s="1" t="s">
        <v>95</v>
      </c>
      <c r="W13" s="1">
        <v>1.0</v>
      </c>
      <c r="X13" s="2">
        <f>+19</f>
        <v>19</v>
      </c>
    </row>
    <row r="14">
      <c r="A14" s="1">
        <v>1.0</v>
      </c>
      <c r="B14" s="1">
        <v>9.2198134E7</v>
      </c>
      <c r="C14" s="1" t="s">
        <v>96</v>
      </c>
      <c r="D14" s="1" t="s">
        <v>31</v>
      </c>
      <c r="E14" s="1" t="s">
        <v>97</v>
      </c>
      <c r="F14" s="1" t="s">
        <v>33</v>
      </c>
      <c r="G14" s="1" t="s">
        <v>33</v>
      </c>
      <c r="H14" s="1">
        <v>1.0</v>
      </c>
      <c r="I14" s="1" t="s">
        <v>34</v>
      </c>
      <c r="J14" s="1" t="s">
        <v>98</v>
      </c>
      <c r="K14" s="1" t="s">
        <v>33</v>
      </c>
      <c r="L14" s="1" t="s">
        <v>33</v>
      </c>
      <c r="M14" s="1">
        <v>1.0</v>
      </c>
      <c r="N14" s="1" t="s">
        <v>34</v>
      </c>
      <c r="O14" s="1" t="s">
        <v>99</v>
      </c>
      <c r="P14" s="1" t="s">
        <v>33</v>
      </c>
      <c r="Q14" s="1" t="s">
        <v>33</v>
      </c>
      <c r="R14" s="1">
        <v>3.0</v>
      </c>
      <c r="S14" s="1" t="s">
        <v>34</v>
      </c>
      <c r="T14" s="1">
        <v>23.0</v>
      </c>
      <c r="U14" s="1" t="s">
        <v>33</v>
      </c>
      <c r="V14" s="1" t="s">
        <v>33</v>
      </c>
      <c r="W14" s="1">
        <v>2.0</v>
      </c>
      <c r="X14" s="1" t="s">
        <v>34</v>
      </c>
    </row>
    <row r="15">
      <c r="A15" s="1">
        <v>2.0</v>
      </c>
      <c r="B15" s="1">
        <v>9.2198141E7</v>
      </c>
      <c r="C15" s="1" t="s">
        <v>100</v>
      </c>
      <c r="D15" s="1" t="s">
        <v>31</v>
      </c>
      <c r="E15" s="1" t="s">
        <v>97</v>
      </c>
      <c r="F15" s="1" t="s">
        <v>33</v>
      </c>
      <c r="G15" s="1" t="s">
        <v>33</v>
      </c>
      <c r="H15" s="1">
        <v>1.0</v>
      </c>
      <c r="I15" s="1" t="s">
        <v>34</v>
      </c>
      <c r="J15" s="1" t="s">
        <v>91</v>
      </c>
      <c r="K15" s="1" t="s">
        <v>33</v>
      </c>
      <c r="L15" s="1" t="s">
        <v>33</v>
      </c>
      <c r="M15" s="1">
        <v>1.0</v>
      </c>
      <c r="N15" s="1" t="s">
        <v>34</v>
      </c>
      <c r="O15" s="1" t="s">
        <v>99</v>
      </c>
      <c r="P15" s="1" t="s">
        <v>33</v>
      </c>
      <c r="Q15" s="1" t="s">
        <v>33</v>
      </c>
      <c r="R15" s="1">
        <v>3.0</v>
      </c>
      <c r="S15" s="1" t="s">
        <v>34</v>
      </c>
      <c r="T15" s="1">
        <v>23.0</v>
      </c>
      <c r="U15" s="1" t="s">
        <v>33</v>
      </c>
      <c r="V15" s="1" t="s">
        <v>33</v>
      </c>
      <c r="W15" s="1">
        <v>2.0</v>
      </c>
      <c r="X15" s="1" t="s">
        <v>34</v>
      </c>
    </row>
    <row r="16">
      <c r="A16" s="1">
        <v>5.0</v>
      </c>
      <c r="B16" s="1">
        <v>8.6839683E7</v>
      </c>
      <c r="C16" s="1" t="s">
        <v>101</v>
      </c>
      <c r="D16" s="1" t="s">
        <v>52</v>
      </c>
      <c r="E16" s="1" t="s">
        <v>102</v>
      </c>
      <c r="F16" s="2" t="str">
        <f>+131,2%</f>
        <v>#ERROR!</v>
      </c>
      <c r="G16" s="1" t="s">
        <v>103</v>
      </c>
      <c r="H16" s="1">
        <v>32.0</v>
      </c>
      <c r="I16" s="2">
        <f>+10</f>
        <v>10</v>
      </c>
      <c r="J16" s="1" t="s">
        <v>104</v>
      </c>
      <c r="K16" s="2" t="str">
        <f>+1,9 Ponto</f>
        <v>#ERROR!</v>
      </c>
      <c r="L16" s="2" t="str">
        <f>+10,8 Ponto</f>
        <v>#ERROR!</v>
      </c>
      <c r="M16" s="1">
        <v>6.0</v>
      </c>
      <c r="N16" s="1">
        <v>-2.0</v>
      </c>
      <c r="O16" s="1" t="s">
        <v>105</v>
      </c>
      <c r="P16" s="2" t="str">
        <f>+2,2%</f>
        <v>#ERROR!</v>
      </c>
      <c r="Q16" s="2" t="str">
        <f>+7,8%</f>
        <v>#ERROR!</v>
      </c>
      <c r="R16" s="1">
        <v>41.0</v>
      </c>
      <c r="S16" s="1">
        <v>-11.0</v>
      </c>
      <c r="T16" s="1">
        <v>181.0</v>
      </c>
      <c r="U16" s="2" t="str">
        <f>+126,3%</f>
        <v>#ERROR!</v>
      </c>
      <c r="V16" s="1" t="s">
        <v>106</v>
      </c>
      <c r="W16" s="1">
        <v>29.0</v>
      </c>
      <c r="X16" s="2">
        <f>+12</f>
        <v>12</v>
      </c>
    </row>
    <row r="17">
      <c r="A17" s="1">
        <v>12.0</v>
      </c>
      <c r="B17" s="1">
        <v>9.2184554E7</v>
      </c>
      <c r="C17" s="1" t="s">
        <v>107</v>
      </c>
      <c r="D17" s="1" t="s">
        <v>31</v>
      </c>
      <c r="E17" s="1" t="s">
        <v>108</v>
      </c>
      <c r="F17" s="1" t="s">
        <v>33</v>
      </c>
      <c r="G17" s="1" t="s">
        <v>33</v>
      </c>
      <c r="H17" s="1">
        <v>4.0</v>
      </c>
      <c r="I17" s="1" t="s">
        <v>34</v>
      </c>
      <c r="J17" s="1" t="s">
        <v>109</v>
      </c>
      <c r="K17" s="1" t="s">
        <v>33</v>
      </c>
      <c r="L17" s="1" t="s">
        <v>33</v>
      </c>
      <c r="M17" s="1">
        <v>22.0</v>
      </c>
      <c r="N17" s="1" t="s">
        <v>34</v>
      </c>
      <c r="O17" s="1" t="s">
        <v>110</v>
      </c>
      <c r="P17" s="1" t="s">
        <v>33</v>
      </c>
      <c r="Q17" s="1" t="s">
        <v>33</v>
      </c>
      <c r="R17" s="1">
        <v>37.0</v>
      </c>
      <c r="S17" s="1" t="s">
        <v>34</v>
      </c>
      <c r="T17" s="1">
        <v>29.0</v>
      </c>
      <c r="U17" s="1" t="s">
        <v>33</v>
      </c>
      <c r="V17" s="1" t="s">
        <v>33</v>
      </c>
      <c r="W17" s="1">
        <v>3.0</v>
      </c>
      <c r="X17" s="1" t="s">
        <v>34</v>
      </c>
    </row>
    <row r="18">
      <c r="A18" s="1">
        <v>11.0</v>
      </c>
      <c r="B18" s="1">
        <v>9.194906E7</v>
      </c>
      <c r="C18" s="1" t="s">
        <v>111</v>
      </c>
      <c r="D18" s="1" t="s">
        <v>31</v>
      </c>
      <c r="E18" s="1" t="s">
        <v>112</v>
      </c>
      <c r="F18" s="2" t="str">
        <f>+131,4%</f>
        <v>#ERROR!</v>
      </c>
      <c r="G18" s="1" t="s">
        <v>33</v>
      </c>
      <c r="H18" s="1">
        <v>35.0</v>
      </c>
      <c r="I18" s="1">
        <v>-9.0</v>
      </c>
      <c r="J18" s="1" t="s">
        <v>26</v>
      </c>
      <c r="K18" s="2" t="str">
        <f>+9,4 Ponto</f>
        <v>#ERROR!</v>
      </c>
      <c r="L18" s="1" t="s">
        <v>33</v>
      </c>
      <c r="M18" s="1">
        <v>1.0</v>
      </c>
      <c r="N18" s="2">
        <f>+8</f>
        <v>8</v>
      </c>
      <c r="O18" s="1" t="s">
        <v>113</v>
      </c>
      <c r="P18" s="2" t="str">
        <f>+15,7%</f>
        <v>#ERROR!</v>
      </c>
      <c r="Q18" s="1" t="s">
        <v>33</v>
      </c>
      <c r="R18" s="1">
        <v>43.0</v>
      </c>
      <c r="S18" s="1">
        <v>-3.0</v>
      </c>
      <c r="T18" s="1">
        <v>16.0</v>
      </c>
      <c r="U18" s="2" t="str">
        <f>+100,0%</f>
        <v>#ERROR!</v>
      </c>
      <c r="V18" s="1" t="s">
        <v>33</v>
      </c>
      <c r="W18" s="1">
        <v>29.0</v>
      </c>
      <c r="X18" s="1">
        <v>-5.0</v>
      </c>
    </row>
    <row r="19">
      <c r="A19" s="1">
        <v>9.0</v>
      </c>
      <c r="B19" s="1">
        <v>9.2197966E7</v>
      </c>
      <c r="C19" s="1" t="s">
        <v>114</v>
      </c>
      <c r="D19" s="1" t="s">
        <v>31</v>
      </c>
      <c r="E19" s="1" t="s">
        <v>115</v>
      </c>
      <c r="F19" s="1" t="s">
        <v>33</v>
      </c>
      <c r="G19" s="1" t="s">
        <v>33</v>
      </c>
      <c r="H19" s="1">
        <v>7.0</v>
      </c>
      <c r="I19" s="1" t="s">
        <v>34</v>
      </c>
      <c r="J19" s="1" t="s">
        <v>116</v>
      </c>
      <c r="K19" s="1" t="s">
        <v>33</v>
      </c>
      <c r="L19" s="1" t="s">
        <v>33</v>
      </c>
      <c r="M19" s="1">
        <v>6.0</v>
      </c>
      <c r="N19" s="1" t="s">
        <v>34</v>
      </c>
      <c r="O19" s="1" t="s">
        <v>117</v>
      </c>
      <c r="P19" s="1" t="s">
        <v>33</v>
      </c>
      <c r="Q19" s="1" t="s">
        <v>33</v>
      </c>
      <c r="R19" s="1">
        <v>16.0</v>
      </c>
      <c r="S19" s="1" t="s">
        <v>34</v>
      </c>
      <c r="T19" s="1">
        <v>20.0</v>
      </c>
      <c r="U19" s="1" t="s">
        <v>33</v>
      </c>
      <c r="V19" s="1" t="s">
        <v>33</v>
      </c>
      <c r="W19" s="1">
        <v>6.0</v>
      </c>
      <c r="X19" s="1" t="s">
        <v>34</v>
      </c>
    </row>
    <row r="20">
      <c r="A20" s="1">
        <v>2.0</v>
      </c>
      <c r="B20" s="1">
        <v>9.2249703E7</v>
      </c>
      <c r="C20" s="1" t="s">
        <v>118</v>
      </c>
      <c r="D20" s="1" t="s">
        <v>52</v>
      </c>
      <c r="E20" s="1" t="s">
        <v>119</v>
      </c>
      <c r="F20" s="1" t="s">
        <v>33</v>
      </c>
      <c r="G20" s="1" t="s">
        <v>33</v>
      </c>
      <c r="H20" s="1">
        <v>2.0</v>
      </c>
      <c r="I20" s="1" t="s">
        <v>34</v>
      </c>
      <c r="J20" s="1" t="s">
        <v>120</v>
      </c>
      <c r="K20" s="1" t="s">
        <v>33</v>
      </c>
      <c r="L20" s="1" t="s">
        <v>33</v>
      </c>
      <c r="M20" s="1">
        <v>2.0</v>
      </c>
      <c r="N20" s="1" t="s">
        <v>34</v>
      </c>
      <c r="O20" s="1" t="s">
        <v>121</v>
      </c>
      <c r="P20" s="1" t="s">
        <v>33</v>
      </c>
      <c r="Q20" s="1" t="s">
        <v>33</v>
      </c>
      <c r="R20" s="1">
        <v>6.0</v>
      </c>
      <c r="S20" s="1" t="s">
        <v>34</v>
      </c>
      <c r="T20" s="1">
        <v>12.0</v>
      </c>
      <c r="U20" s="1" t="s">
        <v>33</v>
      </c>
      <c r="V20" s="1" t="s">
        <v>33</v>
      </c>
      <c r="W20" s="1">
        <v>2.0</v>
      </c>
      <c r="X20" s="1" t="s">
        <v>34</v>
      </c>
    </row>
    <row r="21">
      <c r="A21" s="1">
        <v>9.0</v>
      </c>
      <c r="B21" s="1">
        <v>8.9907622E7</v>
      </c>
      <c r="C21" s="1" t="s">
        <v>122</v>
      </c>
      <c r="D21" s="1" t="s">
        <v>31</v>
      </c>
      <c r="E21" s="1" t="s">
        <v>123</v>
      </c>
      <c r="F21" s="2" t="str">
        <f>+844,9%</f>
        <v>#ERROR!</v>
      </c>
      <c r="G21" s="2" t="str">
        <f>+767,9%</f>
        <v>#ERROR!</v>
      </c>
      <c r="H21" s="1">
        <v>3.0</v>
      </c>
      <c r="I21" s="2">
        <f>+18</f>
        <v>18</v>
      </c>
      <c r="J21" s="1" t="s">
        <v>124</v>
      </c>
      <c r="K21" s="1" t="s">
        <v>125</v>
      </c>
      <c r="L21" s="1" t="s">
        <v>126</v>
      </c>
      <c r="M21" s="1">
        <v>28.0</v>
      </c>
      <c r="N21" s="1">
        <v>-6.0</v>
      </c>
      <c r="O21" s="1" t="s">
        <v>127</v>
      </c>
      <c r="P21" s="1" t="s">
        <v>128</v>
      </c>
      <c r="Q21" s="1" t="s">
        <v>129</v>
      </c>
      <c r="R21" s="1">
        <v>26.0</v>
      </c>
      <c r="S21" s="2">
        <f>+1</f>
        <v>1</v>
      </c>
      <c r="T21" s="1">
        <v>49.0</v>
      </c>
      <c r="U21" s="2" t="str">
        <f>+880,0%</f>
        <v>#ERROR!</v>
      </c>
      <c r="V21" s="2" t="str">
        <f>+900,0%</f>
        <v>#ERROR!</v>
      </c>
      <c r="W21" s="1">
        <v>3.0</v>
      </c>
      <c r="X21" s="2">
        <f>+17</f>
        <v>17</v>
      </c>
    </row>
    <row r="22">
      <c r="A22" s="1">
        <v>14.0</v>
      </c>
      <c r="B22" s="1">
        <v>9.2184575E7</v>
      </c>
      <c r="C22" s="1" t="s">
        <v>130</v>
      </c>
      <c r="D22" s="1" t="s">
        <v>31</v>
      </c>
      <c r="E22" s="1" t="s">
        <v>131</v>
      </c>
      <c r="F22" s="1" t="s">
        <v>33</v>
      </c>
      <c r="G22" s="1" t="s">
        <v>33</v>
      </c>
      <c r="H22" s="1">
        <v>13.0</v>
      </c>
      <c r="I22" s="1" t="s">
        <v>34</v>
      </c>
      <c r="J22" s="1" t="s">
        <v>132</v>
      </c>
      <c r="K22" s="1" t="s">
        <v>33</v>
      </c>
      <c r="L22" s="1" t="s">
        <v>33</v>
      </c>
      <c r="M22" s="1">
        <v>24.0</v>
      </c>
      <c r="N22" s="1" t="s">
        <v>34</v>
      </c>
      <c r="O22" s="1" t="s">
        <v>133</v>
      </c>
      <c r="P22" s="1" t="s">
        <v>33</v>
      </c>
      <c r="Q22" s="1" t="s">
        <v>33</v>
      </c>
      <c r="R22" s="1">
        <v>36.0</v>
      </c>
      <c r="S22" s="1" t="s">
        <v>34</v>
      </c>
      <c r="T22" s="1">
        <v>23.0</v>
      </c>
      <c r="U22" s="1" t="s">
        <v>33</v>
      </c>
      <c r="V22" s="1" t="s">
        <v>33</v>
      </c>
      <c r="W22" s="1">
        <v>6.0</v>
      </c>
      <c r="X22" s="1" t="s">
        <v>34</v>
      </c>
    </row>
    <row r="23">
      <c r="A23" s="1">
        <v>9.0</v>
      </c>
      <c r="B23" s="1">
        <v>9.2220156E7</v>
      </c>
      <c r="C23" s="1" t="s">
        <v>134</v>
      </c>
      <c r="D23" s="1" t="s">
        <v>52</v>
      </c>
      <c r="E23" s="1" t="s">
        <v>135</v>
      </c>
      <c r="F23" s="1" t="s">
        <v>33</v>
      </c>
      <c r="G23" s="1" t="s">
        <v>33</v>
      </c>
      <c r="H23" s="1">
        <v>3.0</v>
      </c>
      <c r="I23" s="1" t="s">
        <v>34</v>
      </c>
      <c r="J23" s="1" t="s">
        <v>136</v>
      </c>
      <c r="K23" s="1" t="s">
        <v>33</v>
      </c>
      <c r="L23" s="1" t="s">
        <v>33</v>
      </c>
      <c r="M23" s="1">
        <v>5.0</v>
      </c>
      <c r="N23" s="1" t="s">
        <v>34</v>
      </c>
      <c r="O23" s="1" t="s">
        <v>137</v>
      </c>
      <c r="P23" s="1" t="s">
        <v>33</v>
      </c>
      <c r="Q23" s="1" t="s">
        <v>33</v>
      </c>
      <c r="R23" s="1">
        <v>14.0</v>
      </c>
      <c r="S23" s="1" t="s">
        <v>34</v>
      </c>
      <c r="T23" s="1">
        <v>20.0</v>
      </c>
      <c r="U23" s="1" t="s">
        <v>33</v>
      </c>
      <c r="V23" s="1" t="s">
        <v>33</v>
      </c>
      <c r="W23" s="1">
        <v>3.0</v>
      </c>
      <c r="X23" s="1" t="s">
        <v>34</v>
      </c>
    </row>
    <row r="24">
      <c r="A24" s="1">
        <v>10.0</v>
      </c>
      <c r="B24" s="1">
        <v>9.1707035E7</v>
      </c>
      <c r="C24" s="1" t="s">
        <v>138</v>
      </c>
      <c r="D24" s="1" t="s">
        <v>52</v>
      </c>
      <c r="E24" s="1" t="s">
        <v>139</v>
      </c>
      <c r="F24" s="2" t="str">
        <f>+1 978,5%</f>
        <v>#ERROR!</v>
      </c>
      <c r="G24" s="2" t="str">
        <f>+618,4%</f>
        <v>#ERROR!</v>
      </c>
      <c r="H24" s="1">
        <v>27.0</v>
      </c>
      <c r="I24" s="2">
        <f>+8</f>
        <v>8</v>
      </c>
      <c r="J24" s="1" t="s">
        <v>140</v>
      </c>
      <c r="K24" s="1" t="s">
        <v>141</v>
      </c>
      <c r="L24" s="2" t="str">
        <f>+5,5 Ponto</f>
        <v>#ERROR!</v>
      </c>
      <c r="M24" s="1">
        <v>46.0</v>
      </c>
      <c r="N24" s="1">
        <v>-22.0</v>
      </c>
      <c r="O24" s="1" t="s">
        <v>142</v>
      </c>
      <c r="P24" s="1" t="s">
        <v>143</v>
      </c>
      <c r="Q24" s="2" t="str">
        <f>+34,7%</f>
        <v>#ERROR!</v>
      </c>
      <c r="R24" s="1">
        <v>48.0</v>
      </c>
      <c r="S24" s="1">
        <v>-17.0</v>
      </c>
      <c r="T24" s="1">
        <v>628.0</v>
      </c>
      <c r="U24" s="2" t="str">
        <f>+2 142,9%</f>
        <v>#ERROR!</v>
      </c>
      <c r="V24" s="2" t="str">
        <f>+433,3%</f>
        <v>#ERROR!</v>
      </c>
      <c r="W24" s="1">
        <v>27.0</v>
      </c>
      <c r="X24" s="2">
        <f>+6</f>
        <v>6</v>
      </c>
    </row>
    <row r="25">
      <c r="A25" s="1">
        <v>5.0</v>
      </c>
      <c r="B25" s="1">
        <v>9.2117221E7</v>
      </c>
      <c r="C25" s="1" t="s">
        <v>144</v>
      </c>
      <c r="D25" s="1" t="s">
        <v>31</v>
      </c>
      <c r="E25" s="1" t="s">
        <v>145</v>
      </c>
      <c r="F25" s="1" t="s">
        <v>33</v>
      </c>
      <c r="G25" s="1" t="s">
        <v>33</v>
      </c>
      <c r="H25" s="1">
        <v>8.0</v>
      </c>
      <c r="I25" s="1" t="s">
        <v>34</v>
      </c>
      <c r="J25" s="1" t="s">
        <v>146</v>
      </c>
      <c r="K25" s="1" t="s">
        <v>33</v>
      </c>
      <c r="L25" s="1" t="s">
        <v>33</v>
      </c>
      <c r="M25" s="1">
        <v>2.0</v>
      </c>
      <c r="N25" s="1" t="s">
        <v>34</v>
      </c>
      <c r="O25" s="1" t="s">
        <v>147</v>
      </c>
      <c r="P25" s="1" t="s">
        <v>33</v>
      </c>
      <c r="Q25" s="1" t="s">
        <v>33</v>
      </c>
      <c r="R25" s="1">
        <v>13.0</v>
      </c>
      <c r="S25" s="1" t="s">
        <v>34</v>
      </c>
      <c r="T25" s="1">
        <v>5.0</v>
      </c>
      <c r="U25" s="1" t="s">
        <v>33</v>
      </c>
      <c r="V25" s="1" t="s">
        <v>33</v>
      </c>
      <c r="W25" s="1">
        <v>5.0</v>
      </c>
      <c r="X25" s="1" t="s">
        <v>34</v>
      </c>
    </row>
    <row r="26">
      <c r="A26" s="1">
        <v>10.0</v>
      </c>
      <c r="B26" s="1">
        <v>9.1949053E7</v>
      </c>
      <c r="C26" s="1" t="s">
        <v>148</v>
      </c>
      <c r="D26" s="1" t="s">
        <v>31</v>
      </c>
      <c r="E26" s="1" t="s">
        <v>149</v>
      </c>
      <c r="F26" s="2" t="str">
        <f>+179,5%</f>
        <v>#ERROR!</v>
      </c>
      <c r="G26" s="1" t="s">
        <v>33</v>
      </c>
      <c r="H26" s="1">
        <v>44.0</v>
      </c>
      <c r="I26" s="1">
        <v>-19.0</v>
      </c>
      <c r="J26" s="1" t="s">
        <v>150</v>
      </c>
      <c r="K26" s="2" t="str">
        <f>+12,6 Ponto</f>
        <v>#ERROR!</v>
      </c>
      <c r="L26" s="1" t="s">
        <v>33</v>
      </c>
      <c r="M26" s="1">
        <v>1.0</v>
      </c>
      <c r="N26" s="2">
        <f>+24</f>
        <v>24</v>
      </c>
      <c r="O26" s="1" t="s">
        <v>151</v>
      </c>
      <c r="P26" s="1" t="s">
        <v>152</v>
      </c>
      <c r="Q26" s="1" t="s">
        <v>33</v>
      </c>
      <c r="R26" s="1">
        <v>46.0</v>
      </c>
      <c r="S26" s="1">
        <v>-24.0</v>
      </c>
      <c r="T26" s="1">
        <v>14.0</v>
      </c>
      <c r="U26" s="2" t="str">
        <f>+180,0%</f>
        <v>#ERROR!</v>
      </c>
      <c r="V26" s="1" t="s">
        <v>33</v>
      </c>
      <c r="W26" s="1">
        <v>43.0</v>
      </c>
      <c r="X26" s="1">
        <v>-18.0</v>
      </c>
    </row>
    <row r="27">
      <c r="A27" s="1">
        <v>13.0</v>
      </c>
      <c r="B27" s="1">
        <v>9.2198113E7</v>
      </c>
      <c r="C27" s="1" t="s">
        <v>153</v>
      </c>
      <c r="D27" s="1" t="s">
        <v>31</v>
      </c>
      <c r="E27" s="1" t="s">
        <v>154</v>
      </c>
      <c r="F27" s="1" t="s">
        <v>33</v>
      </c>
      <c r="G27" s="1" t="s">
        <v>33</v>
      </c>
      <c r="H27" s="1">
        <v>2.0</v>
      </c>
      <c r="I27" s="1" t="s">
        <v>34</v>
      </c>
      <c r="J27" s="1" t="s">
        <v>155</v>
      </c>
      <c r="K27" s="1" t="s">
        <v>33</v>
      </c>
      <c r="L27" s="1" t="s">
        <v>33</v>
      </c>
      <c r="M27" s="1">
        <v>1.0</v>
      </c>
      <c r="N27" s="1" t="s">
        <v>34</v>
      </c>
      <c r="O27" s="1" t="s">
        <v>156</v>
      </c>
      <c r="P27" s="1" t="s">
        <v>33</v>
      </c>
      <c r="Q27" s="1" t="s">
        <v>33</v>
      </c>
      <c r="R27" s="1">
        <v>23.0</v>
      </c>
      <c r="S27" s="1" t="s">
        <v>34</v>
      </c>
      <c r="T27" s="1">
        <v>21.0</v>
      </c>
      <c r="U27" s="1" t="s">
        <v>33</v>
      </c>
      <c r="V27" s="1" t="s">
        <v>33</v>
      </c>
      <c r="W27" s="1">
        <v>2.0</v>
      </c>
      <c r="X27" s="1" t="s">
        <v>34</v>
      </c>
    </row>
    <row r="28">
      <c r="A28" s="1">
        <v>1.0</v>
      </c>
      <c r="B28" s="1">
        <v>9.2060836E7</v>
      </c>
      <c r="C28" s="1" t="s">
        <v>157</v>
      </c>
      <c r="D28" s="1" t="s">
        <v>31</v>
      </c>
      <c r="E28" s="1" t="s">
        <v>158</v>
      </c>
      <c r="F28" s="1" t="s">
        <v>33</v>
      </c>
      <c r="G28" s="1" t="s">
        <v>33</v>
      </c>
      <c r="H28" s="1">
        <v>26.0</v>
      </c>
      <c r="I28" s="1" t="s">
        <v>34</v>
      </c>
      <c r="J28" s="1" t="s">
        <v>159</v>
      </c>
      <c r="K28" s="1" t="s">
        <v>33</v>
      </c>
      <c r="L28" s="1" t="s">
        <v>33</v>
      </c>
      <c r="M28" s="1">
        <v>31.0</v>
      </c>
      <c r="N28" s="1" t="s">
        <v>34</v>
      </c>
      <c r="O28" s="1" t="s">
        <v>160</v>
      </c>
      <c r="P28" s="1" t="s">
        <v>33</v>
      </c>
      <c r="Q28" s="1" t="s">
        <v>33</v>
      </c>
      <c r="R28" s="1">
        <v>16.0</v>
      </c>
      <c r="S28" s="1" t="s">
        <v>34</v>
      </c>
      <c r="T28" s="1">
        <v>2.0</v>
      </c>
      <c r="U28" s="1" t="s">
        <v>33</v>
      </c>
      <c r="V28" s="1" t="s">
        <v>33</v>
      </c>
      <c r="W28" s="1">
        <v>27.0</v>
      </c>
      <c r="X28" s="1" t="s">
        <v>34</v>
      </c>
    </row>
    <row r="29">
      <c r="A29" s="1">
        <v>6.0</v>
      </c>
      <c r="B29" s="1">
        <v>9.2145081E7</v>
      </c>
      <c r="C29" s="1" t="s">
        <v>161</v>
      </c>
      <c r="D29" s="1" t="s">
        <v>31</v>
      </c>
      <c r="E29" s="1" t="s">
        <v>162</v>
      </c>
      <c r="F29" s="1" t="s">
        <v>33</v>
      </c>
      <c r="G29" s="1" t="s">
        <v>33</v>
      </c>
      <c r="H29" s="1">
        <v>43.0</v>
      </c>
      <c r="I29" s="1" t="s">
        <v>34</v>
      </c>
      <c r="J29" s="1" t="s">
        <v>163</v>
      </c>
      <c r="K29" s="1" t="s">
        <v>33</v>
      </c>
      <c r="L29" s="1" t="s">
        <v>33</v>
      </c>
      <c r="M29" s="1">
        <v>3.0</v>
      </c>
      <c r="N29" s="1" t="s">
        <v>34</v>
      </c>
      <c r="O29" s="1" t="s">
        <v>164</v>
      </c>
      <c r="P29" s="1" t="s">
        <v>33</v>
      </c>
      <c r="Q29" s="1" t="s">
        <v>33</v>
      </c>
      <c r="R29" s="1">
        <v>48.0</v>
      </c>
      <c r="S29" s="1" t="s">
        <v>34</v>
      </c>
      <c r="T29" s="1">
        <v>16.0</v>
      </c>
      <c r="U29" s="1" t="s">
        <v>33</v>
      </c>
      <c r="V29" s="1" t="s">
        <v>33</v>
      </c>
      <c r="W29" s="1">
        <v>42.0</v>
      </c>
      <c r="X29" s="1" t="s">
        <v>34</v>
      </c>
    </row>
    <row r="30">
      <c r="A30" s="1">
        <v>4.0</v>
      </c>
      <c r="B30" s="1">
        <v>8.6839655E7</v>
      </c>
      <c r="C30" s="1" t="s">
        <v>165</v>
      </c>
      <c r="D30" s="1" t="s">
        <v>52</v>
      </c>
      <c r="E30" s="1" t="s">
        <v>166</v>
      </c>
      <c r="F30" s="2" t="str">
        <f>+98,3%</f>
        <v>#ERROR!</v>
      </c>
      <c r="G30" s="1" t="s">
        <v>167</v>
      </c>
      <c r="H30" s="1">
        <v>43.0</v>
      </c>
      <c r="I30" s="2">
        <f>+2</f>
        <v>2</v>
      </c>
      <c r="J30" s="1" t="s">
        <v>168</v>
      </c>
      <c r="K30" s="2" t="str">
        <f>+1,4 Ponto</f>
        <v>#ERROR!</v>
      </c>
      <c r="L30" s="2" t="str">
        <f>+11,5 Ponto</f>
        <v>#ERROR!</v>
      </c>
      <c r="M30" s="1">
        <v>6.0</v>
      </c>
      <c r="N30" s="1">
        <v>0.0</v>
      </c>
      <c r="O30" s="1" t="s">
        <v>169</v>
      </c>
      <c r="P30" s="2" t="str">
        <f>+16,9%</f>
        <v>#ERROR!</v>
      </c>
      <c r="Q30" s="2" t="str">
        <f>+27,0%</f>
        <v>#ERROR!</v>
      </c>
      <c r="R30" s="1">
        <v>30.0</v>
      </c>
      <c r="S30" s="2">
        <f>+12</f>
        <v>12</v>
      </c>
      <c r="T30" s="1">
        <v>112.0</v>
      </c>
      <c r="U30" s="2" t="str">
        <f>+69,7%</f>
        <v>#ERROR!</v>
      </c>
      <c r="V30" s="1" t="s">
        <v>170</v>
      </c>
      <c r="W30" s="1">
        <v>43.0</v>
      </c>
      <c r="X30" s="2">
        <f>+2</f>
        <v>2</v>
      </c>
    </row>
    <row r="31">
      <c r="A31" s="1">
        <v>11.0</v>
      </c>
      <c r="B31" s="1">
        <v>9.218454E7</v>
      </c>
      <c r="C31" s="1" t="s">
        <v>171</v>
      </c>
      <c r="D31" s="1" t="s">
        <v>31</v>
      </c>
      <c r="E31" s="1" t="s">
        <v>172</v>
      </c>
      <c r="F31" s="1" t="s">
        <v>33</v>
      </c>
      <c r="G31" s="1" t="s">
        <v>33</v>
      </c>
      <c r="H31" s="1">
        <v>4.0</v>
      </c>
      <c r="I31" s="1" t="s">
        <v>34</v>
      </c>
      <c r="J31" s="1" t="s">
        <v>173</v>
      </c>
      <c r="K31" s="1" t="s">
        <v>33</v>
      </c>
      <c r="L31" s="1" t="s">
        <v>33</v>
      </c>
      <c r="M31" s="1">
        <v>12.0</v>
      </c>
      <c r="N31" s="1" t="s">
        <v>34</v>
      </c>
      <c r="O31" s="1" t="s">
        <v>174</v>
      </c>
      <c r="P31" s="1" t="s">
        <v>33</v>
      </c>
      <c r="Q31" s="1" t="s">
        <v>33</v>
      </c>
      <c r="R31" s="1">
        <v>35.0</v>
      </c>
      <c r="S31" s="1" t="s">
        <v>34</v>
      </c>
      <c r="T31" s="1">
        <v>29.0</v>
      </c>
      <c r="U31" s="1" t="s">
        <v>33</v>
      </c>
      <c r="V31" s="1" t="s">
        <v>33</v>
      </c>
      <c r="W31" s="1">
        <v>3.0</v>
      </c>
      <c r="X31" s="1" t="s">
        <v>34</v>
      </c>
    </row>
    <row r="32">
      <c r="A32" s="1">
        <v>10.0</v>
      </c>
      <c r="B32" s="1">
        <v>8.9907636E7</v>
      </c>
      <c r="C32" s="1" t="s">
        <v>175</v>
      </c>
      <c r="D32" s="1" t="s">
        <v>88</v>
      </c>
      <c r="E32" s="1" t="s">
        <v>176</v>
      </c>
      <c r="F32" s="2" t="str">
        <f>+624,1%</f>
        <v>#ERROR!</v>
      </c>
      <c r="G32" s="2" t="str">
        <f>+402,5%</f>
        <v>#ERROR!</v>
      </c>
      <c r="H32" s="1">
        <v>2.0</v>
      </c>
      <c r="I32" s="2">
        <f>+6</f>
        <v>6</v>
      </c>
      <c r="J32" s="1" t="s">
        <v>177</v>
      </c>
      <c r="K32" s="1" t="s">
        <v>33</v>
      </c>
      <c r="L32" s="1" t="s">
        <v>33</v>
      </c>
      <c r="M32" s="1">
        <v>14.0</v>
      </c>
      <c r="N32" s="2">
        <f>+7</f>
        <v>7</v>
      </c>
      <c r="O32" s="1" t="s">
        <v>178</v>
      </c>
      <c r="P32" s="1" t="s">
        <v>179</v>
      </c>
      <c r="Q32" s="1" t="s">
        <v>180</v>
      </c>
      <c r="R32" s="1">
        <v>14.0</v>
      </c>
      <c r="S32" s="1">
        <v>-8.0</v>
      </c>
      <c r="T32" s="1">
        <v>50.0</v>
      </c>
      <c r="U32" s="2" t="str">
        <f>+900,0%</f>
        <v>#ERROR!</v>
      </c>
      <c r="V32" s="2" t="str">
        <f>+680,0%</f>
        <v>#ERROR!</v>
      </c>
      <c r="W32" s="1">
        <v>2.0</v>
      </c>
      <c r="X32" s="2">
        <f>+6</f>
        <v>6</v>
      </c>
    </row>
    <row r="33">
      <c r="A33" s="1">
        <v>4.0</v>
      </c>
      <c r="B33" s="1">
        <v>9.218461E7</v>
      </c>
      <c r="C33" s="1" t="s">
        <v>181</v>
      </c>
      <c r="D33" s="1" t="s">
        <v>31</v>
      </c>
      <c r="E33" s="1" t="s">
        <v>182</v>
      </c>
      <c r="F33" s="1" t="s">
        <v>33</v>
      </c>
      <c r="G33" s="1" t="s">
        <v>33</v>
      </c>
      <c r="H33" s="1">
        <v>4.0</v>
      </c>
      <c r="I33" s="1" t="s">
        <v>34</v>
      </c>
      <c r="J33" s="1" t="s">
        <v>183</v>
      </c>
      <c r="K33" s="1" t="s">
        <v>33</v>
      </c>
      <c r="L33" s="1" t="s">
        <v>33</v>
      </c>
      <c r="M33" s="1">
        <v>16.0</v>
      </c>
      <c r="N33" s="1" t="s">
        <v>34</v>
      </c>
      <c r="O33" s="1" t="s">
        <v>184</v>
      </c>
      <c r="P33" s="1" t="s">
        <v>33</v>
      </c>
      <c r="Q33" s="1" t="s">
        <v>33</v>
      </c>
      <c r="R33" s="1">
        <v>20.0</v>
      </c>
      <c r="S33" s="1" t="s">
        <v>34</v>
      </c>
      <c r="T33" s="1">
        <v>10.0</v>
      </c>
      <c r="U33" s="1" t="s">
        <v>33</v>
      </c>
      <c r="V33" s="1" t="s">
        <v>33</v>
      </c>
      <c r="W33" s="1">
        <v>3.0</v>
      </c>
      <c r="X33" s="1" t="s">
        <v>34</v>
      </c>
    </row>
    <row r="34">
      <c r="A34" s="1">
        <v>3.0</v>
      </c>
      <c r="B34" s="1">
        <v>8.6839641E7</v>
      </c>
      <c r="C34" s="1" t="s">
        <v>185</v>
      </c>
      <c r="D34" s="1" t="s">
        <v>52</v>
      </c>
      <c r="E34" s="1" t="s">
        <v>186</v>
      </c>
      <c r="F34" s="2" t="str">
        <f>+113,4%</f>
        <v>#ERROR!</v>
      </c>
      <c r="G34" s="1" t="s">
        <v>187</v>
      </c>
      <c r="H34" s="1">
        <v>40.0</v>
      </c>
      <c r="I34" s="2">
        <f>+6</f>
        <v>6</v>
      </c>
      <c r="J34" s="1" t="s">
        <v>188</v>
      </c>
      <c r="K34" s="2" t="str">
        <f>+2,5 Ponto</f>
        <v>#ERROR!</v>
      </c>
      <c r="L34" s="2" t="str">
        <f>+10,2 Ponto</f>
        <v>#ERROR!</v>
      </c>
      <c r="M34" s="1">
        <v>5.0</v>
      </c>
      <c r="N34" s="1">
        <v>-1.0</v>
      </c>
      <c r="O34" s="1" t="s">
        <v>189</v>
      </c>
      <c r="P34" s="2" t="str">
        <f>+7,6%</f>
        <v>#ERROR!</v>
      </c>
      <c r="Q34" s="1" t="s">
        <v>190</v>
      </c>
      <c r="R34" s="1">
        <v>41.0</v>
      </c>
      <c r="S34" s="2">
        <f>+2</f>
        <v>2</v>
      </c>
      <c r="T34" s="1">
        <v>121.0</v>
      </c>
      <c r="U34" s="2" t="str">
        <f>+98,4%</f>
        <v>#ERROR!</v>
      </c>
      <c r="V34" s="1" t="s">
        <v>191</v>
      </c>
      <c r="W34" s="1">
        <v>39.0</v>
      </c>
      <c r="X34" s="2">
        <f>+5</f>
        <v>5</v>
      </c>
    </row>
    <row r="35">
      <c r="A35" s="1">
        <v>14.0</v>
      </c>
      <c r="B35" s="1">
        <v>9.0851705E7</v>
      </c>
      <c r="C35" s="1" t="s">
        <v>192</v>
      </c>
      <c r="D35" s="1" t="s">
        <v>88</v>
      </c>
      <c r="E35" s="1" t="s">
        <v>193</v>
      </c>
      <c r="F35" s="2" t="str">
        <f>+180,1%</f>
        <v>#ERROR!</v>
      </c>
      <c r="G35" s="2" t="str">
        <f>+117,7%</f>
        <v>#ERROR!</v>
      </c>
      <c r="H35" s="1">
        <v>2.0</v>
      </c>
      <c r="I35" s="1">
        <v>0.0</v>
      </c>
      <c r="J35" s="1" t="s">
        <v>194</v>
      </c>
      <c r="K35" s="2" t="str">
        <f>+6,0 Ponto</f>
        <v>#ERROR!</v>
      </c>
      <c r="L35" s="2" t="str">
        <f>+7,9 Ponto</f>
        <v>#ERROR!</v>
      </c>
      <c r="M35" s="1">
        <v>7.0</v>
      </c>
      <c r="N35" s="2">
        <f>+8</f>
        <v>8</v>
      </c>
      <c r="O35" s="1" t="s">
        <v>195</v>
      </c>
      <c r="P35" s="1" t="s">
        <v>196</v>
      </c>
      <c r="Q35" s="1" t="s">
        <v>197</v>
      </c>
      <c r="R35" s="1">
        <v>7.0</v>
      </c>
      <c r="S35" s="1">
        <v>-2.0</v>
      </c>
      <c r="T35" s="1">
        <v>55.0</v>
      </c>
      <c r="U35" s="2" t="str">
        <f>+205,6%</f>
        <v>#ERROR!</v>
      </c>
      <c r="V35" s="2" t="str">
        <f>+123,8%</f>
        <v>#ERROR!</v>
      </c>
      <c r="W35" s="1">
        <v>2.0</v>
      </c>
      <c r="X35" s="1">
        <v>0.0</v>
      </c>
    </row>
    <row r="36">
      <c r="A36" s="1">
        <v>2.0</v>
      </c>
      <c r="B36" s="1">
        <v>9.2184596E7</v>
      </c>
      <c r="C36" s="1" t="s">
        <v>198</v>
      </c>
      <c r="D36" s="1" t="s">
        <v>31</v>
      </c>
      <c r="E36" s="1" t="s">
        <v>199</v>
      </c>
      <c r="F36" s="1" t="s">
        <v>33</v>
      </c>
      <c r="G36" s="1" t="s">
        <v>33</v>
      </c>
      <c r="H36" s="1">
        <v>3.0</v>
      </c>
      <c r="I36" s="1" t="s">
        <v>34</v>
      </c>
      <c r="J36" s="1" t="s">
        <v>200</v>
      </c>
      <c r="K36" s="1" t="s">
        <v>33</v>
      </c>
      <c r="L36" s="1" t="s">
        <v>33</v>
      </c>
      <c r="M36" s="1">
        <v>10.0</v>
      </c>
      <c r="N36" s="1" t="s">
        <v>34</v>
      </c>
      <c r="O36" s="1" t="s">
        <v>201</v>
      </c>
      <c r="P36" s="1" t="s">
        <v>33</v>
      </c>
      <c r="Q36" s="1" t="s">
        <v>33</v>
      </c>
      <c r="R36" s="1">
        <v>32.0</v>
      </c>
      <c r="S36" s="1" t="s">
        <v>34</v>
      </c>
      <c r="T36" s="1">
        <v>11.0</v>
      </c>
      <c r="U36" s="1" t="s">
        <v>33</v>
      </c>
      <c r="V36" s="1" t="s">
        <v>33</v>
      </c>
      <c r="W36" s="1">
        <v>3.0</v>
      </c>
      <c r="X36" s="1" t="s">
        <v>34</v>
      </c>
    </row>
    <row r="37">
      <c r="A37" s="1">
        <v>11.0</v>
      </c>
      <c r="B37" s="1">
        <v>9.222017E7</v>
      </c>
      <c r="C37" s="1" t="s">
        <v>202</v>
      </c>
      <c r="D37" s="1" t="s">
        <v>52</v>
      </c>
      <c r="E37" s="1" t="s">
        <v>203</v>
      </c>
      <c r="F37" s="1" t="s">
        <v>33</v>
      </c>
      <c r="G37" s="1" t="s">
        <v>33</v>
      </c>
      <c r="H37" s="1">
        <v>3.0</v>
      </c>
      <c r="I37" s="1" t="s">
        <v>34</v>
      </c>
      <c r="J37" s="1" t="s">
        <v>204</v>
      </c>
      <c r="K37" s="1" t="s">
        <v>33</v>
      </c>
      <c r="L37" s="1" t="s">
        <v>33</v>
      </c>
      <c r="M37" s="1">
        <v>8.0</v>
      </c>
      <c r="N37" s="1" t="s">
        <v>34</v>
      </c>
      <c r="O37" s="1" t="s">
        <v>205</v>
      </c>
      <c r="P37" s="1" t="s">
        <v>33</v>
      </c>
      <c r="Q37" s="1" t="s">
        <v>33</v>
      </c>
      <c r="R37" s="1">
        <v>24.0</v>
      </c>
      <c r="S37" s="1" t="s">
        <v>34</v>
      </c>
      <c r="T37" s="1">
        <v>14.0</v>
      </c>
      <c r="U37" s="1" t="s">
        <v>33</v>
      </c>
      <c r="V37" s="1" t="s">
        <v>33</v>
      </c>
      <c r="W37" s="1">
        <v>3.0</v>
      </c>
      <c r="X37" s="1" t="s">
        <v>34</v>
      </c>
    </row>
    <row r="38">
      <c r="A38" s="1">
        <v>9.0</v>
      </c>
      <c r="B38" s="1">
        <v>9.1707021E7</v>
      </c>
      <c r="C38" s="1" t="s">
        <v>206</v>
      </c>
      <c r="D38" s="1" t="s">
        <v>52</v>
      </c>
      <c r="E38" s="1" t="s">
        <v>207</v>
      </c>
      <c r="F38" s="2" t="str">
        <f>+562,0%</f>
        <v>#ERROR!</v>
      </c>
      <c r="G38" s="2" t="str">
        <f>+1 377,4%</f>
        <v>#ERROR!</v>
      </c>
      <c r="H38" s="1">
        <v>35.0</v>
      </c>
      <c r="I38" s="1">
        <v>-13.0</v>
      </c>
      <c r="J38" s="1" t="s">
        <v>208</v>
      </c>
      <c r="K38" s="1" t="s">
        <v>209</v>
      </c>
      <c r="L38" s="1" t="s">
        <v>210</v>
      </c>
      <c r="M38" s="1">
        <v>40.0</v>
      </c>
      <c r="N38" s="1">
        <v>-31.0</v>
      </c>
      <c r="O38" s="1" t="s">
        <v>211</v>
      </c>
      <c r="P38" s="1" t="s">
        <v>212</v>
      </c>
      <c r="Q38" s="2" t="str">
        <f>+13,6%</f>
        <v>#ERROR!</v>
      </c>
      <c r="R38" s="1">
        <v>47.0</v>
      </c>
      <c r="S38" s="1">
        <v>-36.0</v>
      </c>
      <c r="T38" s="1">
        <v>468.0</v>
      </c>
      <c r="U38" s="2" t="str">
        <f>+693,2%</f>
        <v>#ERROR!</v>
      </c>
      <c r="V38" s="2" t="str">
        <f>+1 200,0%</f>
        <v>#ERROR!</v>
      </c>
      <c r="W38" s="1">
        <v>32.0</v>
      </c>
      <c r="X38" s="1">
        <v>-7.0</v>
      </c>
    </row>
    <row r="39">
      <c r="A39" s="1">
        <v>14.0</v>
      </c>
      <c r="B39" s="1">
        <v>9.219812E7</v>
      </c>
      <c r="C39" s="1" t="s">
        <v>213</v>
      </c>
      <c r="D39" s="1" t="s">
        <v>31</v>
      </c>
      <c r="E39" s="1" t="s">
        <v>214</v>
      </c>
      <c r="F39" s="1" t="s">
        <v>33</v>
      </c>
      <c r="G39" s="1" t="s">
        <v>33</v>
      </c>
      <c r="H39" s="1">
        <v>2.0</v>
      </c>
      <c r="I39" s="1" t="s">
        <v>34</v>
      </c>
      <c r="J39" s="1" t="s">
        <v>215</v>
      </c>
      <c r="K39" s="1" t="s">
        <v>33</v>
      </c>
      <c r="L39" s="1" t="s">
        <v>33</v>
      </c>
      <c r="M39" s="1">
        <v>3.0</v>
      </c>
      <c r="N39" s="1" t="s">
        <v>34</v>
      </c>
      <c r="O39" s="1" t="s">
        <v>216</v>
      </c>
      <c r="P39" s="1" t="s">
        <v>33</v>
      </c>
      <c r="Q39" s="1" t="s">
        <v>33</v>
      </c>
      <c r="R39" s="1">
        <v>25.0</v>
      </c>
      <c r="S39" s="1" t="s">
        <v>34</v>
      </c>
      <c r="T39" s="1">
        <v>21.0</v>
      </c>
      <c r="U39" s="1" t="s">
        <v>33</v>
      </c>
      <c r="V39" s="1" t="s">
        <v>33</v>
      </c>
      <c r="W39" s="1">
        <v>2.0</v>
      </c>
      <c r="X39" s="1" t="s">
        <v>34</v>
      </c>
    </row>
    <row r="40">
      <c r="A40" s="1">
        <v>5.0</v>
      </c>
      <c r="B40" s="1">
        <v>8.9281521E7</v>
      </c>
      <c r="C40" s="1" t="s">
        <v>217</v>
      </c>
      <c r="D40" s="1" t="s">
        <v>52</v>
      </c>
      <c r="E40" s="1" t="s">
        <v>218</v>
      </c>
      <c r="F40" s="2" t="str">
        <f>+51,4%</f>
        <v>#ERROR!</v>
      </c>
      <c r="G40" s="2" t="str">
        <f>+134,6%</f>
        <v>#ERROR!</v>
      </c>
      <c r="H40" s="1">
        <v>25.0</v>
      </c>
      <c r="I40" s="2">
        <f>+8</f>
        <v>8</v>
      </c>
      <c r="J40" s="1" t="s">
        <v>219</v>
      </c>
      <c r="K40" s="2" t="str">
        <f>+0,7 Ponto</f>
        <v>#ERROR!</v>
      </c>
      <c r="L40" s="1" t="s">
        <v>220</v>
      </c>
      <c r="M40" s="1">
        <v>35.0</v>
      </c>
      <c r="N40" s="1">
        <v>-6.0</v>
      </c>
      <c r="O40" s="1" t="s">
        <v>221</v>
      </c>
      <c r="P40" s="2" t="str">
        <f>+6,8%</f>
        <v>#ERROR!</v>
      </c>
      <c r="Q40" s="2" t="str">
        <f>+10,7%</f>
        <v>#ERROR!</v>
      </c>
      <c r="R40" s="1">
        <v>6.0</v>
      </c>
      <c r="S40" s="2">
        <f>+9</f>
        <v>9</v>
      </c>
      <c r="T40" s="1">
        <v>553.0</v>
      </c>
      <c r="U40" s="2" t="str">
        <f>+41,8%</f>
        <v>#ERROR!</v>
      </c>
      <c r="V40" s="2" t="str">
        <f>+111,9%</f>
        <v>#ERROR!</v>
      </c>
      <c r="W40" s="1">
        <v>33.0</v>
      </c>
      <c r="X40" s="2">
        <f t="shared" ref="X40:X41" si="1">+3</f>
        <v>3</v>
      </c>
    </row>
    <row r="41">
      <c r="A41" s="1">
        <v>7.0</v>
      </c>
      <c r="B41" s="1">
        <v>8.6839795E7</v>
      </c>
      <c r="C41" s="1" t="s">
        <v>222</v>
      </c>
      <c r="D41" s="1" t="s">
        <v>52</v>
      </c>
      <c r="E41" s="1" t="s">
        <v>223</v>
      </c>
      <c r="F41" s="2" t="str">
        <f>+169,7%</f>
        <v>#ERROR!</v>
      </c>
      <c r="G41" s="1" t="s">
        <v>33</v>
      </c>
      <c r="H41" s="1">
        <v>31.0</v>
      </c>
      <c r="I41" s="2">
        <f>+2</f>
        <v>2</v>
      </c>
      <c r="J41" s="1" t="s">
        <v>215</v>
      </c>
      <c r="K41" s="1" t="s">
        <v>224</v>
      </c>
      <c r="L41" s="1" t="s">
        <v>33</v>
      </c>
      <c r="M41" s="1">
        <v>10.0</v>
      </c>
      <c r="N41" s="1">
        <v>-8.0</v>
      </c>
      <c r="O41" s="1" t="s">
        <v>225</v>
      </c>
      <c r="P41" s="1" t="s">
        <v>226</v>
      </c>
      <c r="Q41" s="1" t="s">
        <v>33</v>
      </c>
      <c r="R41" s="1">
        <v>35.0</v>
      </c>
      <c r="S41" s="1">
        <v>-15.0</v>
      </c>
      <c r="T41" s="1">
        <v>27.0</v>
      </c>
      <c r="U41" s="2" t="str">
        <f>+170,0%</f>
        <v>#ERROR!</v>
      </c>
      <c r="V41" s="1" t="s">
        <v>33</v>
      </c>
      <c r="W41" s="1">
        <v>30.0</v>
      </c>
      <c r="X41" s="2">
        <f t="shared" si="1"/>
        <v>3</v>
      </c>
    </row>
    <row r="42">
      <c r="A42" s="1">
        <v>12.0</v>
      </c>
      <c r="B42" s="1">
        <v>9.1949123E7</v>
      </c>
      <c r="C42" s="1" t="s">
        <v>227</v>
      </c>
      <c r="D42" s="1" t="s">
        <v>31</v>
      </c>
      <c r="E42" s="1" t="s">
        <v>228</v>
      </c>
      <c r="F42" s="1" t="s">
        <v>33</v>
      </c>
      <c r="G42" s="1" t="s">
        <v>33</v>
      </c>
      <c r="H42" s="1">
        <v>8.0</v>
      </c>
      <c r="I42" s="1" t="s">
        <v>34</v>
      </c>
      <c r="J42" s="1" t="s">
        <v>229</v>
      </c>
      <c r="K42" s="1" t="s">
        <v>33</v>
      </c>
      <c r="L42" s="1" t="s">
        <v>33</v>
      </c>
      <c r="M42" s="1">
        <v>1.0</v>
      </c>
      <c r="N42" s="1" t="s">
        <v>34</v>
      </c>
      <c r="O42" s="1" t="s">
        <v>230</v>
      </c>
      <c r="P42" s="1" t="s">
        <v>33</v>
      </c>
      <c r="Q42" s="1" t="s">
        <v>33</v>
      </c>
      <c r="R42" s="1">
        <v>22.0</v>
      </c>
      <c r="S42" s="1" t="s">
        <v>34</v>
      </c>
      <c r="T42" s="1">
        <v>5.0</v>
      </c>
      <c r="U42" s="1" t="s">
        <v>33</v>
      </c>
      <c r="V42" s="1" t="s">
        <v>33</v>
      </c>
      <c r="W42" s="1">
        <v>6.0</v>
      </c>
      <c r="X42" s="1" t="s">
        <v>34</v>
      </c>
    </row>
    <row r="43">
      <c r="A43" s="1">
        <v>10.0</v>
      </c>
      <c r="B43" s="1">
        <v>9.2180732E7</v>
      </c>
      <c r="C43" s="1" t="s">
        <v>231</v>
      </c>
      <c r="D43" s="1" t="s">
        <v>52</v>
      </c>
      <c r="E43" s="1" t="s">
        <v>232</v>
      </c>
      <c r="F43" s="1" t="s">
        <v>33</v>
      </c>
      <c r="G43" s="1" t="s">
        <v>33</v>
      </c>
      <c r="H43" s="1">
        <v>37.0</v>
      </c>
      <c r="I43" s="1" t="s">
        <v>34</v>
      </c>
      <c r="J43" s="1" t="s">
        <v>233</v>
      </c>
      <c r="K43" s="1" t="s">
        <v>33</v>
      </c>
      <c r="L43" s="1" t="s">
        <v>33</v>
      </c>
      <c r="M43" s="1">
        <v>2.0</v>
      </c>
      <c r="N43" s="1" t="s">
        <v>34</v>
      </c>
      <c r="O43" s="1" t="s">
        <v>234</v>
      </c>
      <c r="P43" s="1" t="s">
        <v>33</v>
      </c>
      <c r="Q43" s="1" t="s">
        <v>33</v>
      </c>
      <c r="R43" s="1">
        <v>38.0</v>
      </c>
      <c r="S43" s="1" t="s">
        <v>34</v>
      </c>
      <c r="T43" s="1">
        <v>76.0</v>
      </c>
      <c r="U43" s="1" t="s">
        <v>33</v>
      </c>
      <c r="V43" s="1" t="s">
        <v>33</v>
      </c>
      <c r="W43" s="1">
        <v>37.0</v>
      </c>
      <c r="X43" s="1" t="s">
        <v>34</v>
      </c>
    </row>
    <row r="44">
      <c r="A44" s="1">
        <v>3.0</v>
      </c>
      <c r="B44" s="1">
        <v>9.0991026E7</v>
      </c>
      <c r="C44" s="1" t="s">
        <v>235</v>
      </c>
      <c r="D44" s="1" t="s">
        <v>31</v>
      </c>
      <c r="E44" s="1" t="s">
        <v>236</v>
      </c>
      <c r="F44" s="1" t="s">
        <v>237</v>
      </c>
      <c r="G44" s="1" t="s">
        <v>33</v>
      </c>
      <c r="H44" s="1">
        <v>21.0</v>
      </c>
      <c r="I44" s="1">
        <v>-4.0</v>
      </c>
      <c r="J44" s="1" t="s">
        <v>104</v>
      </c>
      <c r="K44" s="2" t="str">
        <f>+7,8 Ponto</f>
        <v>#ERROR!</v>
      </c>
      <c r="L44" s="1" t="s">
        <v>33</v>
      </c>
      <c r="M44" s="1">
        <v>11.0</v>
      </c>
      <c r="N44" s="2">
        <f>+8</f>
        <v>8</v>
      </c>
      <c r="O44" s="1" t="s">
        <v>238</v>
      </c>
      <c r="P44" s="2" t="str">
        <f>+349,5%</f>
        <v>#ERROR!</v>
      </c>
      <c r="Q44" s="1" t="s">
        <v>33</v>
      </c>
      <c r="R44" s="1">
        <v>1.0</v>
      </c>
      <c r="S44" s="2">
        <f>+37</f>
        <v>37</v>
      </c>
      <c r="T44" s="1">
        <v>2.0</v>
      </c>
      <c r="U44" s="1" t="s">
        <v>239</v>
      </c>
      <c r="V44" s="1" t="s">
        <v>33</v>
      </c>
      <c r="W44" s="1">
        <v>30.0</v>
      </c>
      <c r="X44" s="1">
        <v>-19.0</v>
      </c>
    </row>
    <row r="45">
      <c r="A45" s="1">
        <v>11.0</v>
      </c>
      <c r="B45" s="1">
        <v>9.1707553E7</v>
      </c>
      <c r="C45" s="1" t="s">
        <v>240</v>
      </c>
      <c r="D45" s="1" t="s">
        <v>52</v>
      </c>
      <c r="E45" s="1" t="s">
        <v>241</v>
      </c>
      <c r="F45" s="2" t="str">
        <f>+95,7%</f>
        <v>#ERROR!</v>
      </c>
      <c r="G45" s="1" t="s">
        <v>242</v>
      </c>
      <c r="H45" s="1">
        <v>37.0</v>
      </c>
      <c r="I45" s="1">
        <v>-1.0</v>
      </c>
      <c r="J45" s="1" t="s">
        <v>243</v>
      </c>
      <c r="K45" s="2" t="str">
        <f>+1,4 Ponto</f>
        <v>#ERROR!</v>
      </c>
      <c r="L45" s="1" t="s">
        <v>244</v>
      </c>
      <c r="M45" s="1">
        <v>11.0</v>
      </c>
      <c r="N45" s="1">
        <v>-1.0</v>
      </c>
      <c r="O45" s="1" t="s">
        <v>245</v>
      </c>
      <c r="P45" s="2" t="str">
        <f>+4,2%</f>
        <v>#ERROR!</v>
      </c>
      <c r="Q45" s="1" t="s">
        <v>246</v>
      </c>
      <c r="R45" s="1">
        <v>19.0</v>
      </c>
      <c r="S45" s="2">
        <f>+16</f>
        <v>16</v>
      </c>
      <c r="T45" s="1">
        <v>154.0</v>
      </c>
      <c r="U45" s="2" t="str">
        <f>+87,8%</f>
        <v>#ERROR!</v>
      </c>
      <c r="V45" s="1" t="s">
        <v>247</v>
      </c>
      <c r="W45" s="1">
        <v>38.0</v>
      </c>
      <c r="X45" s="1">
        <v>-2.0</v>
      </c>
    </row>
    <row r="46">
      <c r="A46" s="1">
        <v>7.0</v>
      </c>
      <c r="B46" s="1">
        <v>9.2219974E7</v>
      </c>
      <c r="C46" s="1" t="s">
        <v>248</v>
      </c>
      <c r="D46" s="1" t="s">
        <v>52</v>
      </c>
      <c r="E46" s="1" t="s">
        <v>249</v>
      </c>
      <c r="F46" s="1" t="s">
        <v>33</v>
      </c>
      <c r="G46" s="1" t="s">
        <v>33</v>
      </c>
      <c r="H46" s="1">
        <v>7.0</v>
      </c>
      <c r="I46" s="1" t="s">
        <v>34</v>
      </c>
      <c r="J46" s="1" t="s">
        <v>215</v>
      </c>
      <c r="K46" s="1" t="s">
        <v>33</v>
      </c>
      <c r="L46" s="1" t="s">
        <v>33</v>
      </c>
      <c r="M46" s="1">
        <v>11.0</v>
      </c>
      <c r="N46" s="1" t="s">
        <v>34</v>
      </c>
      <c r="O46" s="1" t="s">
        <v>250</v>
      </c>
      <c r="P46" s="1" t="s">
        <v>33</v>
      </c>
      <c r="Q46" s="1" t="s">
        <v>33</v>
      </c>
      <c r="R46" s="1">
        <v>30.0</v>
      </c>
      <c r="S46" s="1" t="s">
        <v>34</v>
      </c>
      <c r="T46" s="1">
        <v>12.0</v>
      </c>
      <c r="U46" s="1" t="s">
        <v>33</v>
      </c>
      <c r="V46" s="1" t="s">
        <v>33</v>
      </c>
      <c r="W46" s="1">
        <v>5.0</v>
      </c>
      <c r="X46" s="1" t="s">
        <v>34</v>
      </c>
    </row>
    <row r="47">
      <c r="A47" s="1">
        <v>13.0</v>
      </c>
      <c r="B47" s="1">
        <v>9.2184561E7</v>
      </c>
      <c r="C47" s="1" t="s">
        <v>251</v>
      </c>
      <c r="D47" s="1" t="s">
        <v>31</v>
      </c>
      <c r="E47" s="1" t="s">
        <v>252</v>
      </c>
      <c r="F47" s="1" t="s">
        <v>33</v>
      </c>
      <c r="G47" s="1" t="s">
        <v>33</v>
      </c>
      <c r="H47" s="1">
        <v>13.0</v>
      </c>
      <c r="I47" s="1" t="s">
        <v>34</v>
      </c>
      <c r="J47" s="1" t="s">
        <v>253</v>
      </c>
      <c r="K47" s="1" t="s">
        <v>33</v>
      </c>
      <c r="L47" s="1" t="s">
        <v>33</v>
      </c>
      <c r="M47" s="1">
        <v>28.0</v>
      </c>
      <c r="N47" s="1" t="s">
        <v>34</v>
      </c>
      <c r="O47" s="1" t="s">
        <v>254</v>
      </c>
      <c r="P47" s="1" t="s">
        <v>33</v>
      </c>
      <c r="Q47" s="1" t="s">
        <v>33</v>
      </c>
      <c r="R47" s="1">
        <v>36.0</v>
      </c>
      <c r="S47" s="1" t="s">
        <v>34</v>
      </c>
      <c r="T47" s="1">
        <v>23.0</v>
      </c>
      <c r="U47" s="1" t="s">
        <v>33</v>
      </c>
      <c r="V47" s="1" t="s">
        <v>33</v>
      </c>
      <c r="W47" s="1">
        <v>6.0</v>
      </c>
      <c r="X47" s="1" t="s">
        <v>34</v>
      </c>
    </row>
    <row r="48">
      <c r="A48" s="1">
        <v>4.0</v>
      </c>
      <c r="B48" s="1">
        <v>9.1019012E7</v>
      </c>
      <c r="C48" s="1" t="s">
        <v>255</v>
      </c>
      <c r="D48" s="1" t="s">
        <v>31</v>
      </c>
      <c r="E48" s="1" t="s">
        <v>256</v>
      </c>
      <c r="F48" s="2" t="str">
        <f>+103,3%</f>
        <v>#ERROR!</v>
      </c>
      <c r="G48" s="2" t="str">
        <f>+74,7%</f>
        <v>#ERROR!</v>
      </c>
      <c r="H48" s="1">
        <v>15.0</v>
      </c>
      <c r="I48" s="1">
        <v>-2.0</v>
      </c>
      <c r="J48" s="1" t="s">
        <v>257</v>
      </c>
      <c r="K48" s="2" t="str">
        <f>+0,2 Ponto</f>
        <v>#ERROR!</v>
      </c>
      <c r="L48" s="2" t="str">
        <f>+3,3 Ponto</f>
        <v>#ERROR!</v>
      </c>
      <c r="M48" s="1">
        <v>35.0</v>
      </c>
      <c r="N48" s="1">
        <v>-8.0</v>
      </c>
      <c r="O48" s="1" t="s">
        <v>258</v>
      </c>
      <c r="P48" s="1" t="s">
        <v>197</v>
      </c>
      <c r="Q48" s="2" t="str">
        <f>+31,0%</f>
        <v>#ERROR!</v>
      </c>
      <c r="R48" s="1">
        <v>41.0</v>
      </c>
      <c r="S48" s="1">
        <v>-2.0</v>
      </c>
      <c r="T48" s="1">
        <v>71.0</v>
      </c>
      <c r="U48" s="2" t="str">
        <f>+108,8%</f>
        <v>#ERROR!</v>
      </c>
      <c r="V48" s="2" t="str">
        <f>+33,3%</f>
        <v>#ERROR!</v>
      </c>
      <c r="W48" s="1">
        <v>12.0</v>
      </c>
      <c r="X48" s="1">
        <v>-1.0</v>
      </c>
    </row>
    <row r="49">
      <c r="A49" s="1">
        <v>13.0</v>
      </c>
      <c r="B49" s="1">
        <v>9.2229186E7</v>
      </c>
      <c r="C49" s="1" t="s">
        <v>259</v>
      </c>
      <c r="D49" s="1" t="s">
        <v>52</v>
      </c>
      <c r="E49" s="1" t="s">
        <v>260</v>
      </c>
      <c r="F49" s="1" t="s">
        <v>33</v>
      </c>
      <c r="G49" s="1" t="s">
        <v>33</v>
      </c>
      <c r="H49" s="1">
        <v>3.0</v>
      </c>
      <c r="I49" s="1" t="s">
        <v>34</v>
      </c>
      <c r="J49" s="1" t="s">
        <v>261</v>
      </c>
      <c r="K49" s="1" t="s">
        <v>33</v>
      </c>
      <c r="L49" s="1" t="s">
        <v>33</v>
      </c>
      <c r="M49" s="1">
        <v>4.0</v>
      </c>
      <c r="N49" s="1" t="s">
        <v>34</v>
      </c>
      <c r="O49" s="1" t="s">
        <v>262</v>
      </c>
      <c r="P49" s="1" t="s">
        <v>33</v>
      </c>
      <c r="Q49" s="1" t="s">
        <v>33</v>
      </c>
      <c r="R49" s="1">
        <v>5.0</v>
      </c>
      <c r="S49" s="1" t="s">
        <v>34</v>
      </c>
      <c r="T49" s="1">
        <v>10.0</v>
      </c>
      <c r="U49" s="1" t="s">
        <v>33</v>
      </c>
      <c r="V49" s="1" t="s">
        <v>33</v>
      </c>
      <c r="W49" s="1">
        <v>3.0</v>
      </c>
      <c r="X49" s="1" t="s">
        <v>34</v>
      </c>
    </row>
    <row r="50">
      <c r="A50" s="1">
        <v>3.0</v>
      </c>
      <c r="B50" s="1">
        <v>9.2199632E7</v>
      </c>
      <c r="C50" s="1" t="s">
        <v>263</v>
      </c>
      <c r="D50" s="1" t="s">
        <v>31</v>
      </c>
      <c r="E50" s="1" t="s">
        <v>264</v>
      </c>
      <c r="F50" s="1" t="s">
        <v>33</v>
      </c>
      <c r="G50" s="1" t="s">
        <v>33</v>
      </c>
      <c r="H50" s="1">
        <v>2.0</v>
      </c>
      <c r="I50" s="1" t="s">
        <v>34</v>
      </c>
      <c r="J50" s="1" t="s">
        <v>40</v>
      </c>
      <c r="K50" s="1" t="s">
        <v>33</v>
      </c>
      <c r="L50" s="1" t="s">
        <v>33</v>
      </c>
      <c r="M50" s="1">
        <v>5.0</v>
      </c>
      <c r="N50" s="1" t="s">
        <v>34</v>
      </c>
      <c r="O50" s="1" t="s">
        <v>265</v>
      </c>
      <c r="P50" s="1" t="s">
        <v>33</v>
      </c>
      <c r="Q50" s="1" t="s">
        <v>33</v>
      </c>
      <c r="R50" s="1">
        <v>3.0</v>
      </c>
      <c r="S50" s="1" t="s">
        <v>34</v>
      </c>
      <c r="T50" s="1">
        <v>8.0</v>
      </c>
      <c r="U50" s="1" t="s">
        <v>33</v>
      </c>
      <c r="V50" s="1" t="s">
        <v>33</v>
      </c>
      <c r="W50" s="1">
        <v>3.0</v>
      </c>
      <c r="X50" s="1" t="s">
        <v>34</v>
      </c>
    </row>
    <row r="51">
      <c r="A51" s="1">
        <v>12.0</v>
      </c>
      <c r="B51" s="1">
        <v>9.0350162E7</v>
      </c>
      <c r="C51" s="1" t="s">
        <v>266</v>
      </c>
      <c r="D51" s="1" t="s">
        <v>52</v>
      </c>
      <c r="E51" s="1" t="s">
        <v>267</v>
      </c>
      <c r="F51" s="2" t="str">
        <f>+166,4%</f>
        <v>#ERROR!</v>
      </c>
      <c r="G51" s="2" t="str">
        <f>+17,9%</f>
        <v>#ERROR!</v>
      </c>
      <c r="H51" s="1">
        <v>25.0</v>
      </c>
      <c r="I51" s="2">
        <f>+9</f>
        <v>9</v>
      </c>
      <c r="J51" s="1" t="s">
        <v>268</v>
      </c>
      <c r="K51" s="2" t="str">
        <f>+5,9 Ponto</f>
        <v>#ERROR!</v>
      </c>
      <c r="L51" s="2" t="str">
        <f>+10,1 Ponto</f>
        <v>#ERROR!</v>
      </c>
      <c r="M51" s="1">
        <v>16.0</v>
      </c>
      <c r="N51" s="1">
        <v>-15.0</v>
      </c>
      <c r="O51" s="1" t="s">
        <v>269</v>
      </c>
      <c r="P51" s="2" t="str">
        <f>+33,9%</f>
        <v>#ERROR!</v>
      </c>
      <c r="Q51" s="2" t="str">
        <f>+37,0%</f>
        <v>#ERROR!</v>
      </c>
      <c r="R51" s="1">
        <v>11.0</v>
      </c>
      <c r="S51" s="2">
        <f>+19</f>
        <v>19</v>
      </c>
      <c r="T51" s="1">
        <v>185.0</v>
      </c>
      <c r="U51" s="2" t="str">
        <f>+98,9%</f>
        <v>#ERROR!</v>
      </c>
      <c r="V51" s="1" t="s">
        <v>270</v>
      </c>
      <c r="W51" s="1">
        <v>26.0</v>
      </c>
      <c r="X51" s="2">
        <f>+7</f>
        <v>7</v>
      </c>
    </row>
    <row r="52">
      <c r="A52" s="1">
        <v>4.0</v>
      </c>
      <c r="B52" s="1">
        <v>8.9281206E7</v>
      </c>
      <c r="C52" s="1" t="s">
        <v>271</v>
      </c>
      <c r="D52" s="1" t="s">
        <v>52</v>
      </c>
      <c r="E52" s="1" t="s">
        <v>272</v>
      </c>
      <c r="F52" s="2" t="str">
        <f>+48,1%</f>
        <v>#ERROR!</v>
      </c>
      <c r="G52" s="2" t="str">
        <f>+66,9%</f>
        <v>#ERROR!</v>
      </c>
      <c r="H52" s="1">
        <v>26.0</v>
      </c>
      <c r="I52" s="1">
        <v>0.0</v>
      </c>
      <c r="J52" s="1" t="s">
        <v>273</v>
      </c>
      <c r="K52" s="2" t="str">
        <f>+10,5 Ponto</f>
        <v>#ERROR!</v>
      </c>
      <c r="L52" s="1" t="s">
        <v>274</v>
      </c>
      <c r="M52" s="1">
        <v>49.0</v>
      </c>
      <c r="N52" s="1">
        <v>-15.0</v>
      </c>
      <c r="O52" s="1" t="s">
        <v>275</v>
      </c>
      <c r="P52" s="2" t="str">
        <f>+32,3%</f>
        <v>#ERROR!</v>
      </c>
      <c r="Q52" s="2" t="str">
        <f>+18,4%</f>
        <v>#ERROR!</v>
      </c>
      <c r="R52" s="1">
        <v>13.0</v>
      </c>
      <c r="S52" s="1">
        <v>-10.0</v>
      </c>
      <c r="T52" s="1">
        <v>600.0</v>
      </c>
      <c r="U52" s="2" t="str">
        <f>+11,9%</f>
        <v>#ERROR!</v>
      </c>
      <c r="V52" s="2" t="str">
        <f>+41,0%</f>
        <v>#ERROR!</v>
      </c>
      <c r="W52" s="1">
        <v>29.0</v>
      </c>
      <c r="X52" s="2">
        <f>+2</f>
        <v>2</v>
      </c>
    </row>
    <row r="53">
      <c r="A53" s="1">
        <v>8.0</v>
      </c>
      <c r="B53" s="1">
        <v>9.2197952E7</v>
      </c>
      <c r="C53" s="1" t="s">
        <v>276</v>
      </c>
      <c r="D53" s="1" t="s">
        <v>31</v>
      </c>
      <c r="E53" s="1" t="s">
        <v>277</v>
      </c>
      <c r="F53" s="1" t="s">
        <v>33</v>
      </c>
      <c r="G53" s="1" t="s">
        <v>33</v>
      </c>
      <c r="H53" s="1">
        <v>6.0</v>
      </c>
      <c r="I53" s="1" t="s">
        <v>34</v>
      </c>
      <c r="J53" s="1" t="s">
        <v>116</v>
      </c>
      <c r="K53" s="1" t="s">
        <v>33</v>
      </c>
      <c r="L53" s="1" t="s">
        <v>33</v>
      </c>
      <c r="M53" s="1">
        <v>12.0</v>
      </c>
      <c r="N53" s="1" t="s">
        <v>34</v>
      </c>
      <c r="O53" s="1" t="s">
        <v>278</v>
      </c>
      <c r="P53" s="1" t="s">
        <v>33</v>
      </c>
      <c r="Q53" s="1" t="s">
        <v>33</v>
      </c>
      <c r="R53" s="1">
        <v>17.0</v>
      </c>
      <c r="S53" s="1" t="s">
        <v>34</v>
      </c>
      <c r="T53" s="1">
        <v>20.0</v>
      </c>
      <c r="U53" s="1" t="s">
        <v>33</v>
      </c>
      <c r="V53" s="1" t="s">
        <v>33</v>
      </c>
      <c r="W53" s="1">
        <v>6.0</v>
      </c>
      <c r="X53" s="1" t="s">
        <v>34</v>
      </c>
    </row>
    <row r="54">
      <c r="A54" s="1">
        <v>11.0</v>
      </c>
      <c r="B54" s="1">
        <v>9.0350155E7</v>
      </c>
      <c r="C54" s="1" t="s">
        <v>279</v>
      </c>
      <c r="D54" s="1" t="s">
        <v>52</v>
      </c>
      <c r="E54" s="1" t="s">
        <v>280</v>
      </c>
      <c r="F54" s="2" t="str">
        <f>+164,7%</f>
        <v>#ERROR!</v>
      </c>
      <c r="G54" s="2" t="str">
        <f>+99,8%</f>
        <v>#ERROR!</v>
      </c>
      <c r="H54" s="1">
        <v>24.0</v>
      </c>
      <c r="I54" s="2">
        <f>+9</f>
        <v>9</v>
      </c>
      <c r="J54" s="1" t="s">
        <v>268</v>
      </c>
      <c r="K54" s="2" t="str">
        <f>+8,1 Ponto</f>
        <v>#ERROR!</v>
      </c>
      <c r="L54" s="2" t="str">
        <f>+10,1 Ponto</f>
        <v>#ERROR!</v>
      </c>
      <c r="M54" s="1">
        <v>19.0</v>
      </c>
      <c r="N54" s="2">
        <f>+9</f>
        <v>9</v>
      </c>
      <c r="O54" s="1" t="s">
        <v>281</v>
      </c>
      <c r="P54" s="2" t="str">
        <f>+27,5%</f>
        <v>#ERROR!</v>
      </c>
      <c r="Q54" s="2" t="str">
        <f>+44,9%</f>
        <v>#ERROR!</v>
      </c>
      <c r="R54" s="1">
        <v>51.0</v>
      </c>
      <c r="S54" s="1">
        <v>-6.0</v>
      </c>
      <c r="T54" s="1">
        <v>189.0</v>
      </c>
      <c r="U54" s="2" t="str">
        <f>+107,7%</f>
        <v>#ERROR!</v>
      </c>
      <c r="V54" s="2" t="str">
        <f>+37,8%</f>
        <v>#ERROR!</v>
      </c>
      <c r="W54" s="1">
        <v>23.0</v>
      </c>
      <c r="X54" s="2">
        <f>+10</f>
        <v>10</v>
      </c>
    </row>
    <row r="55">
      <c r="A55" s="1">
        <v>1.0</v>
      </c>
      <c r="B55" s="1">
        <v>9.2249696E7</v>
      </c>
      <c r="C55" s="1" t="s">
        <v>282</v>
      </c>
      <c r="D55" s="1" t="s">
        <v>52</v>
      </c>
      <c r="E55" s="1" t="s">
        <v>283</v>
      </c>
      <c r="F55" s="1" t="s">
        <v>33</v>
      </c>
      <c r="G55" s="1" t="s">
        <v>33</v>
      </c>
      <c r="H55" s="1">
        <v>2.0</v>
      </c>
      <c r="I55" s="1" t="s">
        <v>34</v>
      </c>
      <c r="J55" s="1" t="s">
        <v>284</v>
      </c>
      <c r="K55" s="1" t="s">
        <v>33</v>
      </c>
      <c r="L55" s="1" t="s">
        <v>33</v>
      </c>
      <c r="M55" s="1">
        <v>2.0</v>
      </c>
      <c r="N55" s="1" t="s">
        <v>34</v>
      </c>
      <c r="O55" s="1" t="s">
        <v>285</v>
      </c>
      <c r="P55" s="1" t="s">
        <v>33</v>
      </c>
      <c r="Q55" s="1" t="s">
        <v>33</v>
      </c>
      <c r="R55" s="1">
        <v>6.0</v>
      </c>
      <c r="S55" s="1" t="s">
        <v>34</v>
      </c>
      <c r="T55" s="1">
        <v>12.0</v>
      </c>
      <c r="U55" s="1" t="s">
        <v>33</v>
      </c>
      <c r="V55" s="1" t="s">
        <v>33</v>
      </c>
      <c r="W55" s="1">
        <v>2.0</v>
      </c>
      <c r="X55" s="1" t="s">
        <v>34</v>
      </c>
    </row>
    <row r="56">
      <c r="A56" s="1">
        <v>6.0</v>
      </c>
      <c r="B56" s="1">
        <v>9.1900431E7</v>
      </c>
      <c r="C56" s="1" t="s">
        <v>286</v>
      </c>
      <c r="D56" s="1" t="s">
        <v>31</v>
      </c>
      <c r="E56" s="1" t="s">
        <v>287</v>
      </c>
      <c r="F56" s="2" t="str">
        <f>+442,9%</f>
        <v>#ERROR!</v>
      </c>
      <c r="G56" s="1" t="s">
        <v>33</v>
      </c>
      <c r="H56" s="1">
        <v>3.0</v>
      </c>
      <c r="I56" s="2">
        <f>+21</f>
        <v>21</v>
      </c>
      <c r="J56" s="1" t="s">
        <v>75</v>
      </c>
      <c r="K56" s="1" t="s">
        <v>27</v>
      </c>
      <c r="L56" s="1" t="s">
        <v>33</v>
      </c>
      <c r="M56" s="1">
        <v>16.0</v>
      </c>
      <c r="N56" s="2">
        <f>+10</f>
        <v>10</v>
      </c>
      <c r="O56" s="1" t="s">
        <v>288</v>
      </c>
      <c r="P56" s="2" t="str">
        <f>+5,9%</f>
        <v>#ERROR!</v>
      </c>
      <c r="Q56" s="1" t="s">
        <v>33</v>
      </c>
      <c r="R56" s="1">
        <v>12.0</v>
      </c>
      <c r="S56" s="2">
        <f>+20</f>
        <v>20</v>
      </c>
      <c r="T56" s="1">
        <v>41.0</v>
      </c>
      <c r="U56" s="2" t="str">
        <f>+412,5%</f>
        <v>#ERROR!</v>
      </c>
      <c r="V56" s="1" t="s">
        <v>33</v>
      </c>
      <c r="W56" s="1">
        <v>2.0</v>
      </c>
      <c r="X56" s="2">
        <f>+17</f>
        <v>17</v>
      </c>
    </row>
    <row r="57">
      <c r="A57" s="1">
        <v>8.0</v>
      </c>
      <c r="B57" s="1">
        <v>9.2220142E7</v>
      </c>
      <c r="C57" s="1" t="s">
        <v>289</v>
      </c>
      <c r="D57" s="1" t="s">
        <v>52</v>
      </c>
      <c r="E57" s="1" t="s">
        <v>290</v>
      </c>
      <c r="F57" s="1" t="s">
        <v>33</v>
      </c>
      <c r="G57" s="1" t="s">
        <v>33</v>
      </c>
      <c r="H57" s="1">
        <v>3.0</v>
      </c>
      <c r="I57" s="1" t="s">
        <v>34</v>
      </c>
      <c r="J57" s="1" t="s">
        <v>98</v>
      </c>
      <c r="K57" s="1" t="s">
        <v>33</v>
      </c>
      <c r="L57" s="1" t="s">
        <v>33</v>
      </c>
      <c r="M57" s="1">
        <v>4.0</v>
      </c>
      <c r="N57" s="1" t="s">
        <v>34</v>
      </c>
      <c r="O57" s="1" t="s">
        <v>291</v>
      </c>
      <c r="P57" s="1" t="s">
        <v>33</v>
      </c>
      <c r="Q57" s="1" t="s">
        <v>33</v>
      </c>
      <c r="R57" s="1">
        <v>14.0</v>
      </c>
      <c r="S57" s="1" t="s">
        <v>34</v>
      </c>
      <c r="T57" s="1">
        <v>20.0</v>
      </c>
      <c r="U57" s="1" t="s">
        <v>33</v>
      </c>
      <c r="V57" s="1" t="s">
        <v>33</v>
      </c>
      <c r="W57" s="1">
        <v>3.0</v>
      </c>
      <c r="X57" s="1" t="s">
        <v>34</v>
      </c>
    </row>
    <row r="58">
      <c r="A58" s="1">
        <v>1.0</v>
      </c>
      <c r="B58" s="1">
        <v>9.1854196E7</v>
      </c>
      <c r="C58" s="1" t="s">
        <v>292</v>
      </c>
      <c r="D58" s="1" t="s">
        <v>31</v>
      </c>
      <c r="E58" s="1" t="s">
        <v>293</v>
      </c>
      <c r="F58" s="2" t="str">
        <f>+299,6%</f>
        <v>#ERROR!</v>
      </c>
      <c r="G58" s="1" t="s">
        <v>33</v>
      </c>
      <c r="H58" s="1">
        <v>4.0</v>
      </c>
      <c r="I58" s="2">
        <f>+27</f>
        <v>27</v>
      </c>
      <c r="J58" s="1" t="s">
        <v>294</v>
      </c>
      <c r="K58" s="1" t="s">
        <v>295</v>
      </c>
      <c r="L58" s="1" t="s">
        <v>33</v>
      </c>
      <c r="M58" s="1">
        <v>1.0</v>
      </c>
      <c r="N58" s="2">
        <f>+6</f>
        <v>6</v>
      </c>
      <c r="O58" s="1" t="s">
        <v>296</v>
      </c>
      <c r="P58" s="1" t="s">
        <v>297</v>
      </c>
      <c r="Q58" s="1" t="s">
        <v>33</v>
      </c>
      <c r="R58" s="1">
        <v>18.0</v>
      </c>
      <c r="S58" s="2">
        <f t="shared" ref="S58:S59" si="2">+14</f>
        <v>14</v>
      </c>
      <c r="T58" s="1">
        <v>137.0</v>
      </c>
      <c r="U58" s="2" t="str">
        <f>+302,9%</f>
        <v>#ERROR!</v>
      </c>
      <c r="V58" s="1" t="s">
        <v>33</v>
      </c>
      <c r="W58" s="1">
        <v>4.0</v>
      </c>
      <c r="X58" s="2">
        <f>+27</f>
        <v>27</v>
      </c>
    </row>
    <row r="59">
      <c r="A59" s="1">
        <v>14.0</v>
      </c>
      <c r="B59" s="1">
        <v>9.1953841E7</v>
      </c>
      <c r="C59" s="1" t="s">
        <v>298</v>
      </c>
      <c r="D59" s="1" t="s">
        <v>52</v>
      </c>
      <c r="E59" s="1" t="s">
        <v>299</v>
      </c>
      <c r="F59" s="2" t="str">
        <f>+901,0%</f>
        <v>#ERROR!</v>
      </c>
      <c r="G59" s="1" t="s">
        <v>33</v>
      </c>
      <c r="H59" s="1">
        <v>36.0</v>
      </c>
      <c r="I59" s="2">
        <f>+7</f>
        <v>7</v>
      </c>
      <c r="J59" s="1" t="s">
        <v>300</v>
      </c>
      <c r="K59" s="2" t="str">
        <f>+2,5 Ponto</f>
        <v>#ERROR!</v>
      </c>
      <c r="L59" s="1" t="s">
        <v>33</v>
      </c>
      <c r="M59" s="1">
        <v>3.0</v>
      </c>
      <c r="N59" s="2">
        <f>+2</f>
        <v>2</v>
      </c>
      <c r="O59" s="1" t="s">
        <v>301</v>
      </c>
      <c r="P59" s="2" t="str">
        <f>+23,6%</f>
        <v>#ERROR!</v>
      </c>
      <c r="Q59" s="1" t="s">
        <v>33</v>
      </c>
      <c r="R59" s="1">
        <v>27.0</v>
      </c>
      <c r="S59" s="2">
        <f t="shared" si="2"/>
        <v>14</v>
      </c>
      <c r="T59" s="1">
        <v>81.0</v>
      </c>
      <c r="U59" s="2" t="str">
        <f>+710,0%</f>
        <v>#ERROR!</v>
      </c>
      <c r="V59" s="1" t="s">
        <v>33</v>
      </c>
      <c r="W59" s="1">
        <v>34.0</v>
      </c>
      <c r="X59" s="2">
        <f>+7</f>
        <v>7</v>
      </c>
    </row>
    <row r="60">
      <c r="A60" s="1">
        <v>3.0</v>
      </c>
      <c r="B60" s="1">
        <v>9.2184603E7</v>
      </c>
      <c r="C60" s="1" t="s">
        <v>302</v>
      </c>
      <c r="D60" s="1" t="s">
        <v>31</v>
      </c>
      <c r="E60" s="1" t="s">
        <v>303</v>
      </c>
      <c r="F60" s="1" t="s">
        <v>33</v>
      </c>
      <c r="G60" s="1" t="s">
        <v>33</v>
      </c>
      <c r="H60" s="1">
        <v>3.0</v>
      </c>
      <c r="I60" s="1" t="s">
        <v>34</v>
      </c>
      <c r="J60" s="1" t="s">
        <v>304</v>
      </c>
      <c r="K60" s="1" t="s">
        <v>33</v>
      </c>
      <c r="L60" s="1" t="s">
        <v>33</v>
      </c>
      <c r="M60" s="1">
        <v>6.0</v>
      </c>
      <c r="N60" s="1" t="s">
        <v>34</v>
      </c>
      <c r="O60" s="1" t="s">
        <v>305</v>
      </c>
      <c r="P60" s="1" t="s">
        <v>33</v>
      </c>
      <c r="Q60" s="1" t="s">
        <v>33</v>
      </c>
      <c r="R60" s="1">
        <v>19.0</v>
      </c>
      <c r="S60" s="1" t="s">
        <v>34</v>
      </c>
      <c r="T60" s="1">
        <v>10.0</v>
      </c>
      <c r="U60" s="1" t="s">
        <v>33</v>
      </c>
      <c r="V60" s="1" t="s">
        <v>33</v>
      </c>
      <c r="W60" s="1">
        <v>3.0</v>
      </c>
      <c r="X60" s="1" t="s">
        <v>34</v>
      </c>
    </row>
    <row r="61">
      <c r="A61" s="1">
        <v>14.0</v>
      </c>
      <c r="B61" s="1">
        <v>8.8329192E7</v>
      </c>
      <c r="C61" s="1" t="s">
        <v>306</v>
      </c>
      <c r="D61" s="1" t="s">
        <v>52</v>
      </c>
      <c r="E61" s="1" t="s">
        <v>307</v>
      </c>
      <c r="F61" s="2" t="str">
        <f>+62,2%</f>
        <v>#ERROR!</v>
      </c>
      <c r="G61" s="2" t="str">
        <f>+171,0%</f>
        <v>#ERROR!</v>
      </c>
      <c r="H61" s="1">
        <v>23.0</v>
      </c>
      <c r="I61" s="1">
        <v>-7.0</v>
      </c>
      <c r="J61" s="1" t="s">
        <v>308</v>
      </c>
      <c r="K61" s="1" t="s">
        <v>125</v>
      </c>
      <c r="L61" s="1" t="s">
        <v>309</v>
      </c>
      <c r="M61" s="1">
        <v>25.0</v>
      </c>
      <c r="N61" s="2">
        <f>+20</f>
        <v>20</v>
      </c>
      <c r="O61" s="1" t="s">
        <v>310</v>
      </c>
      <c r="P61" s="2" t="str">
        <f>+8,5%</f>
        <v>#ERROR!</v>
      </c>
      <c r="Q61" s="2" t="str">
        <f>+39,3%</f>
        <v>#ERROR!</v>
      </c>
      <c r="R61" s="1">
        <v>22.0</v>
      </c>
      <c r="S61" s="1">
        <v>-16.0</v>
      </c>
      <c r="T61" s="1">
        <v>414.0</v>
      </c>
      <c r="U61" s="2" t="str">
        <f>+49,5%</f>
        <v>#ERROR!</v>
      </c>
      <c r="V61" s="2" t="str">
        <f>+94,5%</f>
        <v>#ERROR!</v>
      </c>
      <c r="W61" s="1">
        <v>28.0</v>
      </c>
      <c r="X61" s="1">
        <v>-10.0</v>
      </c>
    </row>
    <row r="62">
      <c r="A62" s="1">
        <v>6.0</v>
      </c>
      <c r="B62" s="1">
        <v>8.683969E7</v>
      </c>
      <c r="C62" s="1" t="s">
        <v>311</v>
      </c>
      <c r="D62" s="1" t="s">
        <v>52</v>
      </c>
      <c r="E62" s="1" t="s">
        <v>312</v>
      </c>
      <c r="F62" s="2" t="str">
        <f>+85,3%</f>
        <v>#ERROR!</v>
      </c>
      <c r="G62" s="1" t="s">
        <v>313</v>
      </c>
      <c r="H62" s="1">
        <v>42.0</v>
      </c>
      <c r="I62" s="2">
        <f>+2</f>
        <v>2</v>
      </c>
      <c r="J62" s="1" t="s">
        <v>314</v>
      </c>
      <c r="K62" s="2" t="str">
        <f>+2,1 Ponto</f>
        <v>#ERROR!</v>
      </c>
      <c r="L62" s="2" t="str">
        <f>+11,5 Ponto</f>
        <v>#ERROR!</v>
      </c>
      <c r="M62" s="1">
        <v>8.0</v>
      </c>
      <c r="N62" s="1">
        <v>-2.0</v>
      </c>
      <c r="O62" s="1" t="s">
        <v>315</v>
      </c>
      <c r="P62" s="2" t="str">
        <f>+12,8%</f>
        <v>#ERROR!</v>
      </c>
      <c r="Q62" s="2" t="str">
        <f>+19,0%</f>
        <v>#ERROR!</v>
      </c>
      <c r="R62" s="1">
        <v>22.0</v>
      </c>
      <c r="S62" s="2">
        <f>+5</f>
        <v>5</v>
      </c>
      <c r="T62" s="1">
        <v>69.0</v>
      </c>
      <c r="U62" s="2" t="str">
        <f>+64,3%</f>
        <v>#ERROR!</v>
      </c>
      <c r="V62" s="1" t="s">
        <v>316</v>
      </c>
      <c r="W62" s="1">
        <v>42.0</v>
      </c>
      <c r="X62" s="2">
        <f>+2</f>
        <v>2</v>
      </c>
    </row>
    <row r="63">
      <c r="A63" s="1">
        <v>2.0</v>
      </c>
      <c r="B63" s="1">
        <v>9.0991012E7</v>
      </c>
      <c r="C63" s="1" t="s">
        <v>317</v>
      </c>
      <c r="D63" s="1" t="s">
        <v>31</v>
      </c>
      <c r="E63" s="1" t="s">
        <v>318</v>
      </c>
      <c r="F63" s="1" t="s">
        <v>319</v>
      </c>
      <c r="G63" s="1" t="s">
        <v>33</v>
      </c>
      <c r="H63" s="1">
        <v>38.0</v>
      </c>
      <c r="I63" s="1">
        <v>-16.0</v>
      </c>
      <c r="J63" s="1" t="s">
        <v>104</v>
      </c>
      <c r="K63" s="2" t="str">
        <f>+6,0 Ponto</f>
        <v>#ERROR!</v>
      </c>
      <c r="L63" s="1" t="s">
        <v>33</v>
      </c>
      <c r="M63" s="1">
        <v>30.0</v>
      </c>
      <c r="N63" s="1">
        <v>-15.0</v>
      </c>
      <c r="O63" s="1" t="s">
        <v>320</v>
      </c>
      <c r="P63" s="2" t="str">
        <f>+9,2%</f>
        <v>#ERROR!</v>
      </c>
      <c r="Q63" s="1" t="s">
        <v>33</v>
      </c>
      <c r="R63" s="1">
        <v>46.0</v>
      </c>
      <c r="S63" s="1">
        <v>-12.0</v>
      </c>
      <c r="T63" s="1">
        <v>9.0</v>
      </c>
      <c r="U63" s="1" t="s">
        <v>321</v>
      </c>
      <c r="V63" s="1" t="s">
        <v>33</v>
      </c>
      <c r="W63" s="1">
        <v>26.0</v>
      </c>
      <c r="X63" s="1">
        <v>-9.0</v>
      </c>
    </row>
    <row r="64">
      <c r="A64" s="1">
        <v>4.0</v>
      </c>
      <c r="B64" s="1">
        <v>9.1900382E7</v>
      </c>
      <c r="C64" s="1" t="s">
        <v>322</v>
      </c>
      <c r="D64" s="1" t="s">
        <v>31</v>
      </c>
      <c r="E64" s="1" t="s">
        <v>323</v>
      </c>
      <c r="F64" s="2" t="str">
        <f>+828,3%</f>
        <v>#ERROR!</v>
      </c>
      <c r="G64" s="1" t="s">
        <v>33</v>
      </c>
      <c r="H64" s="1">
        <v>2.0</v>
      </c>
      <c r="I64" s="2">
        <f>+16</f>
        <v>16</v>
      </c>
      <c r="J64" s="1" t="s">
        <v>324</v>
      </c>
      <c r="K64" s="2" t="str">
        <f>+1,3 Ponto</f>
        <v>#ERROR!</v>
      </c>
      <c r="L64" s="1" t="s">
        <v>33</v>
      </c>
      <c r="M64" s="1">
        <v>2.0</v>
      </c>
      <c r="N64" s="2">
        <f>+17</f>
        <v>17</v>
      </c>
      <c r="O64" s="1" t="s">
        <v>325</v>
      </c>
      <c r="P64" s="2" t="str">
        <f>+7,9%</f>
        <v>#ERROR!</v>
      </c>
      <c r="Q64" s="1" t="s">
        <v>33</v>
      </c>
      <c r="R64" s="1">
        <v>1.0</v>
      </c>
      <c r="S64" s="2">
        <f>+18</f>
        <v>18</v>
      </c>
      <c r="T64" s="1">
        <v>43.0</v>
      </c>
      <c r="U64" s="2" t="str">
        <f>+760,0%</f>
        <v>#ERROR!</v>
      </c>
      <c r="V64" s="1" t="s">
        <v>33</v>
      </c>
      <c r="W64" s="1">
        <v>4.0</v>
      </c>
      <c r="X64" s="2">
        <f>+11</f>
        <v>11</v>
      </c>
    </row>
    <row r="65">
      <c r="A65" s="1">
        <v>1.0</v>
      </c>
      <c r="B65" s="1">
        <v>9.2184582E7</v>
      </c>
      <c r="C65" s="1" t="s">
        <v>326</v>
      </c>
      <c r="D65" s="1" t="s">
        <v>31</v>
      </c>
      <c r="E65" s="1" t="s">
        <v>327</v>
      </c>
      <c r="F65" s="1" t="s">
        <v>33</v>
      </c>
      <c r="G65" s="1" t="s">
        <v>33</v>
      </c>
      <c r="H65" s="1">
        <v>3.0</v>
      </c>
      <c r="I65" s="1" t="s">
        <v>34</v>
      </c>
      <c r="J65" s="1" t="s">
        <v>328</v>
      </c>
      <c r="K65" s="1" t="s">
        <v>33</v>
      </c>
      <c r="L65" s="1" t="s">
        <v>33</v>
      </c>
      <c r="M65" s="1">
        <v>29.0</v>
      </c>
      <c r="N65" s="1" t="s">
        <v>34</v>
      </c>
      <c r="O65" s="1" t="s">
        <v>329</v>
      </c>
      <c r="P65" s="1" t="s">
        <v>33</v>
      </c>
      <c r="Q65" s="1" t="s">
        <v>33</v>
      </c>
      <c r="R65" s="1">
        <v>36.0</v>
      </c>
      <c r="S65" s="1" t="s">
        <v>34</v>
      </c>
      <c r="T65" s="1">
        <v>11.0</v>
      </c>
      <c r="U65" s="1" t="s">
        <v>33</v>
      </c>
      <c r="V65" s="1" t="s">
        <v>33</v>
      </c>
      <c r="W65" s="1">
        <v>3.0</v>
      </c>
      <c r="X65" s="1" t="s">
        <v>34</v>
      </c>
    </row>
    <row r="66">
      <c r="A66" s="1">
        <v>7.0</v>
      </c>
      <c r="B66" s="1">
        <v>9.2197945E7</v>
      </c>
      <c r="C66" s="1" t="s">
        <v>330</v>
      </c>
      <c r="D66" s="1" t="s">
        <v>31</v>
      </c>
      <c r="E66" s="1" t="s">
        <v>331</v>
      </c>
      <c r="F66" s="1" t="s">
        <v>33</v>
      </c>
      <c r="G66" s="1" t="s">
        <v>33</v>
      </c>
      <c r="H66" s="1">
        <v>42.0</v>
      </c>
      <c r="I66" s="1" t="s">
        <v>34</v>
      </c>
      <c r="J66" s="1" t="s">
        <v>40</v>
      </c>
      <c r="K66" s="1" t="s">
        <v>33</v>
      </c>
      <c r="L66" s="1" t="s">
        <v>33</v>
      </c>
      <c r="M66" s="1">
        <v>25.0</v>
      </c>
      <c r="N66" s="1" t="s">
        <v>34</v>
      </c>
      <c r="O66" s="1" t="s">
        <v>332</v>
      </c>
      <c r="P66" s="1" t="s">
        <v>33</v>
      </c>
      <c r="Q66" s="1" t="s">
        <v>33</v>
      </c>
      <c r="R66" s="1">
        <v>44.0</v>
      </c>
      <c r="S66" s="1" t="s">
        <v>34</v>
      </c>
      <c r="T66" s="1">
        <v>6.0</v>
      </c>
      <c r="U66" s="1" t="s">
        <v>33</v>
      </c>
      <c r="V66" s="1" t="s">
        <v>33</v>
      </c>
      <c r="W66" s="1">
        <v>35.0</v>
      </c>
      <c r="X66" s="1" t="s">
        <v>34</v>
      </c>
    </row>
    <row r="67">
      <c r="A67" s="1">
        <v>8.0</v>
      </c>
      <c r="B67" s="1">
        <v>9.2170981E7</v>
      </c>
      <c r="C67" s="1" t="s">
        <v>333</v>
      </c>
      <c r="D67" s="1" t="s">
        <v>31</v>
      </c>
      <c r="E67" s="1" t="s">
        <v>334</v>
      </c>
      <c r="F67" s="1" t="s">
        <v>33</v>
      </c>
      <c r="G67" s="1" t="s">
        <v>33</v>
      </c>
      <c r="H67" s="1">
        <v>7.0</v>
      </c>
      <c r="I67" s="1" t="s">
        <v>34</v>
      </c>
      <c r="J67" s="1" t="s">
        <v>335</v>
      </c>
      <c r="K67" s="1" t="s">
        <v>33</v>
      </c>
      <c r="L67" s="1" t="s">
        <v>33</v>
      </c>
      <c r="M67" s="1">
        <v>20.0</v>
      </c>
      <c r="N67" s="1" t="s">
        <v>34</v>
      </c>
      <c r="O67" s="1" t="s">
        <v>336</v>
      </c>
      <c r="P67" s="1" t="s">
        <v>33</v>
      </c>
      <c r="Q67" s="1" t="s">
        <v>33</v>
      </c>
      <c r="R67" s="1">
        <v>15.0</v>
      </c>
      <c r="S67" s="1" t="s">
        <v>34</v>
      </c>
      <c r="T67" s="1">
        <v>8.0</v>
      </c>
      <c r="U67" s="1" t="s">
        <v>33</v>
      </c>
      <c r="V67" s="1" t="s">
        <v>33</v>
      </c>
      <c r="W67" s="1">
        <v>7.0</v>
      </c>
      <c r="X67" s="1" t="s">
        <v>34</v>
      </c>
    </row>
    <row r="68">
      <c r="A68" s="1">
        <v>14.0</v>
      </c>
      <c r="B68" s="1">
        <v>9.1854175E7</v>
      </c>
      <c r="C68" s="1" t="s">
        <v>337</v>
      </c>
      <c r="D68" s="1" t="s">
        <v>31</v>
      </c>
      <c r="E68" s="1" t="s">
        <v>338</v>
      </c>
      <c r="F68" s="2" t="str">
        <f>+154,7%</f>
        <v>#ERROR!</v>
      </c>
      <c r="G68" s="1" t="s">
        <v>33</v>
      </c>
      <c r="H68" s="1">
        <v>3.0</v>
      </c>
      <c r="I68" s="2">
        <f>+22</f>
        <v>22</v>
      </c>
      <c r="J68" s="1" t="s">
        <v>339</v>
      </c>
      <c r="K68" s="1" t="s">
        <v>340</v>
      </c>
      <c r="L68" s="1" t="s">
        <v>33</v>
      </c>
      <c r="M68" s="1">
        <v>2.0</v>
      </c>
      <c r="N68" s="2">
        <f>+4</f>
        <v>4</v>
      </c>
      <c r="O68" s="1" t="s">
        <v>341</v>
      </c>
      <c r="P68" s="2" t="str">
        <f>+6,1%</f>
        <v>#ERROR!</v>
      </c>
      <c r="Q68" s="1" t="s">
        <v>33</v>
      </c>
      <c r="R68" s="1">
        <v>7.0</v>
      </c>
      <c r="S68" s="2">
        <f>+27</f>
        <v>27</v>
      </c>
      <c r="T68" s="1">
        <v>60.0</v>
      </c>
      <c r="U68" s="2" t="str">
        <f>+140,0%</f>
        <v>#ERROR!</v>
      </c>
      <c r="V68" s="1" t="s">
        <v>33</v>
      </c>
      <c r="W68" s="1">
        <v>3.0</v>
      </c>
      <c r="X68" s="2">
        <f>+21</f>
        <v>21</v>
      </c>
    </row>
    <row r="69">
      <c r="A69" s="1">
        <v>8.0</v>
      </c>
      <c r="B69" s="1">
        <v>8.6840586E7</v>
      </c>
      <c r="C69" s="1" t="s">
        <v>342</v>
      </c>
      <c r="D69" s="1" t="s">
        <v>52</v>
      </c>
      <c r="E69" s="1" t="s">
        <v>343</v>
      </c>
      <c r="F69" s="2" t="str">
        <f>+178,9%</f>
        <v>#ERROR!</v>
      </c>
      <c r="G69" s="2" t="str">
        <f>+507,3%</f>
        <v>#ERROR!</v>
      </c>
      <c r="H69" s="1">
        <v>23.0</v>
      </c>
      <c r="I69" s="2">
        <f>+11</f>
        <v>11</v>
      </c>
      <c r="J69" s="1" t="s">
        <v>344</v>
      </c>
      <c r="K69" s="1" t="s">
        <v>244</v>
      </c>
      <c r="L69" s="1" t="s">
        <v>345</v>
      </c>
      <c r="M69" s="1">
        <v>28.0</v>
      </c>
      <c r="N69" s="1">
        <v>-22.0</v>
      </c>
      <c r="O69" s="1" t="s">
        <v>346</v>
      </c>
      <c r="P69" s="1" t="s">
        <v>347</v>
      </c>
      <c r="Q69" s="1" t="s">
        <v>129</v>
      </c>
      <c r="R69" s="1">
        <v>19.0</v>
      </c>
      <c r="S69" s="1">
        <v>-8.0</v>
      </c>
      <c r="T69" s="1">
        <v>29.0</v>
      </c>
      <c r="U69" s="2" t="str">
        <f>+190,0%</f>
        <v>#ERROR!</v>
      </c>
      <c r="V69" s="2" t="str">
        <f>+600,0%</f>
        <v>#ERROR!</v>
      </c>
      <c r="W69" s="1">
        <v>23.0</v>
      </c>
      <c r="X69" s="2">
        <f>+11</f>
        <v>11</v>
      </c>
    </row>
    <row r="70">
      <c r="A70" s="1">
        <v>9.0</v>
      </c>
      <c r="B70" s="1">
        <v>8.7340596E7</v>
      </c>
      <c r="C70" s="1" t="s">
        <v>348</v>
      </c>
      <c r="D70" s="1" t="s">
        <v>88</v>
      </c>
      <c r="E70" s="1" t="s">
        <v>349</v>
      </c>
      <c r="F70" s="2" t="str">
        <f>+50,7%</f>
        <v>#ERROR!</v>
      </c>
      <c r="G70" s="1" t="s">
        <v>33</v>
      </c>
      <c r="H70" s="1">
        <v>4.0</v>
      </c>
      <c r="I70" s="2">
        <f>+8</f>
        <v>8</v>
      </c>
      <c r="J70" s="1" t="s">
        <v>350</v>
      </c>
      <c r="K70" s="1" t="s">
        <v>351</v>
      </c>
      <c r="L70" s="1" t="s">
        <v>33</v>
      </c>
      <c r="M70" s="1">
        <v>4.0</v>
      </c>
      <c r="N70" s="2">
        <f>+13</f>
        <v>13</v>
      </c>
      <c r="O70" s="1" t="s">
        <v>352</v>
      </c>
      <c r="P70" s="1" t="s">
        <v>353</v>
      </c>
      <c r="Q70" s="1" t="s">
        <v>33</v>
      </c>
      <c r="R70" s="1">
        <v>4.0</v>
      </c>
      <c r="S70" s="2">
        <f>+15</f>
        <v>15</v>
      </c>
      <c r="T70" s="1">
        <v>14.0</v>
      </c>
      <c r="U70" s="2" t="str">
        <f>+55,6%</f>
        <v>#ERROR!</v>
      </c>
      <c r="V70" s="1" t="s">
        <v>33</v>
      </c>
      <c r="W70" s="1">
        <v>4.0</v>
      </c>
      <c r="X70" s="2">
        <f>+6</f>
        <v>6</v>
      </c>
    </row>
    <row r="71">
      <c r="A71" s="1">
        <v>11.0</v>
      </c>
      <c r="B71" s="1">
        <v>8.784979E7</v>
      </c>
      <c r="C71" s="1" t="s">
        <v>354</v>
      </c>
      <c r="D71" s="1" t="s">
        <v>52</v>
      </c>
      <c r="E71" s="1" t="s">
        <v>355</v>
      </c>
      <c r="F71" s="2" t="str">
        <f>+80,3%</f>
        <v>#ERROR!</v>
      </c>
      <c r="G71" s="2" t="str">
        <f>+2 837,5%</f>
        <v>#ERROR!</v>
      </c>
      <c r="H71" s="1">
        <v>32.0</v>
      </c>
      <c r="I71" s="2">
        <f>+11</f>
        <v>11</v>
      </c>
      <c r="J71" s="1" t="s">
        <v>356</v>
      </c>
      <c r="K71" s="1" t="s">
        <v>357</v>
      </c>
      <c r="L71" s="1" t="s">
        <v>358</v>
      </c>
      <c r="M71" s="1">
        <v>2.0</v>
      </c>
      <c r="N71" s="1">
        <v>0.0</v>
      </c>
      <c r="O71" s="1" t="s">
        <v>359</v>
      </c>
      <c r="P71" s="1" t="s">
        <v>360</v>
      </c>
      <c r="Q71" s="1" t="s">
        <v>361</v>
      </c>
      <c r="R71" s="1">
        <v>32.0</v>
      </c>
      <c r="S71" s="1">
        <v>-28.0</v>
      </c>
      <c r="T71" s="1">
        <v>498.0</v>
      </c>
      <c r="U71" s="2" t="str">
        <f>+85,8%</f>
        <v>#ERROR!</v>
      </c>
      <c r="V71" s="2" t="str">
        <f>+3 133,3%</f>
        <v>#ERROR!</v>
      </c>
      <c r="W71" s="1">
        <v>33.0</v>
      </c>
      <c r="X71" s="2">
        <f>+10</f>
        <v>10</v>
      </c>
    </row>
    <row r="72">
      <c r="A72" s="1">
        <v>9.0</v>
      </c>
      <c r="B72" s="1">
        <v>9.194773E7</v>
      </c>
      <c r="C72" s="1" t="s">
        <v>362</v>
      </c>
      <c r="D72" s="1" t="s">
        <v>52</v>
      </c>
      <c r="E72" s="1" t="s">
        <v>363</v>
      </c>
      <c r="F72" s="2" t="str">
        <f>+59,6%</f>
        <v>#ERROR!</v>
      </c>
      <c r="G72" s="1" t="s">
        <v>33</v>
      </c>
      <c r="H72" s="1">
        <v>33.0</v>
      </c>
      <c r="I72" s="2">
        <f>+7</f>
        <v>7</v>
      </c>
      <c r="J72" s="1" t="s">
        <v>364</v>
      </c>
      <c r="K72" s="2" t="str">
        <f>+2,5 Ponto</f>
        <v>#ERROR!</v>
      </c>
      <c r="L72" s="1" t="s">
        <v>33</v>
      </c>
      <c r="M72" s="1">
        <v>7.0</v>
      </c>
      <c r="N72" s="1">
        <v>-4.0</v>
      </c>
      <c r="O72" s="1" t="s">
        <v>365</v>
      </c>
      <c r="P72" s="2" t="str">
        <f>+49,6%</f>
        <v>#ERROR!</v>
      </c>
      <c r="Q72" s="1" t="s">
        <v>33</v>
      </c>
      <c r="R72" s="1">
        <v>5.0</v>
      </c>
      <c r="S72" s="2">
        <f>+39</f>
        <v>39</v>
      </c>
      <c r="T72" s="1">
        <v>16.0</v>
      </c>
      <c r="U72" s="2" t="str">
        <f>+6,7%</f>
        <v>#ERROR!</v>
      </c>
      <c r="V72" s="1" t="s">
        <v>33</v>
      </c>
      <c r="W72" s="1">
        <v>40.0</v>
      </c>
      <c r="X72" s="1">
        <v>-1.0</v>
      </c>
    </row>
    <row r="73">
      <c r="A73" s="1">
        <v>9.0</v>
      </c>
      <c r="B73" s="1">
        <v>9.2171023E7</v>
      </c>
      <c r="C73" s="1" t="s">
        <v>366</v>
      </c>
      <c r="D73" s="1" t="s">
        <v>31</v>
      </c>
      <c r="E73" s="1" t="s">
        <v>367</v>
      </c>
      <c r="F73" s="1" t="s">
        <v>33</v>
      </c>
      <c r="G73" s="1" t="s">
        <v>33</v>
      </c>
      <c r="H73" s="1">
        <v>4.0</v>
      </c>
      <c r="I73" s="1" t="s">
        <v>34</v>
      </c>
      <c r="J73" s="1" t="s">
        <v>368</v>
      </c>
      <c r="K73" s="1" t="s">
        <v>33</v>
      </c>
      <c r="L73" s="1" t="s">
        <v>33</v>
      </c>
      <c r="M73" s="1">
        <v>7.0</v>
      </c>
      <c r="N73" s="1" t="s">
        <v>34</v>
      </c>
      <c r="O73" s="1" t="s">
        <v>369</v>
      </c>
      <c r="P73" s="1" t="s">
        <v>33</v>
      </c>
      <c r="Q73" s="1" t="s">
        <v>33</v>
      </c>
      <c r="R73" s="1">
        <v>12.0</v>
      </c>
      <c r="S73" s="1" t="s">
        <v>34</v>
      </c>
      <c r="T73" s="1">
        <v>6.0</v>
      </c>
      <c r="U73" s="1" t="s">
        <v>33</v>
      </c>
      <c r="V73" s="1" t="s">
        <v>33</v>
      </c>
      <c r="W73" s="1">
        <v>4.0</v>
      </c>
      <c r="X73" s="1" t="s">
        <v>34</v>
      </c>
    </row>
    <row r="74">
      <c r="A74" s="1">
        <v>3.0</v>
      </c>
      <c r="B74" s="1">
        <v>9.21172E7</v>
      </c>
      <c r="C74" s="1" t="s">
        <v>370</v>
      </c>
      <c r="D74" s="1" t="s">
        <v>31</v>
      </c>
      <c r="E74" s="1" t="s">
        <v>371</v>
      </c>
      <c r="F74" s="1" t="s">
        <v>33</v>
      </c>
      <c r="G74" s="1" t="s">
        <v>33</v>
      </c>
      <c r="H74" s="1">
        <v>11.0</v>
      </c>
      <c r="I74" s="1" t="s">
        <v>34</v>
      </c>
      <c r="J74" s="1" t="s">
        <v>372</v>
      </c>
      <c r="K74" s="1" t="s">
        <v>33</v>
      </c>
      <c r="L74" s="1" t="s">
        <v>33</v>
      </c>
      <c r="M74" s="1">
        <v>21.0</v>
      </c>
      <c r="N74" s="1" t="s">
        <v>34</v>
      </c>
      <c r="O74" s="1" t="s">
        <v>373</v>
      </c>
      <c r="P74" s="1" t="s">
        <v>33</v>
      </c>
      <c r="Q74" s="1" t="s">
        <v>33</v>
      </c>
      <c r="R74" s="1">
        <v>27.0</v>
      </c>
      <c r="S74" s="1" t="s">
        <v>34</v>
      </c>
      <c r="T74" s="1">
        <v>6.0</v>
      </c>
      <c r="U74" s="1" t="s">
        <v>33</v>
      </c>
      <c r="V74" s="1" t="s">
        <v>33</v>
      </c>
      <c r="W74" s="1">
        <v>8.0</v>
      </c>
      <c r="X74" s="1" t="s">
        <v>34</v>
      </c>
    </row>
    <row r="75">
      <c r="A75" s="1">
        <v>12.0</v>
      </c>
      <c r="B75" s="1">
        <v>8.7850833E7</v>
      </c>
      <c r="C75" s="1" t="s">
        <v>374</v>
      </c>
      <c r="D75" s="1" t="s">
        <v>52</v>
      </c>
      <c r="E75" s="1" t="s">
        <v>375</v>
      </c>
      <c r="F75" s="2" t="str">
        <f>+119,0%</f>
        <v>#ERROR!</v>
      </c>
      <c r="G75" s="2" t="str">
        <f>+266,8%</f>
        <v>#ERROR!</v>
      </c>
      <c r="H75" s="1">
        <v>33.0</v>
      </c>
      <c r="I75" s="2">
        <f>+11</f>
        <v>11</v>
      </c>
      <c r="J75" s="1" t="s">
        <v>376</v>
      </c>
      <c r="K75" s="2" t="str">
        <f>+15,5 Ponto</f>
        <v>#ERROR!</v>
      </c>
      <c r="L75" s="2" t="str">
        <f>+2,7 Ponto</f>
        <v>#ERROR!</v>
      </c>
      <c r="M75" s="1">
        <v>3.0</v>
      </c>
      <c r="N75" s="2">
        <f>+36</f>
        <v>36</v>
      </c>
      <c r="O75" s="1" t="s">
        <v>377</v>
      </c>
      <c r="P75" s="2" t="str">
        <f>+29,7%</f>
        <v>#ERROR!</v>
      </c>
      <c r="Q75" s="2" t="str">
        <f>+7,9%</f>
        <v>#ERROR!</v>
      </c>
      <c r="R75" s="1">
        <v>29.0</v>
      </c>
      <c r="S75" s="2">
        <f>+14</f>
        <v>14</v>
      </c>
      <c r="T75" s="1">
        <v>481.0</v>
      </c>
      <c r="U75" s="2" t="str">
        <f>+68,8%</f>
        <v>#ERROR!</v>
      </c>
      <c r="V75" s="2" t="str">
        <f>+240,0%</f>
        <v>#ERROR!</v>
      </c>
      <c r="W75" s="1">
        <v>33.0</v>
      </c>
      <c r="X75" s="2">
        <f>+11</f>
        <v>11</v>
      </c>
    </row>
    <row r="76">
      <c r="A76" s="1">
        <v>6.0</v>
      </c>
      <c r="B76" s="1">
        <v>9.2197924E7</v>
      </c>
      <c r="C76" s="1" t="s">
        <v>378</v>
      </c>
      <c r="D76" s="1" t="s">
        <v>31</v>
      </c>
      <c r="E76" s="1" t="s">
        <v>379</v>
      </c>
      <c r="F76" s="1" t="s">
        <v>33</v>
      </c>
      <c r="G76" s="1" t="s">
        <v>33</v>
      </c>
      <c r="H76" s="1">
        <v>43.0</v>
      </c>
      <c r="I76" s="1" t="s">
        <v>34</v>
      </c>
      <c r="J76" s="1" t="s">
        <v>40</v>
      </c>
      <c r="K76" s="1" t="s">
        <v>33</v>
      </c>
      <c r="L76" s="1" t="s">
        <v>33</v>
      </c>
      <c r="M76" s="1">
        <v>2.0</v>
      </c>
      <c r="N76" s="1" t="s">
        <v>34</v>
      </c>
      <c r="O76" s="1" t="s">
        <v>380</v>
      </c>
      <c r="P76" s="1" t="s">
        <v>33</v>
      </c>
      <c r="Q76" s="1" t="s">
        <v>33</v>
      </c>
      <c r="R76" s="1">
        <v>46.0</v>
      </c>
      <c r="S76" s="1" t="s">
        <v>34</v>
      </c>
      <c r="T76" s="1">
        <v>7.0</v>
      </c>
      <c r="U76" s="1" t="s">
        <v>33</v>
      </c>
      <c r="V76" s="1" t="s">
        <v>33</v>
      </c>
      <c r="W76" s="1">
        <v>42.0</v>
      </c>
      <c r="X76" s="1" t="s">
        <v>34</v>
      </c>
    </row>
    <row r="77">
      <c r="A77" s="1">
        <v>7.0</v>
      </c>
      <c r="B77" s="1">
        <v>8.9525793E7</v>
      </c>
      <c r="C77" s="1" t="s">
        <v>381</v>
      </c>
      <c r="D77" s="1" t="s">
        <v>52</v>
      </c>
      <c r="E77" s="1" t="s">
        <v>382</v>
      </c>
      <c r="F77" s="2" t="str">
        <f>+39,8%</f>
        <v>#ERROR!</v>
      </c>
      <c r="G77" s="2" t="str">
        <f>+150,7%</f>
        <v>#ERROR!</v>
      </c>
      <c r="H77" s="1">
        <v>32.0</v>
      </c>
      <c r="I77" s="2">
        <f t="shared" ref="I77:I78" si="3">+1</f>
        <v>1</v>
      </c>
      <c r="J77" s="1" t="s">
        <v>383</v>
      </c>
      <c r="K77" s="1" t="s">
        <v>384</v>
      </c>
      <c r="L77" s="1" t="s">
        <v>385</v>
      </c>
      <c r="M77" s="1">
        <v>51.0</v>
      </c>
      <c r="N77" s="1">
        <v>-17.0</v>
      </c>
      <c r="O77" s="1" t="s">
        <v>386</v>
      </c>
      <c r="P77" s="1" t="s">
        <v>387</v>
      </c>
      <c r="Q77" s="2" t="str">
        <f>+28,6%</f>
        <v>#ERROR!</v>
      </c>
      <c r="R77" s="1">
        <v>26.0</v>
      </c>
      <c r="S77" s="1">
        <v>-11.0</v>
      </c>
      <c r="T77" s="1">
        <v>622.0</v>
      </c>
      <c r="U77" s="2" t="str">
        <f>+59,1%</f>
        <v>#ERROR!</v>
      </c>
      <c r="V77" s="2" t="str">
        <f>+95,0%</f>
        <v>#ERROR!</v>
      </c>
      <c r="W77" s="1">
        <v>33.0</v>
      </c>
      <c r="X77" s="2">
        <f t="shared" ref="X77:X78" si="4">+1</f>
        <v>1</v>
      </c>
    </row>
    <row r="78">
      <c r="A78" s="1">
        <v>3.0</v>
      </c>
      <c r="B78" s="1">
        <v>9.1874692E7</v>
      </c>
      <c r="C78" s="1" t="s">
        <v>388</v>
      </c>
      <c r="D78" s="1" t="s">
        <v>88</v>
      </c>
      <c r="E78" s="1" t="s">
        <v>389</v>
      </c>
      <c r="F78" s="2" t="str">
        <f>+82,7%</f>
        <v>#ERROR!</v>
      </c>
      <c r="G78" s="1" t="s">
        <v>33</v>
      </c>
      <c r="H78" s="1">
        <v>3.0</v>
      </c>
      <c r="I78" s="2">
        <f t="shared" si="3"/>
        <v>1</v>
      </c>
      <c r="J78" s="1" t="s">
        <v>390</v>
      </c>
      <c r="K78" s="1" t="s">
        <v>141</v>
      </c>
      <c r="L78" s="1" t="s">
        <v>33</v>
      </c>
      <c r="M78" s="1">
        <v>6.0</v>
      </c>
      <c r="N78" s="1">
        <v>-3.0</v>
      </c>
      <c r="O78" s="1" t="s">
        <v>391</v>
      </c>
      <c r="P78" s="1" t="s">
        <v>392</v>
      </c>
      <c r="Q78" s="1" t="s">
        <v>33</v>
      </c>
      <c r="R78" s="1">
        <v>6.0</v>
      </c>
      <c r="S78" s="1">
        <v>-2.0</v>
      </c>
      <c r="T78" s="1">
        <v>6.0</v>
      </c>
      <c r="U78" s="2" t="str">
        <f>+100,0%</f>
        <v>#ERROR!</v>
      </c>
      <c r="V78" s="1" t="s">
        <v>33</v>
      </c>
      <c r="W78" s="1">
        <v>3.0</v>
      </c>
      <c r="X78" s="2">
        <f t="shared" si="4"/>
        <v>1</v>
      </c>
    </row>
    <row r="79">
      <c r="A79" s="1">
        <v>1.0</v>
      </c>
      <c r="B79" s="1">
        <v>8.5639624E7</v>
      </c>
      <c r="C79" s="1" t="s">
        <v>393</v>
      </c>
      <c r="D79" s="1" t="s">
        <v>52</v>
      </c>
      <c r="E79" s="1" t="s">
        <v>394</v>
      </c>
      <c r="F79" s="2" t="str">
        <f>+28,8%</f>
        <v>#ERROR!</v>
      </c>
      <c r="G79" s="2" t="str">
        <f>+332,4%</f>
        <v>#ERROR!</v>
      </c>
      <c r="H79" s="1">
        <v>45.0</v>
      </c>
      <c r="I79" s="1">
        <v>0.0</v>
      </c>
      <c r="J79" s="1" t="s">
        <v>395</v>
      </c>
      <c r="K79" s="1" t="s">
        <v>396</v>
      </c>
      <c r="L79" s="1" t="s">
        <v>397</v>
      </c>
      <c r="M79" s="1">
        <v>19.0</v>
      </c>
      <c r="N79" s="1">
        <v>-9.0</v>
      </c>
      <c r="O79" s="1" t="s">
        <v>398</v>
      </c>
      <c r="P79" s="1" t="s">
        <v>399</v>
      </c>
      <c r="Q79" s="1" t="s">
        <v>94</v>
      </c>
      <c r="R79" s="1">
        <v>50.0</v>
      </c>
      <c r="S79" s="1">
        <v>-41.0</v>
      </c>
      <c r="T79" s="1">
        <v>465.0</v>
      </c>
      <c r="U79" s="2" t="str">
        <f>+48,1%</f>
        <v>#ERROR!</v>
      </c>
      <c r="V79" s="2" t="str">
        <f>+339,3%</f>
        <v>#ERROR!</v>
      </c>
      <c r="W79" s="1">
        <v>44.0</v>
      </c>
      <c r="X79" s="2">
        <f>+3</f>
        <v>3</v>
      </c>
    </row>
    <row r="80">
      <c r="A80" s="1">
        <v>13.0</v>
      </c>
      <c r="B80" s="1">
        <v>9.1953806E7</v>
      </c>
      <c r="C80" s="1" t="s">
        <v>400</v>
      </c>
      <c r="D80" s="1" t="s">
        <v>52</v>
      </c>
      <c r="E80" s="1" t="s">
        <v>401</v>
      </c>
      <c r="F80" s="2" t="str">
        <f>+658,3%</f>
        <v>#ERROR!</v>
      </c>
      <c r="G80" s="1" t="s">
        <v>33</v>
      </c>
      <c r="H80" s="1">
        <v>39.0</v>
      </c>
      <c r="I80" s="2">
        <f>+6</f>
        <v>6</v>
      </c>
      <c r="J80" s="1" t="s">
        <v>402</v>
      </c>
      <c r="K80" s="2" t="str">
        <f>+4,0 Ponto</f>
        <v>#ERROR!</v>
      </c>
      <c r="L80" s="1" t="s">
        <v>33</v>
      </c>
      <c r="M80" s="1">
        <v>1.0</v>
      </c>
      <c r="N80" s="2">
        <f>+1</f>
        <v>1</v>
      </c>
      <c r="O80" s="1" t="s">
        <v>403</v>
      </c>
      <c r="P80" s="2" t="str">
        <f>+18,5%</f>
        <v>#ERROR!</v>
      </c>
      <c r="Q80" s="1" t="s">
        <v>33</v>
      </c>
      <c r="R80" s="1">
        <v>29.0</v>
      </c>
      <c r="S80" s="2">
        <f>+4</f>
        <v>4</v>
      </c>
      <c r="T80" s="1">
        <v>64.0</v>
      </c>
      <c r="U80" s="2" t="str">
        <f>+540,0%</f>
        <v>#ERROR!</v>
      </c>
      <c r="V80" s="1" t="s">
        <v>33</v>
      </c>
      <c r="W80" s="1">
        <v>40.0</v>
      </c>
      <c r="X80" s="2">
        <f>+5</f>
        <v>5</v>
      </c>
    </row>
    <row r="81">
      <c r="A81" s="1">
        <v>12.0</v>
      </c>
      <c r="B81" s="1">
        <v>9.1797636E7</v>
      </c>
      <c r="C81" s="1" t="s">
        <v>404</v>
      </c>
      <c r="D81" s="1" t="s">
        <v>31</v>
      </c>
      <c r="E81" s="1" t="s">
        <v>405</v>
      </c>
      <c r="F81" s="2" t="str">
        <f>+329,8%</f>
        <v>#ERROR!</v>
      </c>
      <c r="G81" s="1" t="s">
        <v>33</v>
      </c>
      <c r="H81" s="1">
        <v>3.0</v>
      </c>
      <c r="I81" s="2">
        <f>+5</f>
        <v>5</v>
      </c>
      <c r="J81" s="1" t="s">
        <v>155</v>
      </c>
      <c r="K81" s="2" t="str">
        <f>+4,5 Ponto</f>
        <v>#ERROR!</v>
      </c>
      <c r="L81" s="1" t="s">
        <v>33</v>
      </c>
      <c r="M81" s="1">
        <v>9.0</v>
      </c>
      <c r="N81" s="1">
        <v>0.0</v>
      </c>
      <c r="O81" s="1" t="s">
        <v>406</v>
      </c>
      <c r="P81" s="2" t="str">
        <f>+7,5%</f>
        <v>#ERROR!</v>
      </c>
      <c r="Q81" s="1" t="s">
        <v>33</v>
      </c>
      <c r="R81" s="1">
        <v>5.0</v>
      </c>
      <c r="S81" s="2">
        <f>+2</f>
        <v>2</v>
      </c>
      <c r="T81" s="1">
        <v>4.0</v>
      </c>
      <c r="U81" s="2" t="str">
        <f>+300,0%</f>
        <v>#ERROR!</v>
      </c>
      <c r="V81" s="1" t="s">
        <v>33</v>
      </c>
      <c r="W81" s="1">
        <v>3.0</v>
      </c>
      <c r="X81" s="2">
        <f>+4</f>
        <v>4</v>
      </c>
    </row>
    <row r="82">
      <c r="A82" s="1">
        <v>10.0</v>
      </c>
      <c r="B82" s="1">
        <v>9.2220163E7</v>
      </c>
      <c r="C82" s="1" t="s">
        <v>407</v>
      </c>
      <c r="D82" s="1" t="s">
        <v>52</v>
      </c>
      <c r="E82" s="1" t="s">
        <v>408</v>
      </c>
      <c r="F82" s="1" t="s">
        <v>33</v>
      </c>
      <c r="G82" s="1" t="s">
        <v>33</v>
      </c>
      <c r="H82" s="1">
        <v>3.0</v>
      </c>
      <c r="I82" s="1" t="s">
        <v>34</v>
      </c>
      <c r="J82" s="1" t="s">
        <v>409</v>
      </c>
      <c r="K82" s="1" t="s">
        <v>33</v>
      </c>
      <c r="L82" s="1" t="s">
        <v>33</v>
      </c>
      <c r="M82" s="1">
        <v>2.0</v>
      </c>
      <c r="N82" s="1" t="s">
        <v>34</v>
      </c>
      <c r="O82" s="1" t="s">
        <v>410</v>
      </c>
      <c r="P82" s="1" t="s">
        <v>33</v>
      </c>
      <c r="Q82" s="1" t="s">
        <v>33</v>
      </c>
      <c r="R82" s="1">
        <v>20.0</v>
      </c>
      <c r="S82" s="1" t="s">
        <v>34</v>
      </c>
      <c r="T82" s="1">
        <v>14.0</v>
      </c>
      <c r="U82" s="1" t="s">
        <v>33</v>
      </c>
      <c r="V82" s="1" t="s">
        <v>33</v>
      </c>
      <c r="W82" s="1">
        <v>3.0</v>
      </c>
      <c r="X82" s="1" t="s">
        <v>34</v>
      </c>
    </row>
    <row r="83">
      <c r="A83" s="1">
        <v>5.0</v>
      </c>
      <c r="B83" s="1">
        <v>9.1047803E7</v>
      </c>
      <c r="C83" s="1" t="s">
        <v>411</v>
      </c>
      <c r="D83" s="1" t="s">
        <v>52</v>
      </c>
      <c r="E83" s="1" t="s">
        <v>412</v>
      </c>
      <c r="F83" s="2" t="str">
        <f>+276,3%</f>
        <v>#ERROR!</v>
      </c>
      <c r="G83" s="2" t="str">
        <f>+15,1%</f>
        <v>#ERROR!</v>
      </c>
      <c r="H83" s="1">
        <v>3.0</v>
      </c>
      <c r="I83" s="2">
        <f>+22</f>
        <v>22</v>
      </c>
      <c r="J83" s="1" t="s">
        <v>413</v>
      </c>
      <c r="K83" s="2" t="str">
        <f>+1,0 Ponto</f>
        <v>#ERROR!</v>
      </c>
      <c r="L83" s="1" t="s">
        <v>414</v>
      </c>
      <c r="M83" s="1">
        <v>28.0</v>
      </c>
      <c r="N83" s="1">
        <v>-1.0</v>
      </c>
      <c r="O83" s="1" t="s">
        <v>415</v>
      </c>
      <c r="P83" s="1" t="s">
        <v>416</v>
      </c>
      <c r="Q83" s="2" t="str">
        <f>+24,4%</f>
        <v>#ERROR!</v>
      </c>
      <c r="R83" s="1">
        <v>25.0</v>
      </c>
      <c r="S83" s="1">
        <v>0.0</v>
      </c>
      <c r="T83" s="1">
        <v>284.0</v>
      </c>
      <c r="U83" s="2" t="str">
        <f>+278,7%</f>
        <v>#ERROR!</v>
      </c>
      <c r="V83" s="1" t="s">
        <v>417</v>
      </c>
      <c r="W83" s="1">
        <v>3.0</v>
      </c>
      <c r="X83" s="2">
        <f>+21</f>
        <v>21</v>
      </c>
    </row>
    <row r="84">
      <c r="A84" s="1">
        <v>1.0</v>
      </c>
      <c r="B84" s="1">
        <v>9.0991005E7</v>
      </c>
      <c r="C84" s="1" t="s">
        <v>418</v>
      </c>
      <c r="D84" s="1" t="s">
        <v>31</v>
      </c>
      <c r="E84" s="1" t="s">
        <v>419</v>
      </c>
      <c r="F84" s="1" t="s">
        <v>420</v>
      </c>
      <c r="G84" s="1" t="s">
        <v>33</v>
      </c>
      <c r="H84" s="1">
        <v>31.0</v>
      </c>
      <c r="I84" s="1">
        <v>-8.0</v>
      </c>
      <c r="J84" s="1" t="s">
        <v>421</v>
      </c>
      <c r="K84" s="2" t="str">
        <f>+9,3 Ponto</f>
        <v>#ERROR!</v>
      </c>
      <c r="L84" s="1" t="s">
        <v>33</v>
      </c>
      <c r="M84" s="1">
        <v>5.0</v>
      </c>
      <c r="N84" s="2">
        <f>+13</f>
        <v>13</v>
      </c>
      <c r="O84" s="1" t="s">
        <v>422</v>
      </c>
      <c r="P84" s="2" t="str">
        <f>+15,3%</f>
        <v>#ERROR!</v>
      </c>
      <c r="Q84" s="1" t="s">
        <v>33</v>
      </c>
      <c r="R84" s="1">
        <v>44.0</v>
      </c>
      <c r="S84" s="1">
        <v>-9.0</v>
      </c>
      <c r="T84" s="1">
        <v>7.0</v>
      </c>
      <c r="U84" s="1" t="s">
        <v>423</v>
      </c>
      <c r="V84" s="1" t="s">
        <v>33</v>
      </c>
      <c r="W84" s="1">
        <v>28.0</v>
      </c>
      <c r="X84" s="1">
        <v>-10.0</v>
      </c>
    </row>
    <row r="85">
      <c r="A85" s="1">
        <v>8.0</v>
      </c>
      <c r="B85" s="1">
        <v>8.9676916E7</v>
      </c>
      <c r="C85" s="1" t="s">
        <v>424</v>
      </c>
      <c r="D85" s="1" t="s">
        <v>88</v>
      </c>
      <c r="E85" s="1" t="s">
        <v>425</v>
      </c>
      <c r="F85" s="2" t="str">
        <f>+22,9%</f>
        <v>#ERROR!</v>
      </c>
      <c r="G85" s="2" t="str">
        <f>+675,5%</f>
        <v>#ERROR!</v>
      </c>
      <c r="H85" s="1">
        <v>18.0</v>
      </c>
      <c r="I85" s="1">
        <v>-12.0</v>
      </c>
      <c r="J85" s="1" t="s">
        <v>426</v>
      </c>
      <c r="K85" s="2" t="str">
        <f>+1,6 Ponto</f>
        <v>#ERROR!</v>
      </c>
      <c r="L85" s="1" t="s">
        <v>351</v>
      </c>
      <c r="M85" s="1">
        <v>40.0</v>
      </c>
      <c r="N85" s="1">
        <v>-4.0</v>
      </c>
      <c r="O85" s="1" t="s">
        <v>427</v>
      </c>
      <c r="P85" s="2" t="str">
        <f>+15,1%</f>
        <v>#ERROR!</v>
      </c>
      <c r="Q85" s="2" t="str">
        <f>+70,9%</f>
        <v>#ERROR!</v>
      </c>
      <c r="R85" s="1">
        <v>13.0</v>
      </c>
      <c r="S85" s="1">
        <v>-7.0</v>
      </c>
      <c r="T85" s="1">
        <v>175.0</v>
      </c>
      <c r="U85" s="2" t="str">
        <f>+6,7%</f>
        <v>#ERROR!</v>
      </c>
      <c r="V85" s="2" t="str">
        <f>+353,8%</f>
        <v>#ERROR!</v>
      </c>
      <c r="W85" s="1">
        <v>23.0</v>
      </c>
      <c r="X85" s="1">
        <v>-14.0</v>
      </c>
    </row>
    <row r="86">
      <c r="A86" s="1">
        <v>13.0</v>
      </c>
      <c r="B86" s="1">
        <v>8.832649E7</v>
      </c>
      <c r="C86" s="1" t="s">
        <v>428</v>
      </c>
      <c r="D86" s="1" t="s">
        <v>52</v>
      </c>
      <c r="E86" s="1" t="s">
        <v>429</v>
      </c>
      <c r="F86" s="2" t="str">
        <f>+58,7%</f>
        <v>#ERROR!</v>
      </c>
      <c r="G86" s="2" t="str">
        <f>+340,7%</f>
        <v>#ERROR!</v>
      </c>
      <c r="H86" s="1">
        <v>25.0</v>
      </c>
      <c r="I86" s="1">
        <v>-5.0</v>
      </c>
      <c r="J86" s="1" t="s">
        <v>426</v>
      </c>
      <c r="K86" s="2" t="str">
        <f>+19,4 Ponto</f>
        <v>#ERROR!</v>
      </c>
      <c r="L86" s="2" t="str">
        <f>+26,1 Ponto</f>
        <v>#ERROR!</v>
      </c>
      <c r="M86" s="1">
        <v>5.0</v>
      </c>
      <c r="N86" s="2">
        <f>+41</f>
        <v>41</v>
      </c>
      <c r="O86" s="1" t="s">
        <v>430</v>
      </c>
      <c r="P86" s="2" t="str">
        <f>+37,1%</f>
        <v>#ERROR!</v>
      </c>
      <c r="Q86" s="2" t="str">
        <f>+170,3%</f>
        <v>#ERROR!</v>
      </c>
      <c r="R86" s="1">
        <v>16.0</v>
      </c>
      <c r="S86" s="1">
        <v>-13.0</v>
      </c>
      <c r="T86" s="1">
        <v>390.0</v>
      </c>
      <c r="U86" s="2" t="str">
        <f>+15,7%</f>
        <v>#ERROR!</v>
      </c>
      <c r="V86" s="2" t="str">
        <f>+63,1%</f>
        <v>#ERROR!</v>
      </c>
      <c r="W86" s="1">
        <v>31.0</v>
      </c>
      <c r="X86" s="1">
        <v>-4.0</v>
      </c>
    </row>
    <row r="87">
      <c r="A87" s="1">
        <v>1.0</v>
      </c>
      <c r="B87" s="1">
        <v>8.8507615E7</v>
      </c>
      <c r="C87" s="1" t="s">
        <v>431</v>
      </c>
      <c r="D87" s="1" t="s">
        <v>52</v>
      </c>
      <c r="E87" s="1" t="s">
        <v>432</v>
      </c>
      <c r="F87" s="1" t="s">
        <v>433</v>
      </c>
      <c r="G87" s="2" t="str">
        <f>+205,1%</f>
        <v>#ERROR!</v>
      </c>
      <c r="H87" s="1">
        <v>21.0</v>
      </c>
      <c r="I87" s="1">
        <v>-4.0</v>
      </c>
      <c r="J87" s="1" t="s">
        <v>434</v>
      </c>
      <c r="K87" s="2" t="str">
        <f>+1,9 Ponto</f>
        <v>#ERROR!</v>
      </c>
      <c r="L87" s="2" t="str">
        <f>+9,6 Ponto</f>
        <v>#ERROR!</v>
      </c>
      <c r="M87" s="1">
        <v>42.0</v>
      </c>
      <c r="N87" s="1">
        <v>-5.0</v>
      </c>
      <c r="O87" s="1" t="s">
        <v>435</v>
      </c>
      <c r="P87" s="2" t="str">
        <f>+0,4%</f>
        <v>#ERROR!</v>
      </c>
      <c r="Q87" s="2" t="str">
        <f>+72,9%</f>
        <v>#ERROR!</v>
      </c>
      <c r="R87" s="1">
        <v>8.0</v>
      </c>
      <c r="S87" s="1">
        <v>-3.0</v>
      </c>
      <c r="T87" s="1">
        <v>126.0</v>
      </c>
      <c r="U87" s="1" t="s">
        <v>436</v>
      </c>
      <c r="V87" s="2" t="str">
        <f>+76,5%</f>
        <v>#ERROR!</v>
      </c>
      <c r="W87" s="1">
        <v>21.0</v>
      </c>
      <c r="X87" s="1">
        <v>0.0</v>
      </c>
    </row>
    <row r="88">
      <c r="A88" s="1">
        <v>7.0</v>
      </c>
      <c r="B88" s="1">
        <v>9.2145095E7</v>
      </c>
      <c r="C88" s="1" t="s">
        <v>437</v>
      </c>
      <c r="D88" s="1" t="s">
        <v>31</v>
      </c>
      <c r="E88" s="1" t="s">
        <v>438</v>
      </c>
      <c r="F88" s="1" t="s">
        <v>33</v>
      </c>
      <c r="G88" s="1" t="s">
        <v>33</v>
      </c>
      <c r="H88" s="1">
        <v>43.0</v>
      </c>
      <c r="I88" s="1" t="s">
        <v>34</v>
      </c>
      <c r="J88" s="1" t="s">
        <v>439</v>
      </c>
      <c r="K88" s="1" t="s">
        <v>33</v>
      </c>
      <c r="L88" s="1" t="s">
        <v>33</v>
      </c>
      <c r="M88" s="1">
        <v>2.0</v>
      </c>
      <c r="N88" s="1" t="s">
        <v>34</v>
      </c>
      <c r="O88" s="1" t="s">
        <v>440</v>
      </c>
      <c r="P88" s="1" t="s">
        <v>33</v>
      </c>
      <c r="Q88" s="1" t="s">
        <v>33</v>
      </c>
      <c r="R88" s="1">
        <v>46.0</v>
      </c>
      <c r="S88" s="1" t="s">
        <v>34</v>
      </c>
      <c r="T88" s="1">
        <v>16.0</v>
      </c>
      <c r="U88" s="1" t="s">
        <v>33</v>
      </c>
      <c r="V88" s="1" t="s">
        <v>33</v>
      </c>
      <c r="W88" s="1">
        <v>42.0</v>
      </c>
      <c r="X88" s="1" t="s">
        <v>34</v>
      </c>
    </row>
    <row r="89">
      <c r="A89" s="1">
        <v>5.0</v>
      </c>
      <c r="B89" s="1">
        <v>9.190041E7</v>
      </c>
      <c r="C89" s="1" t="s">
        <v>441</v>
      </c>
      <c r="D89" s="1" t="s">
        <v>31</v>
      </c>
      <c r="E89" s="1" t="s">
        <v>442</v>
      </c>
      <c r="F89" s="2" t="str">
        <f>+315,4%</f>
        <v>#ERROR!</v>
      </c>
      <c r="G89" s="1" t="s">
        <v>33</v>
      </c>
      <c r="H89" s="1">
        <v>3.0</v>
      </c>
      <c r="I89" s="2">
        <f>+17</f>
        <v>17</v>
      </c>
      <c r="J89" s="1" t="s">
        <v>284</v>
      </c>
      <c r="K89" s="2" t="str">
        <f>+0,1 Ponto</f>
        <v>#ERROR!</v>
      </c>
      <c r="L89" s="1" t="s">
        <v>33</v>
      </c>
      <c r="M89" s="1">
        <v>26.0</v>
      </c>
      <c r="N89" s="2">
        <f>+5</f>
        <v>5</v>
      </c>
      <c r="O89" s="1" t="s">
        <v>443</v>
      </c>
      <c r="P89" s="1" t="s">
        <v>444</v>
      </c>
      <c r="Q89" s="1" t="s">
        <v>33</v>
      </c>
      <c r="R89" s="1">
        <v>15.0</v>
      </c>
      <c r="S89" s="1">
        <v>-8.0</v>
      </c>
      <c r="T89" s="1">
        <v>34.0</v>
      </c>
      <c r="U89" s="2" t="str">
        <f>+385,7%</f>
        <v>#ERROR!</v>
      </c>
      <c r="V89" s="1" t="s">
        <v>33</v>
      </c>
      <c r="W89" s="1">
        <v>3.0</v>
      </c>
      <c r="X89" s="2">
        <f>+20</f>
        <v>20</v>
      </c>
    </row>
    <row r="90">
      <c r="A90" s="1">
        <v>3.0</v>
      </c>
      <c r="B90" s="1">
        <v>8.9281192E7</v>
      </c>
      <c r="C90" s="1" t="s">
        <v>445</v>
      </c>
      <c r="D90" s="1" t="s">
        <v>52</v>
      </c>
      <c r="E90" s="1" t="s">
        <v>446</v>
      </c>
      <c r="F90" s="1" t="s">
        <v>447</v>
      </c>
      <c r="G90" s="2" t="str">
        <f>+82,6%</f>
        <v>#ERROR!</v>
      </c>
      <c r="H90" s="1">
        <v>43.0</v>
      </c>
      <c r="I90" s="1">
        <v>-1.0</v>
      </c>
      <c r="J90" s="1" t="s">
        <v>434</v>
      </c>
      <c r="K90" s="1" t="s">
        <v>448</v>
      </c>
      <c r="L90" s="1" t="s">
        <v>449</v>
      </c>
      <c r="M90" s="1">
        <v>41.0</v>
      </c>
      <c r="N90" s="1">
        <v>-16.0</v>
      </c>
      <c r="O90" s="1" t="s">
        <v>450</v>
      </c>
      <c r="P90" s="1" t="s">
        <v>451</v>
      </c>
      <c r="Q90" s="2" t="str">
        <f>+32,3%</f>
        <v>#ERROR!</v>
      </c>
      <c r="R90" s="1">
        <v>43.0</v>
      </c>
      <c r="S90" s="2">
        <f>+1</f>
        <v>1</v>
      </c>
      <c r="T90" s="1">
        <v>467.0</v>
      </c>
      <c r="U90" s="2" t="str">
        <f>+5,7%</f>
        <v>#ERROR!</v>
      </c>
      <c r="V90" s="2" t="str">
        <f>+38,1%</f>
        <v>#ERROR!</v>
      </c>
      <c r="W90" s="1">
        <v>41.0</v>
      </c>
      <c r="X90" s="1">
        <v>-3.0</v>
      </c>
    </row>
    <row r="91">
      <c r="A91" s="1">
        <v>10.0</v>
      </c>
      <c r="B91" s="1">
        <v>8.7849734E7</v>
      </c>
      <c r="C91" s="1" t="s">
        <v>452</v>
      </c>
      <c r="D91" s="1" t="s">
        <v>52</v>
      </c>
      <c r="E91" s="1" t="s">
        <v>453</v>
      </c>
      <c r="F91" s="2" t="str">
        <f>+190,5%</f>
        <v>#ERROR!</v>
      </c>
      <c r="G91" s="2" t="str">
        <f>+563,1%</f>
        <v>#ERROR!</v>
      </c>
      <c r="H91" s="1">
        <v>8.0</v>
      </c>
      <c r="I91" s="2">
        <f>+8</f>
        <v>8</v>
      </c>
      <c r="J91" s="1" t="s">
        <v>454</v>
      </c>
      <c r="K91" s="2" t="str">
        <f>+10,0 Ponto</f>
        <v>#ERROR!</v>
      </c>
      <c r="L91" s="2" t="str">
        <f>+15,0 Ponto</f>
        <v>#ERROR!</v>
      </c>
      <c r="M91" s="1">
        <v>3.0</v>
      </c>
      <c r="N91" s="2">
        <f>+19</f>
        <v>19</v>
      </c>
      <c r="O91" s="1" t="s">
        <v>455</v>
      </c>
      <c r="P91" s="2" t="str">
        <f>+34,7%</f>
        <v>#ERROR!</v>
      </c>
      <c r="Q91" s="2" t="str">
        <f>+53,0%</f>
        <v>#ERROR!</v>
      </c>
      <c r="R91" s="1">
        <v>4.0</v>
      </c>
      <c r="S91" s="2">
        <f>+25</f>
        <v>25</v>
      </c>
      <c r="T91" s="1">
        <v>138.0</v>
      </c>
      <c r="U91" s="2" t="str">
        <f>+115,6%</f>
        <v>#ERROR!</v>
      </c>
      <c r="V91" s="2" t="str">
        <f>+333,3%</f>
        <v>#ERROR!</v>
      </c>
      <c r="W91" s="1">
        <v>12.0</v>
      </c>
      <c r="X91" s="2">
        <f>+4</f>
        <v>4</v>
      </c>
    </row>
    <row r="92">
      <c r="A92" s="1">
        <v>6.0</v>
      </c>
      <c r="B92" s="1">
        <v>8.9391442E7</v>
      </c>
      <c r="C92" s="1" t="s">
        <v>456</v>
      </c>
      <c r="D92" s="1" t="s">
        <v>52</v>
      </c>
      <c r="E92" s="1" t="s">
        <v>457</v>
      </c>
      <c r="F92" s="2" t="str">
        <f>+41,0%</f>
        <v>#ERROR!</v>
      </c>
      <c r="G92" s="2" t="str">
        <f>+74,9%</f>
        <v>#ERROR!</v>
      </c>
      <c r="H92" s="1">
        <v>38.0</v>
      </c>
      <c r="I92" s="2">
        <f>+1</f>
        <v>1</v>
      </c>
      <c r="J92" s="1" t="s">
        <v>458</v>
      </c>
      <c r="K92" s="1" t="s">
        <v>141</v>
      </c>
      <c r="L92" s="1" t="s">
        <v>459</v>
      </c>
      <c r="M92" s="1">
        <v>49.0</v>
      </c>
      <c r="N92" s="1">
        <v>-10.0</v>
      </c>
      <c r="O92" s="1" t="s">
        <v>460</v>
      </c>
      <c r="P92" s="1" t="s">
        <v>461</v>
      </c>
      <c r="Q92" s="1" t="s">
        <v>462</v>
      </c>
      <c r="R92" s="1">
        <v>44.0</v>
      </c>
      <c r="S92" s="1">
        <v>-3.0</v>
      </c>
      <c r="T92" s="1">
        <v>880.0</v>
      </c>
      <c r="U92" s="2" t="str">
        <f>+61,8%</f>
        <v>#ERROR!</v>
      </c>
      <c r="V92" s="2" t="str">
        <f>+135,5%</f>
        <v>#ERROR!</v>
      </c>
      <c r="W92" s="1">
        <v>32.0</v>
      </c>
      <c r="X92" s="2">
        <f>+3</f>
        <v>3</v>
      </c>
    </row>
    <row r="93">
      <c r="A93" s="1">
        <v>2.0</v>
      </c>
      <c r="B93" s="1">
        <v>9.211279E7</v>
      </c>
      <c r="C93" s="1" t="s">
        <v>463</v>
      </c>
      <c r="D93" s="1" t="s">
        <v>52</v>
      </c>
      <c r="E93" s="1" t="s">
        <v>464</v>
      </c>
      <c r="F93" s="1" t="s">
        <v>33</v>
      </c>
      <c r="G93" s="1" t="s">
        <v>33</v>
      </c>
      <c r="H93" s="1">
        <v>8.0</v>
      </c>
      <c r="I93" s="1" t="s">
        <v>34</v>
      </c>
      <c r="J93" s="1" t="s">
        <v>465</v>
      </c>
      <c r="K93" s="1" t="s">
        <v>33</v>
      </c>
      <c r="L93" s="1" t="s">
        <v>33</v>
      </c>
      <c r="M93" s="1">
        <v>28.0</v>
      </c>
      <c r="N93" s="1" t="s">
        <v>34</v>
      </c>
      <c r="O93" s="1" t="s">
        <v>466</v>
      </c>
      <c r="P93" s="1" t="s">
        <v>33</v>
      </c>
      <c r="Q93" s="1" t="s">
        <v>33</v>
      </c>
      <c r="R93" s="1">
        <v>40.0</v>
      </c>
      <c r="S93" s="1" t="s">
        <v>34</v>
      </c>
      <c r="T93" s="1">
        <v>32.0</v>
      </c>
      <c r="U93" s="1" t="s">
        <v>33</v>
      </c>
      <c r="V93" s="1" t="s">
        <v>33</v>
      </c>
      <c r="W93" s="1">
        <v>7.0</v>
      </c>
      <c r="X93" s="1" t="s">
        <v>34</v>
      </c>
    </row>
    <row r="94">
      <c r="A94" s="1">
        <v>6.0</v>
      </c>
      <c r="B94" s="1">
        <v>9.221996E7</v>
      </c>
      <c r="C94" s="1" t="s">
        <v>467</v>
      </c>
      <c r="D94" s="1" t="s">
        <v>52</v>
      </c>
      <c r="E94" s="1" t="s">
        <v>468</v>
      </c>
      <c r="F94" s="1" t="s">
        <v>33</v>
      </c>
      <c r="G94" s="1" t="s">
        <v>33</v>
      </c>
      <c r="H94" s="1">
        <v>8.0</v>
      </c>
      <c r="I94" s="1" t="s">
        <v>34</v>
      </c>
      <c r="J94" s="1" t="s">
        <v>469</v>
      </c>
      <c r="K94" s="1" t="s">
        <v>33</v>
      </c>
      <c r="L94" s="1" t="s">
        <v>33</v>
      </c>
      <c r="M94" s="1">
        <v>26.0</v>
      </c>
      <c r="N94" s="1" t="s">
        <v>34</v>
      </c>
      <c r="O94" s="1" t="s">
        <v>470</v>
      </c>
      <c r="P94" s="1" t="s">
        <v>33</v>
      </c>
      <c r="Q94" s="1" t="s">
        <v>33</v>
      </c>
      <c r="R94" s="1">
        <v>37.0</v>
      </c>
      <c r="S94" s="1" t="s">
        <v>34</v>
      </c>
      <c r="T94" s="1">
        <v>12.0</v>
      </c>
      <c r="U94" s="1" t="s">
        <v>33</v>
      </c>
      <c r="V94" s="1" t="s">
        <v>33</v>
      </c>
      <c r="W94" s="1">
        <v>5.0</v>
      </c>
      <c r="X94" s="1" t="s">
        <v>34</v>
      </c>
    </row>
    <row r="95">
      <c r="A95" s="1">
        <v>2.0</v>
      </c>
      <c r="B95" s="1">
        <v>8.5873312E7</v>
      </c>
      <c r="C95" s="1" t="s">
        <v>471</v>
      </c>
      <c r="D95" s="1" t="s">
        <v>52</v>
      </c>
      <c r="E95" s="1" t="s">
        <v>472</v>
      </c>
      <c r="F95" s="2" t="str">
        <f>+7,2%</f>
        <v>#ERROR!</v>
      </c>
      <c r="G95" s="1" t="s">
        <v>473</v>
      </c>
      <c r="H95" s="1">
        <v>10.0</v>
      </c>
      <c r="I95" s="2">
        <f>+18</f>
        <v>18</v>
      </c>
      <c r="J95" s="1" t="s">
        <v>474</v>
      </c>
      <c r="K95" s="1" t="s">
        <v>475</v>
      </c>
      <c r="L95" s="1" t="s">
        <v>476</v>
      </c>
      <c r="M95" s="1">
        <v>16.0</v>
      </c>
      <c r="N95" s="2">
        <f>+2</f>
        <v>2</v>
      </c>
      <c r="O95" s="1" t="s">
        <v>477</v>
      </c>
      <c r="P95" s="1" t="s">
        <v>478</v>
      </c>
      <c r="Q95" s="2" t="str">
        <f>+26,6%</f>
        <v>#ERROR!</v>
      </c>
      <c r="R95" s="1">
        <v>13.0</v>
      </c>
      <c r="S95" s="2">
        <f>+3</f>
        <v>3</v>
      </c>
      <c r="T95" s="1">
        <v>587.0</v>
      </c>
      <c r="U95" s="2" t="str">
        <f>+9,3%</f>
        <v>#ERROR!</v>
      </c>
      <c r="V95" s="1" t="s">
        <v>180</v>
      </c>
      <c r="W95" s="1">
        <v>13.0</v>
      </c>
      <c r="X95" s="2">
        <f>+16</f>
        <v>16</v>
      </c>
    </row>
    <row r="96">
      <c r="A96" s="1">
        <v>13.0</v>
      </c>
      <c r="B96" s="1">
        <v>9.1822185E7</v>
      </c>
      <c r="C96" s="1" t="s">
        <v>479</v>
      </c>
      <c r="D96" s="1" t="s">
        <v>52</v>
      </c>
      <c r="E96" s="1" t="s">
        <v>480</v>
      </c>
      <c r="F96" s="2" t="str">
        <f>+77,6%</f>
        <v>#ERROR!</v>
      </c>
      <c r="G96" s="2" t="str">
        <f>+414,2%</f>
        <v>#ERROR!</v>
      </c>
      <c r="H96" s="1">
        <v>21.0</v>
      </c>
      <c r="I96" s="1">
        <v>-12.0</v>
      </c>
      <c r="J96" s="1" t="s">
        <v>481</v>
      </c>
      <c r="K96" s="2" t="str">
        <f>+1,6 Ponto</f>
        <v>#ERROR!</v>
      </c>
      <c r="L96" s="2" t="str">
        <f>+1,1 Ponto</f>
        <v>#ERROR!</v>
      </c>
      <c r="M96" s="1">
        <v>49.0</v>
      </c>
      <c r="N96" s="1">
        <v>-26.0</v>
      </c>
      <c r="O96" s="1" t="s">
        <v>482</v>
      </c>
      <c r="P96" s="1" t="s">
        <v>483</v>
      </c>
      <c r="Q96" s="2" t="str">
        <f>+13,5%</f>
        <v>#ERROR!</v>
      </c>
      <c r="R96" s="1">
        <v>17.0</v>
      </c>
      <c r="S96" s="1">
        <v>-15.0</v>
      </c>
      <c r="T96" s="1">
        <v>156.0</v>
      </c>
      <c r="U96" s="2" t="str">
        <f>+160,0%</f>
        <v>#ERROR!</v>
      </c>
      <c r="V96" s="2" t="str">
        <f>+352,9%</f>
        <v>#ERROR!</v>
      </c>
      <c r="W96" s="1">
        <v>21.0</v>
      </c>
      <c r="X96" s="1">
        <v>-5.0</v>
      </c>
    </row>
    <row r="97">
      <c r="A97" s="1">
        <v>7.0</v>
      </c>
      <c r="B97" s="1">
        <v>9.1900445E7</v>
      </c>
      <c r="C97" s="1" t="s">
        <v>484</v>
      </c>
      <c r="D97" s="1" t="s">
        <v>31</v>
      </c>
      <c r="E97" s="1" t="s">
        <v>485</v>
      </c>
      <c r="F97" s="2" t="str">
        <f>+255,6%</f>
        <v>#ERROR!</v>
      </c>
      <c r="G97" s="1" t="s">
        <v>33</v>
      </c>
      <c r="H97" s="1">
        <v>4.0</v>
      </c>
      <c r="I97" s="2">
        <f>+3</f>
        <v>3</v>
      </c>
      <c r="J97" s="1" t="s">
        <v>486</v>
      </c>
      <c r="K97" s="2" t="str">
        <f>+1,3 Ponto</f>
        <v>#ERROR!</v>
      </c>
      <c r="L97" s="1" t="s">
        <v>33</v>
      </c>
      <c r="M97" s="1">
        <v>8.0</v>
      </c>
      <c r="N97" s="2">
        <f>+12</f>
        <v>12</v>
      </c>
      <c r="O97" s="1" t="s">
        <v>487</v>
      </c>
      <c r="P97" s="1" t="s">
        <v>488</v>
      </c>
      <c r="Q97" s="1" t="s">
        <v>33</v>
      </c>
      <c r="R97" s="1">
        <v>8.0</v>
      </c>
      <c r="S97" s="1">
        <v>-3.0</v>
      </c>
      <c r="T97" s="1">
        <v>25.0</v>
      </c>
      <c r="U97" s="2" t="str">
        <f>+316,7%</f>
        <v>#ERROR!</v>
      </c>
      <c r="V97" s="1" t="s">
        <v>33</v>
      </c>
      <c r="W97" s="1">
        <v>4.0</v>
      </c>
      <c r="X97" s="2">
        <f>+3</f>
        <v>3</v>
      </c>
    </row>
    <row r="98">
      <c r="A98" s="1">
        <v>5.0</v>
      </c>
      <c r="B98" s="1">
        <v>9.2197882E7</v>
      </c>
      <c r="C98" s="1" t="s">
        <v>489</v>
      </c>
      <c r="D98" s="1" t="s">
        <v>31</v>
      </c>
      <c r="E98" s="1" t="s">
        <v>490</v>
      </c>
      <c r="F98" s="1" t="s">
        <v>33</v>
      </c>
      <c r="G98" s="1" t="s">
        <v>33</v>
      </c>
      <c r="H98" s="1">
        <v>43.0</v>
      </c>
      <c r="I98" s="1" t="s">
        <v>34</v>
      </c>
      <c r="J98" s="1" t="s">
        <v>491</v>
      </c>
      <c r="K98" s="1" t="s">
        <v>33</v>
      </c>
      <c r="L98" s="1" t="s">
        <v>33</v>
      </c>
      <c r="M98" s="1">
        <v>3.0</v>
      </c>
      <c r="N98" s="1" t="s">
        <v>34</v>
      </c>
      <c r="O98" s="1" t="s">
        <v>492</v>
      </c>
      <c r="P98" s="1" t="s">
        <v>33</v>
      </c>
      <c r="Q98" s="1" t="s">
        <v>33</v>
      </c>
      <c r="R98" s="1">
        <v>46.0</v>
      </c>
      <c r="S98" s="1" t="s">
        <v>34</v>
      </c>
      <c r="T98" s="1">
        <v>8.0</v>
      </c>
      <c r="U98" s="1" t="s">
        <v>33</v>
      </c>
      <c r="V98" s="1" t="s">
        <v>33</v>
      </c>
      <c r="W98" s="1">
        <v>40.0</v>
      </c>
      <c r="X98" s="1" t="s">
        <v>34</v>
      </c>
    </row>
    <row r="99">
      <c r="A99" s="1">
        <v>12.0</v>
      </c>
      <c r="B99" s="1">
        <v>9.2229172E7</v>
      </c>
      <c r="C99" s="1" t="s">
        <v>493</v>
      </c>
      <c r="D99" s="1" t="s">
        <v>52</v>
      </c>
      <c r="E99" s="1" t="s">
        <v>494</v>
      </c>
      <c r="F99" s="1" t="s">
        <v>33</v>
      </c>
      <c r="G99" s="1" t="s">
        <v>33</v>
      </c>
      <c r="H99" s="1">
        <v>3.0</v>
      </c>
      <c r="I99" s="1" t="s">
        <v>34</v>
      </c>
      <c r="J99" s="1" t="s">
        <v>91</v>
      </c>
      <c r="K99" s="1" t="s">
        <v>33</v>
      </c>
      <c r="L99" s="1" t="s">
        <v>33</v>
      </c>
      <c r="M99" s="1">
        <v>3.0</v>
      </c>
      <c r="N99" s="1" t="s">
        <v>34</v>
      </c>
      <c r="O99" s="1" t="s">
        <v>495</v>
      </c>
      <c r="P99" s="1" t="s">
        <v>33</v>
      </c>
      <c r="Q99" s="1" t="s">
        <v>33</v>
      </c>
      <c r="R99" s="1">
        <v>5.0</v>
      </c>
      <c r="S99" s="1" t="s">
        <v>34</v>
      </c>
      <c r="T99" s="1">
        <v>10.0</v>
      </c>
      <c r="U99" s="1" t="s">
        <v>33</v>
      </c>
      <c r="V99" s="1" t="s">
        <v>33</v>
      </c>
      <c r="W99" s="1">
        <v>3.0</v>
      </c>
      <c r="X99" s="1" t="s">
        <v>34</v>
      </c>
    </row>
    <row r="100">
      <c r="A100" s="1">
        <v>2.0</v>
      </c>
      <c r="B100" s="1">
        <v>9.1854231E7</v>
      </c>
      <c r="C100" s="1" t="s">
        <v>496</v>
      </c>
      <c r="D100" s="1" t="s">
        <v>31</v>
      </c>
      <c r="E100" s="1" t="s">
        <v>497</v>
      </c>
      <c r="F100" s="1" t="s">
        <v>498</v>
      </c>
      <c r="G100" s="1" t="s">
        <v>499</v>
      </c>
      <c r="H100" s="1">
        <v>1.0</v>
      </c>
      <c r="I100" s="2">
        <f>+3</f>
        <v>3</v>
      </c>
      <c r="J100" s="1" t="s">
        <v>500</v>
      </c>
      <c r="K100" s="1" t="s">
        <v>501</v>
      </c>
      <c r="L100" s="2" t="str">
        <f>+0,5 Ponto</f>
        <v>#ERROR!</v>
      </c>
      <c r="M100" s="1">
        <v>6.0</v>
      </c>
      <c r="N100" s="1">
        <v>-2.0</v>
      </c>
      <c r="O100" s="1" t="s">
        <v>502</v>
      </c>
      <c r="P100" s="2" t="str">
        <f>+1,7%</f>
        <v>#ERROR!</v>
      </c>
      <c r="Q100" s="1" t="s">
        <v>416</v>
      </c>
      <c r="R100" s="1">
        <v>20.0</v>
      </c>
      <c r="S100" s="1">
        <v>-4.0</v>
      </c>
      <c r="T100" s="1">
        <v>14.0</v>
      </c>
      <c r="U100" s="1" t="s">
        <v>316</v>
      </c>
      <c r="V100" s="1" t="s">
        <v>503</v>
      </c>
      <c r="W100" s="1">
        <v>1.0</v>
      </c>
      <c r="X100" s="2">
        <f>+1</f>
        <v>1</v>
      </c>
    </row>
    <row r="101">
      <c r="A101" s="1">
        <v>12.0</v>
      </c>
      <c r="B101" s="1">
        <v>9.2198001E7</v>
      </c>
      <c r="C101" s="1" t="s">
        <v>504</v>
      </c>
      <c r="D101" s="1" t="s">
        <v>31</v>
      </c>
      <c r="E101" s="1" t="s">
        <v>505</v>
      </c>
      <c r="F101" s="1" t="s">
        <v>33</v>
      </c>
      <c r="G101" s="1" t="s">
        <v>33</v>
      </c>
      <c r="H101" s="1">
        <v>10.0</v>
      </c>
      <c r="I101" s="1" t="s">
        <v>34</v>
      </c>
      <c r="J101" s="1" t="s">
        <v>469</v>
      </c>
      <c r="K101" s="1" t="s">
        <v>33</v>
      </c>
      <c r="L101" s="1" t="s">
        <v>33</v>
      </c>
      <c r="M101" s="1">
        <v>15.0</v>
      </c>
      <c r="N101" s="1" t="s">
        <v>34</v>
      </c>
      <c r="O101" s="1" t="s">
        <v>506</v>
      </c>
      <c r="P101" s="1" t="s">
        <v>33</v>
      </c>
      <c r="Q101" s="1" t="s">
        <v>33</v>
      </c>
      <c r="R101" s="1">
        <v>36.0</v>
      </c>
      <c r="S101" s="1" t="s">
        <v>34</v>
      </c>
      <c r="T101" s="1">
        <v>5.0</v>
      </c>
      <c r="U101" s="1" t="s">
        <v>33</v>
      </c>
      <c r="V101" s="1" t="s">
        <v>33</v>
      </c>
      <c r="W101" s="1">
        <v>7.0</v>
      </c>
      <c r="X101" s="1" t="s">
        <v>34</v>
      </c>
    </row>
    <row r="102">
      <c r="A102" s="1">
        <v>14.0</v>
      </c>
      <c r="B102" s="1">
        <v>9.2249682E7</v>
      </c>
      <c r="C102" s="1" t="s">
        <v>507</v>
      </c>
      <c r="D102" s="1" t="s">
        <v>52</v>
      </c>
      <c r="E102" s="1" t="s">
        <v>508</v>
      </c>
      <c r="F102" s="1" t="s">
        <v>33</v>
      </c>
      <c r="G102" s="1" t="s">
        <v>33</v>
      </c>
      <c r="H102" s="1">
        <v>7.0</v>
      </c>
      <c r="I102" s="1" t="s">
        <v>34</v>
      </c>
      <c r="J102" s="1" t="s">
        <v>509</v>
      </c>
      <c r="K102" s="1" t="s">
        <v>33</v>
      </c>
      <c r="L102" s="1" t="s">
        <v>33</v>
      </c>
      <c r="M102" s="1">
        <v>16.0</v>
      </c>
      <c r="N102" s="1" t="s">
        <v>34</v>
      </c>
      <c r="O102" s="1" t="s">
        <v>510</v>
      </c>
      <c r="P102" s="1" t="s">
        <v>33</v>
      </c>
      <c r="Q102" s="1" t="s">
        <v>33</v>
      </c>
      <c r="R102" s="1">
        <v>15.0</v>
      </c>
      <c r="S102" s="1" t="s">
        <v>34</v>
      </c>
      <c r="T102" s="1">
        <v>6.0</v>
      </c>
      <c r="U102" s="1" t="s">
        <v>33</v>
      </c>
      <c r="V102" s="1" t="s">
        <v>33</v>
      </c>
      <c r="W102" s="1">
        <v>5.0</v>
      </c>
      <c r="X102" s="1" t="s">
        <v>34</v>
      </c>
    </row>
  </sheetData>
  <drawing r:id="rId1"/>
</worksheet>
</file>