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mery\Desktop\Bootcamp Applications\Excel and VBA\Crowdfunding Analysis\"/>
    </mc:Choice>
  </mc:AlternateContent>
  <xr:revisionPtr revIDLastSave="0" documentId="13_ncr:1_{6FB1F497-4631-4E74-A25C-7BCFD5431863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" sheetId="4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D12" i="11"/>
  <c r="D11" i="11"/>
  <c r="D10" i="11"/>
  <c r="D9" i="11"/>
  <c r="D8" i="11"/>
  <c r="D7" i="11"/>
  <c r="D6" i="11"/>
  <c r="D5" i="11"/>
  <c r="D4" i="11"/>
  <c r="D3" i="11"/>
  <c r="C3" i="11"/>
  <c r="D2" i="11"/>
  <c r="C2" i="11"/>
  <c r="C8" i="11"/>
  <c r="B8" i="11"/>
  <c r="C17" i="11"/>
  <c r="C12" i="11"/>
  <c r="C11" i="11"/>
  <c r="C10" i="11"/>
  <c r="C9" i="11"/>
  <c r="C7" i="11"/>
  <c r="C6" i="11"/>
  <c r="C5" i="11"/>
  <c r="C4" i="11"/>
  <c r="B2" i="11"/>
  <c r="B17" i="11"/>
  <c r="B13" i="11"/>
  <c r="B12" i="11"/>
  <c r="B11" i="11"/>
  <c r="B10" i="11"/>
  <c r="B9" i="11"/>
  <c r="B7" i="11"/>
  <c r="B6" i="11"/>
  <c r="B5" i="11"/>
  <c r="B4" i="11"/>
  <c r="B3" i="11"/>
  <c r="E2" i="11" l="1"/>
  <c r="G2" i="11" s="1"/>
  <c r="E10" i="11"/>
  <c r="F10" i="11" s="1"/>
  <c r="E6" i="11"/>
  <c r="F6" i="11" s="1"/>
  <c r="E13" i="11"/>
  <c r="F13" i="11" s="1"/>
  <c r="E9" i="11"/>
  <c r="H9" i="11" s="1"/>
  <c r="E5" i="11"/>
  <c r="F5" i="11" s="1"/>
  <c r="E12" i="11"/>
  <c r="G12" i="11" s="1"/>
  <c r="E8" i="11"/>
  <c r="H8" i="11" s="1"/>
  <c r="E4" i="11"/>
  <c r="G4" i="11" s="1"/>
  <c r="E11" i="11"/>
  <c r="H11" i="11" s="1"/>
  <c r="E7" i="11"/>
  <c r="G7" i="11" s="1"/>
  <c r="E3" i="11"/>
  <c r="G3" i="11" s="1"/>
  <c r="C14" i="11"/>
  <c r="B14" i="11"/>
  <c r="C13" i="8"/>
  <c r="C14" i="8" s="1"/>
  <c r="C12" i="8"/>
  <c r="C11" i="8"/>
  <c r="C9" i="8"/>
  <c r="B13" i="8"/>
  <c r="B12" i="8"/>
  <c r="B11" i="8"/>
  <c r="B9" i="8"/>
  <c r="C7" i="8"/>
  <c r="C6" i="8"/>
  <c r="C5" i="8"/>
  <c r="C4" i="8"/>
  <c r="C2" i="8"/>
  <c r="B6" i="8"/>
  <c r="B5" i="8"/>
  <c r="B4" i="8"/>
  <c r="B2" i="8"/>
  <c r="C10" i="8"/>
  <c r="B10" i="8"/>
  <c r="C3" i="8"/>
  <c r="B3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8" l="1"/>
  <c r="B14" i="8"/>
  <c r="H2" i="11"/>
  <c r="F7" i="11"/>
  <c r="H7" i="11"/>
  <c r="F9" i="11"/>
  <c r="F11" i="11"/>
  <c r="H10" i="11"/>
  <c r="G10" i="11"/>
  <c r="F4" i="11"/>
  <c r="G13" i="11"/>
  <c r="G9" i="11"/>
  <c r="F3" i="11"/>
  <c r="G11" i="11"/>
  <c r="H4" i="11"/>
  <c r="H3" i="11"/>
  <c r="H6" i="11"/>
  <c r="G5" i="11"/>
  <c r="F2" i="11"/>
  <c r="G6" i="11"/>
  <c r="H13" i="11"/>
  <c r="F8" i="11"/>
  <c r="G8" i="11"/>
  <c r="H5" i="11"/>
  <c r="F12" i="11"/>
  <c r="H12" i="11"/>
</calcChain>
</file>

<file path=xl/sharedStrings.xml><?xml version="1.0" encoding="utf-8"?>
<sst xmlns="http://schemas.openxmlformats.org/spreadsheetml/2006/main" count="33048" uniqueCount="8417">
  <si>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</si>
  <si>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</si>
  <si>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</si>
  <si>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</si>
  <si>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</si>
  <si>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</si>
  <si>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</si>
  <si>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</si>
  <si>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</si>
  <si>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</si>
  <si>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</si>
  <si>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</si>
  <si>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</si>
  <si>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</si>
  <si>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</si>
  <si>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</si>
  <si>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</si>
  <si>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</si>
  <si>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</si>
  <si>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</si>
  <si>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</si>
  <si>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</si>
  <si>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</si>
  <si>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</si>
  <si>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</si>
  <si>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</si>
  <si>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</si>
  <si>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</si>
  <si>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</si>
  <si>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</si>
  <si>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</si>
  <si>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</si>
  <si>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</si>
  <si>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</si>
  <si>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</si>
  <si>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</si>
  <si>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</si>
  <si>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</si>
  <si>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</si>
  <si>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</si>
  <si>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</si>
  <si>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</si>
  <si>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</si>
  <si>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</si>
  <si>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</si>
  <si>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</si>
  <si>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</si>
  <si>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</si>
  <si>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</si>
  <si>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</si>
  <si>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</si>
  <si>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</si>
  <si>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</si>
  <si>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</si>
  <si>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</si>
  <si>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</si>
  <si>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</si>
  <si>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</si>
  <si>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</si>
  <si>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</si>
  <si>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</si>
  <si>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</si>
  <si>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</si>
  <si>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</si>
  <si>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</si>
  <si>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</si>
  <si>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</si>
  <si>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</si>
  <si>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</si>
  <si>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</si>
  <si>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</si>
  <si>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</si>
  <si>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</si>
  <si>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</si>
  <si>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</si>
  <si>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</si>
  <si>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</si>
  <si>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</si>
  <si>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</si>
  <si>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</si>
  <si>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</si>
  <si>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</si>
  <si>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</si>
  <si>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</si>
  <si>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</si>
  <si>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</si>
  <si>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</si>
  <si>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</si>
  <si>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</si>
  <si>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</si>
  <si>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</si>
  <si>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</si>
  <si>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</si>
  <si>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</si>
  <si>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</si>
  <si>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</si>
  <si>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</si>
  <si>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</si>
  <si>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</si>
  <si>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</si>
  <si>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</si>
  <si>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</si>
  <si>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</si>
  <si>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</si>
  <si>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</si>
  <si>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</si>
  <si>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</si>
  <si>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</si>
  <si>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</si>
  <si>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</si>
  <si>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</si>
  <si>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</si>
  <si>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</si>
  <si>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</si>
  <si>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</si>
  <si>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</si>
  <si>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</si>
  <si>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</si>
  <si>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</si>
  <si>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</si>
  <si>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</si>
  <si>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</si>
  <si>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</si>
  <si>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</si>
  <si>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</si>
  <si>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</si>
  <si>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</si>
  <si>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</si>
  <si>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</si>
  <si>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</si>
  <si>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</si>
  <si>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</si>
  <si>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</si>
  <si>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</si>
  <si>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</si>
  <si>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</si>
  <si>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</si>
  <si>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</si>
  <si>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</si>
  <si>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</si>
  <si>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</si>
  <si>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</si>
  <si>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</si>
  <si>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</si>
  <si>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</si>
  <si>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</si>
  <si>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</si>
  <si>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</si>
  <si>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</si>
  <si>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</si>
  <si>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</si>
  <si>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</si>
  <si>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</si>
  <si>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</si>
  <si>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</si>
  <si>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</si>
  <si>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</si>
  <si>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</si>
  <si>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</si>
  <si>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</si>
  <si>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</si>
  <si>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</si>
  <si>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</si>
  <si>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</si>
  <si>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</si>
  <si>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</si>
  <si>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</si>
  <si>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</si>
  <si>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</si>
  <si>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</si>
  <si>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</si>
  <si>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</si>
  <si>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</si>
  <si>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</si>
  <si>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</si>
  <si>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</si>
  <si>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</si>
  <si>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</si>
  <si>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</si>
  <si>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</si>
  <si>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</si>
  <si>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</si>
  <si>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</si>
  <si>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</si>
  <si>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</si>
  <si>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</si>
  <si>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</si>
  <si>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</si>
  <si>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</si>
  <si>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</si>
  <si>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</si>
  <si>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</si>
  <si>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</si>
  <si>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</si>
  <si>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</si>
  <si>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</si>
  <si>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</si>
  <si>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</si>
  <si>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</si>
  <si>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</si>
  <si>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</si>
  <si>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</si>
  <si>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</si>
  <si>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</si>
  <si>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</si>
  <si>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</si>
  <si>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</si>
  <si>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</si>
  <si>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</si>
  <si>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</si>
  <si>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</si>
  <si>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</si>
  <si>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</si>
  <si>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</si>
  <si>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</si>
  <si>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</si>
  <si>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</si>
  <si>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</si>
  <si>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</si>
  <si>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</si>
  <si>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</si>
  <si>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</si>
  <si>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</si>
  <si>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</si>
  <si>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</si>
  <si>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</si>
  <si>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</si>
  <si>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</si>
  <si>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</si>
  <si>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</si>
  <si>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</si>
  <si>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</si>
  <si>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</si>
  <si>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</si>
  <si>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</si>
  <si>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</si>
  <si>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</si>
  <si>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</si>
  <si>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</si>
  <si>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</si>
  <si>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</si>
  <si>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</si>
  <si>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</si>
  <si>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</si>
  <si>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</si>
  <si>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</si>
  <si>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</si>
  <si>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</si>
  <si>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</si>
  <si>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</si>
  <si>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</si>
  <si>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</si>
  <si>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</si>
  <si>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</si>
  <si>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</si>
  <si>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</si>
  <si>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</si>
  <si>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</si>
  <si>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</si>
  <si>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</si>
  <si>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</si>
  <si>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</si>
  <si>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</si>
  <si>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</si>
  <si>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</si>
  <si>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</si>
  <si>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</si>
  <si>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</si>
  <si>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</si>
  <si>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</si>
  <si>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</si>
  <si>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</si>
  <si>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</si>
  <si>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</si>
  <si>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</si>
  <si>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</si>
  <si>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</si>
  <si>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</si>
  <si>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</si>
  <si>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</si>
  <si>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</si>
  <si>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</si>
  <si>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</si>
  <si>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</si>
  <si>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</si>
  <si>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</si>
  <si>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</si>
  <si>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</si>
  <si>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</si>
  <si>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</si>
  <si>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</si>
  <si>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</si>
  <si>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</si>
  <si>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</si>
  <si>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</si>
  <si>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</si>
  <si>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</si>
  <si>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</si>
  <si>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</si>
  <si>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</si>
  <si>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</si>
  <si>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</si>
  <si>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</si>
  <si>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</si>
  <si>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</si>
  <si>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</si>
  <si>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</si>
  <si>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</si>
  <si>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</si>
  <si>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</si>
  <si>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</si>
  <si>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</si>
  <si>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</si>
  <si>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</si>
  <si>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</si>
  <si>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</si>
  <si>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</si>
  <si>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</si>
  <si>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</si>
  <si>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</si>
  <si>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</si>
  <si>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</si>
  <si>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</si>
  <si>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</si>
  <si>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</si>
  <si>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</si>
  <si>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</si>
  <si>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</si>
  <si>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</si>
  <si>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</si>
  <si>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</si>
  <si>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</si>
  <si>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</si>
  <si>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</si>
  <si>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</si>
  <si>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</si>
  <si>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</si>
  <si>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</si>
  <si>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</si>
  <si>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</si>
  <si>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</si>
  <si>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</si>
  <si>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</si>
  <si>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</si>
  <si>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</si>
  <si>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</si>
  <si>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</si>
  <si>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</si>
  <si>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</si>
  <si>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</si>
  <si>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</si>
  <si>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</si>
  <si>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</si>
  <si>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</si>
  <si>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</si>
  <si>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</si>
  <si>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</si>
  <si>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</si>
  <si>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</si>
  <si>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</si>
  <si>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</si>
  <si>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</si>
  <si>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</si>
  <si>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</si>
  <si>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</si>
  <si>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</si>
  <si>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</si>
  <si>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</si>
  <si>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</si>
  <si>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</si>
  <si>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</si>
  <si>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</si>
  <si>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</si>
  <si>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</si>
  <si>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</si>
  <si>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</si>
  <si>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</si>
  <si>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</si>
  <si>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</si>
  <si>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</si>
  <si>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</si>
  <si>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</si>
  <si>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</si>
  <si>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</si>
  <si>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</si>
  <si>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</si>
  <si>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</si>
  <si>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</si>
  <si>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</si>
  <si>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</si>
  <si>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</si>
  <si>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</si>
  <si>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</si>
  <si>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</si>
  <si>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</si>
  <si>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</si>
  <si>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</si>
  <si>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</si>
  <si>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</si>
  <si>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</si>
  <si>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</si>
  <si>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</si>
  <si>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</si>
  <si>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</si>
  <si>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</si>
  <si>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</si>
  <si>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</si>
  <si>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</si>
  <si>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</si>
  <si>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</si>
  <si>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</si>
  <si>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</si>
  <si>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</si>
  <si>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</si>
  <si>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</si>
  <si>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</si>
  <si>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</si>
  <si>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</si>
  <si>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</si>
  <si>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</si>
  <si>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</si>
  <si>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</si>
  <si>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</si>
  <si>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</si>
  <si>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</si>
  <si>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</si>
  <si>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</si>
  <si>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</si>
  <si>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</si>
  <si>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</si>
  <si>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</si>
  <si>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</si>
  <si>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</si>
  <si>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</si>
  <si>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</si>
  <si>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</si>
  <si>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</si>
  <si>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</si>
  <si>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</si>
  <si>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</si>
  <si>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</si>
  <si>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</si>
  <si>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</si>
  <si>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</si>
  <si>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</si>
  <si>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</si>
  <si>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</si>
  <si>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</si>
  <si>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</si>
  <si>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</si>
  <si>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</si>
  <si>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</si>
  <si>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</si>
  <si>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</si>
  <si>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</si>
  <si>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</si>
  <si>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</si>
  <si>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</si>
  <si>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</si>
  <si>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</si>
  <si>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</si>
  <si>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</si>
  <si>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</si>
  <si>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</si>
  <si>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</si>
  <si>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</si>
  <si>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</si>
  <si>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</si>
  <si>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</si>
  <si>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</si>
  <si>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</si>
  <si>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</si>
  <si>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</si>
  <si>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</si>
  <si>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</si>
  <si>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</si>
  <si>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</si>
  <si>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</si>
  <si>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</si>
  <si>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</si>
  <si>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</si>
  <si>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</si>
  <si>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</si>
  <si>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</si>
  <si>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</si>
  <si>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</si>
  <si>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</si>
  <si>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</si>
  <si>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</si>
  <si>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</si>
  <si>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</si>
  <si>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</si>
  <si>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</si>
  <si>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</si>
  <si>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</si>
  <si>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</si>
  <si>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</si>
  <si>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</si>
  <si>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</si>
  <si>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</si>
  <si>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</si>
  <si>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</si>
  <si>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</si>
  <si>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</si>
  <si>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</si>
  <si>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</si>
  <si>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</si>
  <si>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</si>
  <si>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</si>
  <si>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</si>
  <si>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</si>
  <si>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</si>
  <si>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</si>
  <si>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</si>
  <si>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</si>
  <si>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</si>
  <si>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</si>
  <si>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</si>
  <si>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</si>
  <si>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</si>
  <si>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</si>
  <si>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</si>
  <si>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</si>
  <si>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</si>
  <si>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</si>
  <si>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</si>
  <si>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</si>
  <si>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</si>
  <si>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</si>
  <si>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</si>
  <si>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</si>
  <si>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</si>
  <si>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</si>
  <si>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</si>
  <si>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</si>
  <si>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</si>
  <si>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</si>
  <si>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</si>
  <si>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</si>
  <si>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</si>
  <si>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</si>
  <si>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</si>
  <si>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</si>
  <si>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</si>
  <si>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</si>
  <si>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</si>
  <si>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</si>
  <si>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</si>
  <si>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</si>
  <si>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</si>
  <si>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</si>
  <si>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</si>
  <si>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</si>
  <si>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</si>
  <si>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</si>
  <si>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</si>
  <si>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</si>
  <si>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</si>
  <si>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</si>
  <si>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</si>
  <si>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</si>
  <si>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</si>
  <si>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</si>
  <si>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</si>
  <si>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</si>
  <si>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</si>
  <si>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</si>
  <si>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</si>
  <si>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</si>
  <si>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</si>
  <si>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</si>
  <si>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</si>
  <si>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</si>
  <si>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</si>
  <si>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</si>
  <si>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</si>
  <si>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</si>
  <si>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</si>
  <si>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</si>
  <si>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</si>
  <si>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</si>
  <si>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</si>
  <si>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</si>
  <si>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</si>
  <si>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</si>
  <si>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</si>
  <si>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</si>
  <si>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</si>
  <si>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</si>
  <si>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</si>
  <si>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</si>
  <si>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</si>
  <si>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</si>
  <si>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</si>
  <si>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</si>
  <si>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</si>
  <si>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</si>
  <si>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</si>
  <si>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</si>
  <si>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</si>
  <si>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</si>
  <si>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</si>
  <si>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</si>
  <si>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</si>
  <si>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</si>
  <si>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</si>
  <si>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</si>
  <si>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</si>
  <si>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</si>
  <si>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</si>
  <si>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</si>
  <si>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</si>
  <si>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</si>
  <si>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</si>
  <si>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</si>
  <si>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</si>
  <si>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</si>
  <si>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</si>
  <si>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</si>
  <si>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</si>
  <si>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</si>
  <si>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</si>
  <si>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</si>
  <si>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</si>
  <si>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</si>
  <si>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</si>
  <si>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</si>
  <si>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</si>
  <si>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</si>
  <si>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</si>
  <si>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</si>
  <si>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</si>
  <si>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</si>
  <si>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</si>
  <si>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</si>
  <si>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</si>
  <si>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</si>
  <si>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</si>
  <si>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</si>
  <si>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</si>
  <si>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</si>
  <si>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</si>
  <si>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</si>
  <si>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</si>
  <si>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</si>
  <si>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</si>
  <si>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</si>
  <si>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</si>
  <si>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</si>
  <si>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</si>
  <si>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</si>
  <si>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</si>
  <si>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</si>
  <si>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</si>
  <si>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</si>
  <si>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</si>
  <si>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</si>
  <si>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</si>
  <si>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</si>
  <si>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</si>
  <si>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</si>
  <si>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</si>
  <si>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</si>
  <si>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</si>
  <si>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</si>
  <si>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</si>
  <si>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</si>
  <si>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</si>
  <si>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</si>
  <si>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</si>
  <si>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</si>
  <si>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</si>
  <si>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</si>
  <si>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</si>
  <si>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</si>
  <si>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</si>
  <si>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</si>
  <si>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</si>
  <si>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</si>
  <si>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</si>
  <si>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</si>
  <si>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</si>
  <si>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</si>
  <si>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</si>
  <si>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</si>
  <si>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</si>
  <si>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</si>
  <si>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</si>
  <si>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</si>
  <si>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</si>
  <si>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</si>
  <si>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</si>
  <si>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</si>
  <si>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</si>
  <si>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</si>
  <si>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</si>
  <si>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</si>
  <si>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</si>
  <si>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</si>
  <si>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</si>
  <si>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</si>
  <si>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</si>
  <si>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</si>
  <si>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</si>
  <si>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</si>
  <si>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</si>
  <si>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</si>
  <si>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</si>
  <si>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</si>
  <si>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</si>
  <si>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</si>
  <si>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</si>
  <si>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</si>
  <si>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</si>
  <si>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</si>
  <si>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</si>
  <si>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</si>
  <si>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</si>
  <si>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</si>
  <si>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</si>
  <si>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</si>
  <si>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</si>
  <si>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</si>
  <si>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</si>
  <si>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</si>
  <si>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</si>
  <si>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</si>
  <si>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</si>
  <si>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</si>
  <si>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</si>
  <si>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</si>
  <si>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</si>
  <si>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</si>
  <si>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</si>
  <si>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</si>
  <si>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</si>
  <si>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</si>
  <si>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</si>
  <si>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</si>
  <si>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</si>
  <si>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</si>
  <si>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</si>
  <si>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</si>
  <si>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</si>
  <si>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</si>
  <si>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</si>
  <si>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</si>
  <si>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</si>
  <si>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</si>
  <si>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</si>
  <si>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</si>
  <si>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</si>
  <si>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</si>
  <si>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</si>
  <si>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</si>
  <si>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</si>
  <si>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</si>
  <si>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</si>
  <si>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</si>
  <si>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</si>
  <si>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</si>
  <si>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</si>
  <si>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</si>
  <si>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</si>
  <si>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</si>
  <si>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</si>
  <si>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</si>
  <si>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</si>
  <si>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</si>
  <si>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</si>
  <si>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</si>
  <si>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</si>
  <si>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</si>
  <si>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</si>
  <si>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</si>
  <si>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</si>
  <si>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</si>
  <si>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</si>
  <si>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</si>
  <si>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</si>
  <si>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</si>
  <si>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</si>
  <si>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</si>
  <si>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</si>
  <si>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</si>
  <si>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</si>
  <si>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</si>
  <si>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</si>
  <si>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</si>
  <si>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</si>
  <si>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</si>
  <si>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</si>
  <si>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</si>
  <si>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</si>
  <si>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</si>
  <si>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</si>
  <si>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</si>
  <si>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</si>
  <si>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</si>
  <si>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</si>
  <si>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</si>
  <si>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</si>
  <si>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</si>
  <si>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</si>
  <si>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</si>
  <si>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</si>
  <si>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</si>
  <si>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</si>
  <si>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</si>
  <si>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</si>
  <si>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</si>
  <si>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</si>
  <si>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</si>
  <si>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</si>
  <si>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</si>
  <si>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</si>
  <si>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</si>
  <si>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</si>
  <si>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</si>
  <si>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</si>
  <si>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</si>
  <si>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</si>
  <si>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</si>
  <si>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</si>
  <si>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</si>
  <si>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</si>
  <si>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</si>
  <si>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</si>
  <si>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</si>
  <si>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</si>
  <si>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</si>
  <si>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</si>
  <si>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</si>
  <si>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</si>
  <si>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</si>
  <si>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</si>
  <si>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</si>
  <si>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</si>
  <si>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</si>
  <si>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</si>
  <si>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</si>
  <si>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</si>
  <si>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</si>
  <si>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</si>
  <si>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</si>
  <si>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</si>
  <si>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</si>
  <si>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</si>
  <si>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</si>
  <si>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</si>
  <si>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</si>
  <si>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</si>
  <si>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</si>
  <si>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</si>
  <si>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</si>
  <si>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</si>
  <si>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</si>
  <si>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</si>
  <si>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</si>
  <si>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</si>
  <si>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</si>
  <si>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</si>
  <si>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</si>
  <si>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</si>
  <si>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</si>
  <si>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</si>
  <si>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</si>
  <si>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</si>
  <si>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</si>
  <si>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</si>
  <si>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</si>
  <si>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</si>
  <si>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</si>
  <si>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</si>
  <si>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</si>
  <si>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</si>
  <si>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</si>
  <si>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</si>
  <si>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</si>
  <si>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</si>
  <si>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</si>
  <si>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</si>
  <si>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</si>
  <si>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</si>
  <si>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</si>
  <si>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</si>
  <si>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</si>
  <si>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</si>
  <si>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</si>
  <si>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</si>
  <si>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</si>
  <si>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</si>
  <si>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</si>
  <si>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</si>
  <si>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</si>
  <si>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</si>
  <si>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</si>
  <si>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</si>
  <si>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</si>
  <si>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</si>
  <si>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</si>
  <si>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</si>
  <si>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</si>
  <si>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</si>
  <si>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</si>
  <si>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</si>
  <si>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</si>
  <si>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</si>
  <si>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</si>
  <si>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</si>
  <si>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</si>
  <si>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</si>
  <si>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</si>
  <si>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</si>
  <si>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</si>
  <si>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</si>
  <si>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</si>
  <si>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</si>
  <si>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</si>
  <si>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</si>
  <si>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</si>
  <si>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</si>
  <si>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</si>
  <si>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</si>
  <si>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</si>
  <si>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</si>
  <si>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</si>
  <si>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</si>
  <si>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</si>
  <si>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</si>
  <si>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</si>
  <si>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</si>
  <si>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</si>
  <si>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</si>
  <si>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</si>
  <si>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</si>
  <si>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</si>
  <si>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</si>
  <si>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</si>
  <si>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</si>
  <si>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</si>
  <si>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</si>
  <si>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</si>
  <si>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</si>
  <si>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</si>
  <si>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</si>
  <si>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</si>
  <si>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</si>
  <si>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</si>
  <si>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</si>
  <si>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</si>
  <si>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</si>
  <si>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</si>
  <si>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</si>
  <si>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</si>
  <si>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</si>
  <si>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</si>
  <si>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</si>
  <si>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</si>
  <si>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</si>
  <si>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</si>
  <si>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</si>
  <si>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</si>
  <si>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</si>
  <si>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</si>
  <si>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</si>
  <si>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</si>
  <si>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</si>
  <si>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</si>
  <si>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</si>
  <si>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</si>
  <si>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</si>
  <si>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</si>
  <si>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</si>
  <si>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</si>
  <si>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</si>
  <si>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</si>
  <si>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</si>
  <si>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</si>
  <si>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</si>
  <si>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</si>
  <si>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</si>
  <si>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</si>
  <si>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</si>
  <si>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</si>
  <si>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</si>
  <si>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</si>
  <si>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</si>
  <si>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</si>
  <si>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</si>
  <si>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</si>
  <si>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</si>
  <si>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</si>
  <si>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</si>
  <si>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</si>
  <si>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</si>
  <si>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</si>
  <si>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</si>
  <si>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</si>
  <si>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</si>
  <si>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</si>
  <si>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</si>
  <si>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</si>
  <si>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</si>
  <si>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</si>
  <si>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</si>
  <si>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</si>
  <si>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</si>
  <si>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</si>
  <si>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</si>
  <si>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</si>
  <si>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</si>
  <si>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</si>
  <si>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</si>
  <si>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</si>
  <si>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</si>
  <si>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</si>
  <si>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</si>
  <si>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</si>
  <si>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</si>
  <si>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</si>
  <si>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</si>
  <si>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</si>
  <si>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</si>
  <si>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</si>
  <si>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</si>
  <si>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</si>
  <si>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</si>
  <si>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</si>
  <si>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</si>
  <si>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</si>
  <si>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</si>
  <si>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</si>
  <si>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</si>
  <si>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</si>
  <si>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</si>
  <si>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</si>
  <si>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</si>
  <si>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</si>
  <si>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</si>
  <si>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</si>
  <si>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</si>
  <si>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</si>
  <si>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</si>
  <si>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</si>
  <si>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</si>
  <si>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</si>
  <si>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</si>
  <si>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</si>
  <si>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</si>
  <si>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</si>
  <si>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</si>
  <si>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</si>
  <si>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</si>
  <si>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</si>
  <si>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</si>
  <si>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</si>
  <si>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</si>
  <si>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</si>
  <si>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</si>
  <si>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</si>
  <si>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</si>
  <si>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</si>
  <si>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</si>
  <si>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</si>
  <si>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</si>
  <si>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</si>
  <si>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</si>
  <si>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</si>
  <si>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</si>
  <si>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</si>
  <si>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</si>
  <si>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</si>
  <si>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</si>
  <si>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</si>
  <si>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</si>
  <si>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</si>
  <si>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</si>
  <si>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</si>
  <si>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</si>
  <si>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</si>
  <si>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</si>
  <si>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</si>
  <si>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</si>
  <si>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</si>
  <si>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</si>
  <si>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</si>
  <si>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</si>
  <si>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</si>
  <si>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</si>
  <si>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</si>
  <si>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</si>
  <si>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</si>
  <si>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</si>
  <si>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</si>
  <si>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</si>
  <si>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</si>
  <si>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</si>
  <si>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</si>
  <si>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</si>
  <si>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</si>
  <si>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</si>
  <si>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</si>
  <si>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</si>
  <si>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</si>
  <si>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</si>
  <si>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</si>
  <si>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</si>
  <si>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</si>
  <si>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</si>
  <si>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</si>
  <si>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</si>
  <si>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</si>
  <si>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</si>
  <si>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</si>
  <si>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</si>
  <si>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</si>
  <si>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</si>
  <si>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</si>
  <si>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</si>
  <si>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</si>
  <si>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</si>
  <si>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</si>
  <si>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</si>
  <si>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</si>
  <si>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</si>
  <si>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</si>
  <si>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</si>
  <si>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</si>
  <si>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</si>
  <si>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</si>
  <si>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</si>
  <si>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</si>
  <si>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</si>
  <si>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</si>
  <si>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</si>
  <si>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</si>
  <si>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</si>
  <si>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</si>
  <si>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</si>
  <si>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</si>
  <si>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</si>
  <si>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</si>
  <si>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</si>
  <si>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</si>
  <si>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</si>
  <si>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</si>
  <si>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</si>
  <si>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</si>
  <si>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</si>
  <si>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</si>
  <si>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</si>
  <si>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</si>
  <si>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</si>
  <si>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</si>
  <si>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</si>
  <si>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</si>
  <si>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</si>
  <si>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</si>
  <si>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</si>
  <si>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</si>
  <si>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</si>
  <si>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</si>
  <si>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</si>
  <si>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</si>
  <si>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</si>
  <si>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</si>
  <si>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</si>
  <si>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</si>
  <si>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</si>
  <si>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</si>
  <si>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</si>
  <si>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</si>
  <si>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</si>
  <si>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</si>
  <si>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</si>
  <si>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</si>
  <si>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</si>
  <si>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</si>
  <si>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</si>
  <si>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</si>
  <si>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</si>
  <si>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</si>
  <si>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</si>
  <si>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</si>
  <si>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</si>
  <si>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</si>
  <si>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</si>
  <si>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</si>
  <si>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</si>
  <si>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</si>
  <si>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</si>
  <si>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</si>
  <si>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</si>
  <si>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</si>
  <si>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</si>
  <si>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</si>
  <si>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</si>
  <si>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</si>
  <si>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</si>
  <si>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</si>
  <si>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</si>
  <si>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</si>
  <si>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</si>
  <si>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</si>
  <si>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</si>
  <si>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</si>
  <si>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</si>
  <si>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</si>
  <si>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</si>
  <si>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</si>
  <si>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</si>
  <si>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</si>
  <si>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</si>
  <si>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</si>
  <si>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</si>
  <si>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</si>
  <si>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</si>
  <si>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</si>
  <si>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</si>
  <si>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</si>
  <si>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</si>
  <si>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</si>
  <si>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</si>
  <si>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</si>
  <si>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</si>
  <si>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</si>
  <si>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</si>
  <si>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</si>
  <si>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</si>
  <si>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</si>
  <si>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</si>
  <si>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</si>
  <si>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</si>
  <si>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</si>
  <si>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</si>
  <si>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</si>
  <si>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</si>
  <si>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</si>
  <si>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</si>
  <si>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</si>
  <si>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</si>
  <si>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</si>
  <si>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</si>
  <si>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</si>
  <si>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</si>
  <si>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</si>
  <si>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</si>
  <si>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</si>
  <si>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</si>
  <si>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</si>
  <si>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</si>
  <si>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</si>
  <si>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</si>
  <si>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</si>
  <si>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</si>
  <si>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</si>
  <si>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</si>
  <si>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</si>
  <si>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</si>
  <si>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</si>
  <si>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</si>
  <si>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</si>
  <si>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</si>
  <si>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</si>
  <si>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</si>
  <si>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</si>
  <si>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</si>
  <si>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</si>
  <si>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</si>
  <si>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</si>
  <si>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</si>
  <si>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</si>
  <si>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</si>
  <si>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</si>
  <si>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</si>
  <si>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</si>
  <si>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</si>
  <si>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</si>
  <si>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</si>
  <si>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</si>
  <si>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</si>
  <si>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</si>
  <si>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</si>
  <si>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</si>
  <si>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</si>
  <si>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</si>
  <si>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</si>
  <si>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</si>
  <si>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</si>
  <si>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</si>
  <si>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</si>
  <si>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</si>
  <si>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</si>
  <si>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</si>
  <si>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</si>
  <si>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</si>
  <si>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</si>
  <si>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</si>
  <si>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</si>
  <si>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</si>
  <si>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</si>
  <si>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</si>
  <si>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</si>
  <si>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</si>
  <si>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</si>
  <si>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</si>
  <si>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</si>
  <si>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</si>
  <si>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</si>
  <si>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</si>
  <si>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</si>
  <si>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</si>
  <si>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</si>
  <si>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</si>
  <si>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</si>
  <si>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</si>
  <si>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</si>
  <si>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</si>
  <si>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</si>
  <si>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</si>
  <si>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</si>
  <si>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</si>
  <si>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</si>
  <si>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</si>
  <si>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</si>
  <si>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</si>
  <si>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</si>
  <si>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</si>
  <si>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</si>
  <si>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</si>
  <si>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</si>
  <si>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</si>
  <si>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</si>
  <si>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</si>
  <si>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</si>
  <si>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</si>
  <si>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</si>
  <si>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</si>
  <si>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</si>
  <si>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</si>
  <si>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</si>
  <si>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</si>
  <si>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</si>
  <si>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</si>
  <si>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</si>
  <si>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</si>
  <si>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</si>
  <si>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</si>
  <si>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</si>
  <si>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</si>
  <si>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</si>
  <si>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</si>
  <si>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</si>
  <si>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</si>
  <si>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</si>
  <si>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</si>
  <si>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</si>
  <si>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</si>
  <si>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</si>
  <si>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</si>
  <si>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</si>
  <si>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</si>
  <si>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</si>
  <si>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</si>
  <si>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</si>
  <si>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</si>
  <si>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</si>
  <si>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</si>
  <si>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</si>
  <si>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</si>
  <si>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</si>
  <si>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</si>
  <si>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</si>
  <si>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</si>
  <si>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</si>
  <si>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</si>
  <si>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</si>
  <si>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</si>
  <si>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</si>
  <si>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</si>
  <si>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</si>
  <si>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</si>
  <si>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</si>
  <si>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</si>
  <si>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</si>
  <si>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</si>
  <si>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</si>
  <si>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</si>
  <si>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</si>
  <si>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</si>
  <si>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</si>
  <si>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</si>
  <si>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</si>
  <si>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</si>
  <si>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</si>
  <si>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</si>
  <si>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</si>
  <si>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</si>
  <si>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</si>
  <si>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</si>
  <si>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</si>
  <si>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</si>
  <si>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</si>
  <si>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</si>
  <si>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</si>
  <si>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</si>
  <si>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</si>
  <si>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</si>
  <si>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</si>
  <si>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</si>
  <si>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</si>
  <si>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</si>
  <si>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</si>
  <si>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</si>
  <si>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</si>
  <si>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</si>
  <si>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</si>
  <si>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</si>
  <si>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</si>
  <si>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</si>
  <si>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</si>
  <si>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</si>
  <si>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</si>
  <si>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</si>
  <si>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</si>
  <si>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</si>
  <si>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</si>
  <si>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</si>
  <si>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</si>
  <si>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</si>
  <si>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</si>
  <si>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</si>
  <si>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</si>
  <si>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</si>
  <si>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</si>
  <si>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</si>
  <si>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</si>
  <si>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</si>
  <si>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</si>
  <si>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</si>
  <si>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</si>
  <si>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</si>
  <si>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</si>
  <si>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</si>
  <si>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</si>
  <si>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</si>
  <si>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</si>
  <si>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</si>
  <si>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</si>
  <si>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</si>
  <si>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</si>
  <si>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</si>
  <si>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</si>
  <si>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</si>
  <si>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</si>
  <si>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</si>
  <si>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</si>
  <si>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</si>
  <si>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</si>
  <si>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</si>
  <si>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</si>
  <si>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</si>
  <si>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</si>
  <si>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</si>
  <si>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</si>
  <si>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</si>
  <si>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</si>
  <si>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</si>
  <si>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</si>
  <si>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</si>
  <si>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</si>
  <si>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</si>
  <si>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</si>
  <si>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</si>
  <si>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</si>
  <si>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</si>
  <si>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</si>
  <si>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</si>
  <si>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</si>
  <si>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</si>
  <si>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</si>
  <si>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</si>
  <si>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</si>
  <si>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</si>
  <si>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</si>
  <si>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</si>
  <si>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</si>
  <si>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</si>
  <si>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</si>
  <si>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</si>
  <si>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</si>
  <si>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</si>
  <si>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</si>
  <si>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</si>
  <si>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</si>
  <si>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</si>
  <si>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</si>
  <si>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</si>
  <si>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</si>
  <si>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</si>
  <si>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</si>
  <si>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</si>
  <si>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</si>
  <si>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</si>
  <si>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</si>
  <si>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</si>
  <si>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</si>
  <si>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</si>
  <si>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</si>
  <si>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</si>
  <si>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</si>
  <si>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</si>
  <si>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</si>
  <si>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</si>
  <si>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</si>
  <si>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</si>
  <si>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</si>
  <si>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</si>
  <si>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</si>
  <si>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</si>
  <si>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</si>
  <si>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</si>
  <si>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</si>
  <si>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</si>
  <si>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</si>
  <si>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</si>
  <si>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</si>
  <si>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</si>
  <si>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</si>
  <si>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</si>
  <si>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</si>
  <si>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</si>
  <si>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</si>
  <si>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</si>
  <si>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</si>
  <si>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</si>
  <si>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</si>
  <si>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</si>
  <si>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</si>
  <si>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</si>
  <si>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</si>
  <si>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</si>
  <si>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</si>
  <si>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</si>
  <si>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</si>
  <si>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</si>
  <si>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</si>
  <si>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</si>
  <si>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</si>
  <si>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</si>
  <si>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</si>
  <si>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</si>
  <si>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</si>
  <si>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</si>
  <si>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</si>
  <si>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</si>
  <si>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</si>
  <si>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</si>
  <si>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</si>
  <si>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</si>
  <si>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</si>
  <si>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</si>
  <si>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</si>
  <si>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</si>
  <si>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</si>
  <si>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</si>
  <si>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</si>
  <si>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</si>
  <si>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</si>
  <si>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</si>
  <si>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</si>
  <si>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</si>
  <si>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</si>
  <si>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</si>
  <si>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</si>
  <si>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</si>
  <si>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</si>
  <si>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</si>
  <si>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</si>
  <si>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</si>
  <si>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</si>
  <si>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</si>
  <si>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</si>
  <si>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</si>
  <si>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</si>
  <si>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</si>
  <si>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</si>
  <si>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</si>
  <si>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</si>
  <si>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</si>
  <si>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</si>
  <si>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</si>
  <si>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</si>
  <si>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</si>
  <si>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</si>
  <si>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</si>
  <si>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</si>
  <si>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</si>
  <si>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</si>
  <si>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</si>
  <si>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</si>
  <si>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</si>
  <si>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</si>
  <si>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</si>
  <si>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</si>
  <si>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</si>
  <si>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</si>
  <si>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</si>
  <si>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</si>
  <si>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</si>
  <si>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</si>
  <si>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</si>
  <si>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</si>
  <si>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</si>
  <si>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</si>
  <si>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</si>
  <si>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</si>
  <si>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</si>
  <si>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</si>
  <si>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</si>
  <si>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</si>
  <si>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</si>
  <si>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</si>
  <si>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</si>
  <si>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</si>
  <si>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</si>
  <si>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</si>
  <si>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</si>
  <si>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</si>
  <si>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</si>
  <si>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</si>
  <si>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</si>
  <si>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</si>
  <si>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</si>
  <si>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</si>
  <si>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</si>
  <si>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</si>
  <si>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</si>
  <si>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</si>
  <si>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</si>
  <si>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</si>
  <si>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</si>
  <si>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</si>
  <si>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</si>
  <si>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</si>
  <si>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</si>
  <si>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</si>
  <si>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</si>
  <si>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</si>
  <si>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</si>
  <si>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</si>
  <si>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</si>
  <si>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</si>
  <si>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</si>
  <si>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</si>
  <si>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</si>
  <si>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</si>
  <si>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</si>
  <si>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</si>
  <si>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</si>
  <si>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</si>
  <si>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</si>
  <si>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</si>
  <si>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</si>
  <si>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</si>
  <si>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</si>
  <si>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</si>
  <si>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</si>
  <si>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</si>
  <si>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</si>
  <si>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</si>
  <si>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</si>
  <si>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</si>
  <si>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</si>
  <si>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</si>
  <si>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</si>
  <si>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</si>
  <si>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</si>
  <si>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</si>
  <si>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</si>
  <si>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</si>
  <si>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</si>
  <si>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</si>
  <si>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</si>
  <si>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</si>
  <si>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</si>
  <si>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</si>
  <si>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</si>
  <si>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</si>
  <si>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</si>
  <si>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</si>
  <si>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</si>
  <si>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</si>
  <si>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</si>
  <si>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</si>
  <si>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</si>
  <si>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</si>
  <si>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</si>
  <si>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</si>
  <si>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</si>
  <si>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</si>
  <si>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</si>
  <si>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</si>
  <si>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</si>
  <si>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</si>
  <si>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</si>
  <si>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</si>
  <si>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</si>
  <si>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</si>
  <si>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</si>
  <si>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</si>
  <si>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</si>
  <si>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</si>
  <si>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</si>
  <si>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</si>
  <si>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</si>
  <si>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</si>
  <si>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</si>
  <si>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</si>
  <si>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</si>
  <si>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</si>
  <si>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</si>
  <si>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</si>
  <si>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</si>
  <si>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</si>
  <si>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</si>
  <si>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</si>
  <si>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</si>
  <si>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</si>
  <si>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</si>
  <si>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</si>
  <si>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</si>
  <si>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</si>
  <si>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</si>
  <si>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</si>
  <si>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</si>
  <si>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</si>
  <si>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</si>
  <si>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</si>
  <si>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</si>
  <si>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</si>
  <si>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</si>
  <si>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</si>
  <si>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</si>
  <si>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</si>
  <si>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</si>
  <si>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</si>
  <si>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</si>
  <si>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</si>
  <si>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</si>
  <si>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</si>
  <si>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</si>
  <si>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</si>
  <si>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</si>
  <si>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</si>
  <si>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</si>
  <si>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</si>
  <si>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</si>
  <si>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</si>
  <si>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</si>
  <si>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</si>
  <si>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</si>
  <si>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</si>
  <si>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</si>
  <si>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</si>
  <si>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</si>
  <si>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</si>
  <si>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</si>
  <si>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</si>
  <si>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</si>
  <si>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</si>
  <si>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</si>
  <si>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</si>
  <si>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</si>
  <si>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</si>
  <si>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</si>
  <si>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</si>
  <si>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</si>
  <si>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</si>
  <si>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</si>
  <si>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</si>
  <si>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</si>
  <si>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</si>
  <si>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</si>
  <si>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</si>
  <si>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</si>
  <si>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</si>
  <si>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</si>
  <si>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</si>
  <si>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</si>
  <si>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</si>
  <si>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</si>
  <si>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</si>
  <si>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</si>
  <si>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</si>
  <si>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</si>
  <si>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</si>
  <si>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</si>
  <si>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</si>
  <si>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</si>
  <si>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</si>
  <si>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</si>
  <si>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</si>
  <si>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</si>
  <si>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</si>
  <si>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</si>
  <si>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</si>
  <si>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</si>
  <si>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</si>
  <si>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</si>
  <si>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</si>
  <si>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</si>
  <si>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</si>
  <si>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</si>
  <si>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</si>
  <si>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</si>
  <si>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</si>
  <si>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</si>
  <si>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</si>
  <si>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</si>
  <si>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</si>
  <si>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</si>
  <si>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</si>
  <si>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</si>
  <si>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</si>
  <si>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</si>
  <si>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</si>
  <si>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</si>
  <si>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</si>
  <si>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</si>
  <si>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</si>
  <si>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</si>
  <si>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</si>
  <si>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</si>
  <si>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</si>
  <si>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</si>
  <si>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</si>
  <si>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</si>
  <si>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</si>
  <si>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</si>
  <si>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</si>
  <si>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</si>
  <si>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</si>
  <si>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</si>
  <si>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</si>
  <si>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</si>
  <si>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</si>
  <si>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</si>
  <si>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</si>
  <si>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</si>
  <si>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</si>
  <si>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</si>
  <si>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</si>
  <si>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</si>
  <si>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</si>
  <si>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</si>
  <si>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</si>
  <si>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</si>
  <si>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</si>
  <si>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</si>
  <si>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</si>
  <si>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</si>
  <si>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</si>
  <si>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</si>
  <si>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</si>
  <si>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</si>
  <si>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</si>
  <si>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</si>
  <si>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</si>
  <si>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</si>
  <si>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</si>
  <si>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</si>
  <si>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</si>
  <si>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</si>
  <si>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</si>
  <si>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</si>
  <si>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</si>
  <si>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</si>
  <si>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</si>
  <si>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</si>
  <si>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</si>
  <si>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</si>
  <si>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</si>
  <si>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</si>
  <si>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</si>
  <si>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</si>
  <si>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</si>
  <si>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</si>
  <si>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</si>
  <si>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</si>
  <si>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</si>
  <si>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</si>
  <si>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</si>
  <si>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</si>
  <si>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</si>
  <si>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</si>
  <si>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</si>
  <si>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</si>
  <si>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</si>
  <si>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</si>
  <si>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</si>
  <si>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</si>
  <si>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</si>
  <si>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</si>
  <si>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</si>
  <si>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</si>
  <si>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</si>
  <si>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</si>
  <si>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</si>
  <si>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</si>
  <si>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</si>
  <si>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</si>
  <si>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</si>
  <si>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</si>
  <si>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</si>
  <si>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</si>
  <si>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</si>
  <si>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</si>
  <si>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</si>
  <si>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</si>
  <si>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</si>
  <si>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</si>
  <si>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</si>
  <si>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</si>
  <si>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</si>
  <si>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</si>
  <si>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</si>
  <si>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</si>
  <si>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</si>
  <si>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</si>
  <si>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</si>
  <si>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</si>
  <si>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</si>
  <si>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</si>
  <si>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</si>
  <si>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</si>
  <si>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</si>
  <si>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</si>
  <si>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</si>
  <si>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</si>
  <si>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</si>
  <si>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</si>
  <si>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</si>
  <si>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</si>
  <si>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</si>
  <si>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</si>
  <si>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</si>
  <si>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</si>
  <si>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</si>
  <si>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</si>
  <si>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</si>
  <si>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</si>
  <si>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</si>
  <si>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</si>
  <si>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</si>
  <si>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</si>
  <si>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</si>
  <si>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</si>
  <si>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</si>
  <si>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</si>
  <si>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</si>
  <si>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</si>
  <si>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</si>
  <si>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</si>
  <si>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</si>
  <si>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</si>
  <si>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</si>
  <si>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</si>
  <si>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</si>
  <si>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</si>
  <si>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</si>
  <si>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</si>
  <si>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</si>
  <si>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</si>
  <si>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</si>
  <si>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</si>
  <si>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</si>
  <si>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</si>
  <si>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</si>
  <si>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</si>
  <si>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</si>
  <si>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</si>
  <si>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</si>
  <si>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</si>
  <si>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</si>
  <si>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</si>
  <si>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</si>
  <si>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</si>
  <si>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</si>
  <si>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</si>
  <si>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</si>
  <si>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</si>
  <si>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</si>
  <si>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</si>
  <si>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</si>
  <si>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</si>
  <si>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</si>
  <si>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</si>
  <si>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</si>
  <si>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</si>
  <si>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</si>
  <si>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</si>
  <si>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</si>
  <si>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</si>
  <si>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</si>
  <si>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</si>
  <si>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</si>
  <si>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</si>
  <si>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</si>
  <si>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</si>
  <si>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</si>
  <si>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</si>
  <si>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</si>
  <si>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</si>
  <si>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</si>
  <si>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</si>
  <si>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</si>
  <si>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</si>
  <si>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</si>
  <si>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</si>
  <si>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</si>
  <si>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</si>
  <si>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</si>
  <si>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</si>
  <si>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</si>
  <si>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</si>
  <si>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</si>
  <si>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</si>
  <si>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</si>
  <si>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</si>
  <si>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</si>
  <si>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</si>
  <si>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</si>
  <si>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</si>
  <si>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</si>
  <si>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</si>
  <si>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</si>
  <si>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</si>
  <si>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</si>
  <si>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</si>
  <si>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</si>
  <si>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</si>
  <si>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</si>
  <si>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</si>
  <si>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</si>
  <si>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</si>
  <si>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</si>
  <si>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</si>
  <si>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</si>
  <si>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</si>
  <si>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</si>
  <si>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</si>
  <si>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</si>
  <si>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</si>
  <si>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</si>
  <si>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</si>
  <si>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</si>
  <si>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</si>
  <si>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</si>
  <si>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</si>
  <si>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</si>
  <si>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</si>
  <si>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</si>
  <si>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</si>
  <si>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</si>
  <si>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</si>
  <si>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</si>
  <si>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</si>
  <si>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</si>
  <si>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</si>
  <si>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</si>
  <si>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</si>
  <si>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</si>
  <si>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</si>
  <si>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</si>
  <si>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</si>
  <si>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</si>
  <si>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</si>
  <si>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</si>
  <si>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</si>
  <si>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</si>
  <si>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</si>
  <si>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</si>
  <si>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</si>
  <si>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</si>
  <si>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</si>
  <si>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</si>
  <si>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</si>
  <si>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</si>
  <si>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</si>
  <si>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</si>
  <si>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</si>
  <si>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</si>
  <si>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</si>
  <si>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</si>
  <si>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</si>
  <si>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</si>
  <si>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</si>
  <si>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</si>
  <si>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</si>
  <si>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</si>
  <si>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</si>
  <si>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</si>
  <si>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</si>
  <si>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</si>
  <si>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</si>
  <si>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</si>
  <si>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</si>
  <si>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</si>
  <si>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</si>
  <si>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</si>
  <si>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</si>
  <si>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</si>
  <si>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</si>
  <si>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</si>
  <si>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</si>
  <si>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</si>
  <si>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</si>
  <si>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</si>
  <si>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</si>
  <si>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</si>
  <si>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</si>
  <si>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</si>
  <si>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</si>
  <si>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</si>
  <si>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</si>
  <si>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</si>
  <si>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</si>
  <si>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</si>
  <si>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</si>
  <si>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</si>
  <si>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</si>
  <si>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</si>
  <si>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</si>
  <si>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</si>
  <si>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</si>
  <si>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</si>
  <si>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</si>
  <si>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</si>
  <si>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</si>
  <si>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</si>
  <si>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</si>
  <si>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</si>
  <si>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</si>
  <si>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</si>
  <si>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</si>
  <si>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</si>
  <si>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</si>
  <si>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</si>
  <si>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</si>
  <si>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</si>
  <si>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</si>
  <si>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</si>
  <si>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</si>
  <si>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</si>
  <si>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</si>
  <si>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</si>
  <si>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</si>
  <si>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</si>
  <si>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</si>
  <si>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</si>
  <si>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</si>
  <si>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</si>
  <si>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</si>
  <si>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</si>
  <si>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</si>
  <si>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</si>
  <si>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</si>
  <si>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</si>
  <si>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</si>
  <si>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</si>
  <si>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</si>
  <si>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</si>
  <si>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</si>
  <si>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</si>
  <si>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</si>
  <si>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</si>
  <si>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</si>
  <si>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</si>
  <si>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</si>
  <si>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</si>
  <si>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</si>
  <si>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</si>
  <si>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</si>
  <si>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</si>
  <si>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</si>
  <si>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</si>
  <si>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</si>
  <si>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</si>
  <si>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</si>
  <si>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</si>
  <si>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</si>
  <si>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</si>
  <si>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</si>
  <si>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</si>
  <si>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</si>
  <si>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</si>
  <si>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</si>
  <si>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</si>
  <si>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</si>
  <si>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</si>
  <si>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</si>
  <si>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</si>
  <si>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</si>
  <si>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</si>
  <si>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</si>
  <si>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</si>
  <si>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</si>
  <si>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</si>
  <si>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</si>
  <si>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</si>
  <si>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</si>
  <si>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</si>
  <si>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</si>
  <si>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</si>
  <si>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</si>
  <si>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</si>
  <si>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</si>
  <si>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</si>
  <si>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</si>
  <si>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</si>
  <si>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</si>
  <si>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</si>
  <si>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</si>
  <si>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</si>
  <si>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</si>
  <si>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</si>
  <si>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</si>
  <si>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</si>
  <si>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</si>
  <si>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</si>
  <si>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</si>
  <si>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</si>
  <si>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</si>
  <si>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</si>
  <si>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</si>
  <si>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</si>
  <si>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</si>
  <si>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</si>
  <si>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</si>
  <si>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</si>
  <si>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</si>
  <si>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</si>
  <si>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</si>
  <si>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</si>
  <si>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</si>
  <si>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</si>
  <si>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</si>
  <si>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</si>
  <si>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</si>
  <si>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</si>
  <si>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</si>
  <si>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</si>
  <si>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</si>
  <si>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</si>
  <si>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</si>
  <si>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</si>
  <si>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</si>
  <si>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</si>
  <si>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</si>
  <si>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</si>
  <si>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</si>
  <si>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</si>
  <si>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</si>
  <si>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</si>
  <si>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</si>
  <si>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</si>
  <si>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</si>
  <si>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</si>
  <si>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</si>
  <si>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</si>
  <si>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</si>
  <si>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</si>
  <si>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</si>
  <si>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</si>
  <si>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</si>
  <si>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</si>
  <si>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</si>
  <si>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</si>
  <si>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</si>
  <si>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</si>
  <si>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</si>
  <si>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</si>
  <si>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</si>
  <si>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</si>
  <si>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</si>
  <si>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</si>
  <si>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</si>
  <si>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</si>
  <si>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</si>
  <si>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</si>
  <si>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</si>
  <si>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</si>
  <si>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</si>
  <si>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</si>
  <si>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</si>
  <si>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</si>
  <si>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</si>
  <si>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</si>
  <si>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</si>
  <si>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</si>
  <si>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</si>
  <si>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</si>
  <si>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</si>
  <si>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</si>
  <si>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</si>
  <si>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</si>
  <si>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</si>
  <si>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</si>
  <si>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</si>
  <si>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</si>
  <si>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</si>
  <si>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</si>
  <si>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</si>
  <si>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</si>
  <si>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</si>
  <si>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</si>
  <si>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</si>
  <si>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</si>
  <si>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</si>
  <si>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</si>
  <si>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</si>
  <si>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</si>
  <si>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</si>
  <si>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</si>
  <si>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</si>
  <si>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</si>
  <si>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</si>
  <si>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</si>
  <si>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</si>
  <si>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</si>
  <si>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</si>
  <si>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</si>
  <si>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</si>
  <si>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</si>
  <si>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</si>
  <si>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</si>
  <si>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</si>
  <si>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</si>
  <si>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</si>
  <si>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</si>
  <si>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</si>
  <si>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</si>
  <si>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</si>
  <si>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</si>
  <si>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</si>
  <si>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</si>
  <si>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</si>
  <si>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</si>
  <si>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</si>
  <si>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</si>
  <si>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</si>
  <si>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</si>
  <si>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</si>
  <si>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</si>
  <si>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</si>
  <si>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</si>
  <si>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</si>
  <si>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</si>
  <si>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</si>
  <si>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</si>
  <si>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</si>
  <si>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</si>
  <si>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</si>
  <si>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</si>
  <si>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</si>
  <si>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</si>
  <si>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</si>
  <si>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</si>
  <si>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</si>
  <si>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</si>
  <si>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</si>
  <si>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</si>
  <si>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</si>
  <si>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</si>
  <si>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</si>
  <si>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</si>
  <si>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</si>
  <si>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</si>
  <si>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</si>
  <si>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</si>
  <si>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</si>
  <si>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</si>
  <si>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</si>
  <si>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</si>
  <si>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</si>
  <si>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</si>
  <si>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</si>
  <si>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</si>
  <si>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</si>
  <si>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</si>
  <si>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</si>
  <si>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</si>
  <si>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</si>
  <si>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</si>
  <si>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</si>
  <si>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</si>
  <si>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</si>
  <si>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</si>
  <si>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</si>
  <si>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</si>
  <si>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</si>
  <si>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</si>
  <si>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</si>
  <si>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</si>
  <si>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</si>
  <si>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</si>
  <si>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</si>
  <si>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</si>
  <si>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</si>
  <si>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</si>
  <si>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</si>
  <si>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</si>
  <si>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</si>
  <si>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</si>
  <si>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</si>
  <si>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</si>
  <si>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</si>
  <si>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</si>
  <si>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</si>
  <si>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</si>
  <si>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</si>
  <si>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</si>
  <si>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</si>
  <si>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</si>
  <si>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</si>
  <si>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</si>
  <si>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</si>
  <si>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</si>
  <si>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</si>
  <si>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</si>
  <si>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</si>
  <si>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</si>
  <si>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</si>
  <si>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</si>
  <si>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</si>
  <si>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</si>
  <si>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</si>
  <si>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</si>
  <si>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</si>
  <si>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</si>
  <si>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</si>
  <si>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</si>
  <si>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</si>
  <si>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</si>
  <si>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</si>
  <si>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</si>
  <si>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</si>
  <si>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</si>
  <si>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</si>
  <si>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</si>
  <si>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</si>
  <si>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</si>
  <si>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</si>
  <si>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</si>
  <si>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</si>
  <si>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</si>
  <si>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</si>
  <si>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</si>
  <si>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</si>
  <si>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</si>
  <si>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</si>
  <si>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</si>
  <si>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</si>
  <si>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</si>
  <si>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</si>
  <si>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</si>
  <si>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</si>
  <si>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</si>
  <si>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</si>
  <si>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</si>
  <si>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</si>
  <si>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</si>
  <si>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</si>
  <si>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</si>
  <si>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</si>
  <si>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</si>
  <si>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</si>
  <si>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</si>
  <si>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</si>
  <si>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</si>
  <si>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</si>
  <si>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</si>
  <si>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</si>
  <si>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</si>
  <si>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</si>
  <si>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</si>
  <si>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</si>
  <si>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</si>
  <si>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</si>
  <si>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</si>
  <si>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</si>
  <si>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</si>
  <si>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</si>
  <si>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</si>
  <si>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</si>
  <si>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</si>
  <si>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</si>
  <si>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</si>
  <si>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</si>
  <si>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</si>
  <si>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</si>
  <si>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</si>
  <si>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</si>
  <si>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</si>
  <si>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</si>
  <si>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</si>
  <si>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</si>
  <si>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</si>
  <si>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</si>
  <si>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</si>
  <si>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</si>
  <si>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</si>
  <si>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</si>
  <si>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</si>
  <si>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</si>
  <si>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</si>
  <si>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</si>
  <si>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</si>
  <si>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</si>
  <si>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</si>
  <si>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</si>
  <si>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</si>
  <si>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</si>
  <si>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</si>
  <si>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</si>
  <si>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</si>
  <si>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</si>
  <si>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</si>
  <si>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</si>
  <si>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</si>
  <si>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</si>
  <si>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</si>
  <si>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</si>
  <si>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</si>
  <si>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</si>
  <si>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</si>
  <si>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</si>
  <si>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</si>
  <si>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</si>
  <si>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</si>
  <si>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</si>
  <si>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</si>
  <si>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</si>
  <si>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</si>
  <si>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</si>
  <si>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</si>
  <si>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</si>
  <si>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</si>
  <si>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</si>
  <si>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</si>
  <si>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</si>
  <si>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</si>
  <si>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</si>
  <si>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</si>
  <si>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</si>
  <si>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</si>
  <si>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</si>
  <si>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</si>
  <si>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</si>
  <si>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</si>
  <si>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</si>
  <si>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</si>
  <si>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</si>
  <si>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</si>
  <si>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</si>
  <si>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</si>
  <si>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</si>
  <si>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</si>
  <si>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</si>
  <si>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</si>
  <si>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</si>
  <si>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</si>
  <si>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</si>
  <si>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</si>
  <si>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</si>
  <si>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</si>
  <si>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</si>
  <si>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</si>
  <si>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</si>
  <si>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</si>
  <si>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</si>
  <si>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</si>
  <si>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</si>
  <si>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</si>
  <si>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</si>
  <si>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</si>
  <si>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</si>
  <si>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</si>
  <si>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</si>
  <si>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</si>
  <si>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</si>
  <si>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</si>
  <si>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</si>
  <si>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</si>
  <si>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</si>
  <si>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</si>
  <si>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</si>
  <si>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</si>
  <si>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</si>
  <si>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</si>
  <si>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</si>
  <si>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</si>
  <si>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</si>
  <si>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</si>
  <si>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</si>
  <si>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</si>
  <si>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</si>
  <si>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</si>
  <si>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</si>
  <si>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</si>
  <si>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</si>
  <si>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</si>
  <si>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</si>
  <si>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</si>
  <si>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</si>
  <si>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</si>
  <si>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</si>
  <si>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</si>
  <si>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</si>
  <si>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</si>
  <si>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</si>
  <si>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</si>
  <si>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</si>
  <si>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</si>
  <si>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</si>
  <si>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</si>
  <si>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</si>
  <si>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</si>
  <si>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</si>
  <si>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</si>
  <si>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</si>
  <si>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</si>
  <si>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</si>
  <si>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</si>
  <si>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</si>
  <si>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</si>
  <si>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</si>
  <si>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</si>
  <si>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</si>
  <si>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</si>
  <si>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</si>
  <si>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</si>
  <si>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</si>
  <si>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</si>
  <si>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</si>
  <si>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</si>
  <si>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</si>
  <si>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</si>
  <si>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</si>
  <si>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</si>
  <si>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</si>
  <si>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</si>
  <si>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</si>
  <si>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</si>
  <si>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</si>
  <si>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</si>
  <si>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</si>
  <si>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</si>
  <si>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</si>
  <si>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</si>
  <si>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</si>
  <si>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</si>
  <si>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</si>
  <si>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</si>
  <si>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</si>
  <si>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</si>
  <si>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</si>
  <si>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</si>
  <si>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</si>
  <si>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</si>
  <si>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</si>
  <si>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</si>
  <si>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</si>
  <si>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</si>
  <si>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</si>
  <si>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</si>
  <si>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</si>
  <si>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</si>
  <si>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</si>
  <si>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</si>
  <si>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</si>
  <si>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</si>
  <si>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</si>
  <si>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</si>
  <si>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</si>
  <si>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</si>
  <si>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</si>
  <si>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</si>
  <si>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</si>
  <si>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</si>
  <si>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</si>
  <si>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</si>
  <si>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</si>
  <si>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</si>
  <si>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</si>
  <si>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</si>
  <si>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</si>
  <si>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</si>
  <si>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</si>
  <si>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</si>
  <si>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</si>
  <si>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</si>
  <si>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</si>
  <si>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</si>
  <si>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</si>
  <si>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</si>
  <si>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</si>
  <si>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</si>
  <si>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</si>
  <si>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</si>
  <si>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</si>
  <si>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</si>
  <si>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</si>
  <si>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</si>
  <si>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</si>
  <si>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</si>
  <si>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</si>
  <si>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</si>
  <si>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</si>
  <si>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</si>
  <si>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</si>
  <si>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</si>
  <si>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</si>
  <si>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</si>
  <si>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</si>
  <si>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</si>
  <si>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</si>
  <si>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</si>
  <si>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</si>
  <si>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</si>
  <si>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</si>
  <si>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</si>
  <si>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</si>
  <si>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</si>
  <si>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</si>
  <si>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</si>
  <si>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</si>
  <si>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</si>
  <si>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</si>
  <si>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</si>
  <si>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</si>
  <si>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</si>
  <si>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</si>
  <si>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</si>
  <si>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</si>
  <si>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</si>
  <si>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</si>
  <si>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</si>
  <si>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</si>
  <si>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</si>
  <si>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</si>
  <si>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</si>
  <si>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</si>
  <si>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</si>
  <si>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</si>
  <si>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</si>
  <si>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</si>
  <si>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</si>
  <si>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</si>
  <si>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</si>
  <si>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</si>
  <si>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</si>
  <si>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</si>
  <si>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</si>
  <si>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</si>
  <si>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</si>
  <si>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</si>
  <si>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</si>
  <si>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</si>
  <si>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</si>
  <si>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</si>
  <si>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</si>
  <si>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</si>
  <si>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</si>
  <si>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</si>
  <si>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</si>
  <si>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</si>
  <si>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</si>
  <si>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</si>
  <si>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</si>
  <si>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</si>
  <si>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</si>
  <si>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</si>
  <si>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</si>
  <si>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</si>
  <si>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</si>
  <si>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</si>
  <si>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</si>
  <si>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</si>
  <si>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</si>
  <si>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</si>
  <si>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</si>
  <si>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</si>
  <si>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</si>
  <si>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</si>
  <si>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</si>
  <si>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</si>
  <si>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</si>
  <si>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</si>
  <si>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</si>
  <si>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</si>
  <si>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</si>
  <si>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</si>
  <si>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</si>
  <si>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</si>
  <si>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</si>
  <si>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</si>
  <si>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</si>
  <si>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</si>
  <si>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</si>
  <si>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</si>
  <si>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</si>
  <si>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</si>
  <si>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</si>
  <si>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</si>
  <si>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</si>
  <si>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</si>
  <si>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</si>
  <si>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</si>
  <si>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</si>
  <si>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</si>
  <si>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</si>
  <si>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</si>
  <si>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</si>
  <si>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</si>
  <si>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</si>
  <si>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</si>
  <si>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</si>
  <si>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</si>
  <si>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</si>
  <si>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</si>
  <si>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</si>
  <si>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</si>
  <si>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</si>
  <si>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</si>
  <si>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</si>
  <si>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</si>
  <si>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</si>
  <si>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</si>
  <si>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</si>
  <si>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</si>
  <si>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</si>
  <si>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</si>
  <si>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</si>
  <si>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</si>
  <si>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</si>
  <si>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</si>
  <si>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</si>
  <si>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</si>
  <si>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</si>
  <si>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</si>
  <si>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</si>
  <si>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</si>
  <si>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</si>
  <si>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</si>
  <si>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</si>
  <si>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</si>
  <si>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</si>
  <si>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</si>
  <si>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</si>
  <si>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</si>
  <si>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</si>
  <si>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</si>
  <si>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</si>
  <si>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</si>
  <si>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</si>
  <si>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</si>
  <si>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</si>
  <si>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</si>
  <si>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</si>
  <si>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</si>
  <si>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</si>
  <si>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</si>
  <si>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</si>
  <si>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</si>
  <si>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</si>
  <si>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</si>
  <si>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</si>
  <si>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</si>
  <si>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</si>
  <si>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</si>
  <si>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</si>
  <si>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</si>
  <si>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</si>
  <si>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</si>
  <si>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</si>
  <si>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</si>
  <si>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</si>
  <si>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</si>
  <si>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</si>
  <si>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</si>
  <si>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</si>
  <si>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</si>
  <si>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</si>
  <si>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</si>
  <si>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</si>
  <si>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</si>
  <si>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</si>
  <si>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</si>
  <si>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</si>
  <si>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</si>
  <si>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</si>
  <si>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</si>
  <si>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</si>
  <si>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</si>
  <si>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</si>
  <si>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</si>
  <si>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</si>
  <si>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</si>
  <si>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</si>
  <si>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</si>
  <si>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</si>
  <si>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</si>
  <si>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</si>
  <si>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</si>
  <si>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</si>
  <si>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</si>
  <si>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</si>
  <si>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</si>
  <si>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</si>
  <si>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</si>
  <si>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</si>
  <si>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</si>
  <si>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</si>
  <si>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</si>
  <si>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</si>
  <si>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</si>
  <si>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</si>
  <si>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</si>
  <si>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</si>
  <si>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</si>
  <si>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</si>
  <si>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</si>
  <si>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</si>
  <si>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</si>
  <si>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</si>
  <si>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</si>
  <si>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</si>
  <si>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</si>
  <si>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</si>
  <si>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</si>
  <si>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</si>
  <si>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</si>
  <si>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</si>
  <si>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</si>
  <si>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</si>
  <si>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</si>
  <si>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</si>
  <si>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</si>
  <si>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</si>
  <si>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</si>
  <si>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</si>
  <si>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</si>
  <si>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</si>
  <si>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</si>
  <si>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</si>
  <si>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</si>
  <si>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</si>
  <si>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</si>
  <si>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</si>
  <si>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</si>
  <si>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</si>
  <si>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</si>
  <si>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</si>
  <si>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</si>
  <si>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</si>
  <si>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</si>
  <si>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</si>
  <si>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</si>
  <si>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</si>
  <si>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</si>
  <si>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</si>
  <si>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</si>
  <si>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</si>
  <si>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</si>
  <si>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</si>
  <si>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</si>
  <si>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</si>
  <si>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</si>
  <si>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</si>
  <si>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</si>
  <si>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</si>
  <si>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</si>
  <si>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</si>
  <si>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</si>
  <si>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</si>
  <si>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</si>
  <si>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</si>
  <si>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</si>
  <si>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</si>
  <si>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</si>
  <si>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</si>
  <si>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</si>
  <si>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</si>
  <si>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</si>
  <si>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</si>
  <si>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</si>
  <si>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</si>
  <si>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</si>
  <si>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</si>
  <si>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</si>
  <si>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</si>
  <si>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</si>
  <si>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</si>
  <si>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</si>
  <si>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</si>
  <si>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</si>
  <si>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</si>
  <si>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</si>
  <si>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</si>
  <si>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</si>
  <si>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</si>
  <si>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</si>
  <si>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</si>
  <si>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</si>
  <si>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</si>
  <si>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</si>
  <si>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</si>
  <si>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</si>
  <si>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</si>
  <si>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</si>
  <si>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</si>
  <si>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</si>
  <si>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</si>
  <si>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</si>
  <si>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</si>
  <si>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</si>
  <si>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</si>
  <si>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</si>
  <si>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</si>
  <si>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</si>
  <si>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</si>
  <si>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</si>
  <si>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</si>
  <si>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</si>
  <si>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</si>
  <si>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</si>
  <si>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</si>
  <si>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</si>
  <si>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</si>
  <si>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</si>
  <si>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</si>
  <si>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</si>
  <si>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</si>
  <si>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</si>
  <si>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</si>
  <si>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</si>
  <si>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</si>
  <si>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</si>
  <si>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</si>
  <si>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</si>
  <si>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</si>
  <si>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</si>
  <si>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</si>
  <si>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</si>
  <si>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</si>
  <si>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</si>
  <si>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</si>
  <si>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</si>
  <si>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</si>
  <si>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</si>
  <si>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</si>
  <si>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</si>
  <si>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</si>
  <si>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</si>
  <si>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</si>
  <si>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</si>
  <si>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</si>
  <si>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</si>
  <si>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</si>
  <si>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</si>
  <si>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</si>
  <si>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</si>
  <si>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</si>
  <si>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</si>
  <si>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</si>
  <si>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</si>
  <si>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</si>
  <si>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</si>
  <si>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</si>
  <si>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</si>
  <si>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</si>
  <si>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</si>
  <si>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</si>
  <si>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</si>
  <si>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</si>
  <si>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</si>
  <si>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</si>
  <si>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</si>
  <si>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</si>
  <si>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</si>
  <si>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</si>
  <si>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</si>
  <si>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</si>
  <si>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</si>
  <si>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</si>
  <si>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</si>
  <si>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</si>
  <si>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</si>
  <si>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</si>
  <si>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</si>
  <si>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</si>
  <si>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</si>
  <si>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</si>
  <si>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</si>
  <si>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</si>
  <si>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</si>
  <si>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</si>
  <si>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</si>
  <si>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</si>
  <si>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</si>
  <si>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</si>
  <si>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</si>
  <si>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</si>
  <si>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</si>
  <si>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</si>
  <si>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</si>
  <si>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</si>
  <si>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</si>
  <si>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</si>
  <si>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</si>
  <si>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</si>
  <si>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</si>
  <si>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</si>
  <si>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</si>
  <si>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</si>
  <si>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</si>
  <si>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</si>
  <si>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</si>
  <si>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</si>
  <si>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</si>
  <si>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</si>
  <si>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</si>
  <si>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</si>
  <si>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</si>
  <si>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</si>
  <si>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</si>
  <si>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</si>
  <si>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</si>
  <si>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</si>
  <si>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</si>
  <si>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</si>
  <si>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</si>
  <si>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</si>
  <si>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</si>
  <si>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</si>
  <si>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</si>
  <si>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</si>
  <si>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</si>
  <si>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</si>
  <si>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</si>
  <si>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</si>
  <si>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</si>
  <si>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</si>
  <si>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</si>
  <si>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</si>
  <si>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</si>
  <si>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</si>
  <si>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</si>
  <si>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</si>
  <si>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</si>
  <si>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</si>
  <si>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</si>
  <si>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</si>
  <si>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</si>
  <si>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</si>
  <si>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</si>
  <si>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</si>
  <si>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</si>
  <si>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</si>
  <si>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</si>
  <si>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</si>
  <si>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</si>
  <si>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</si>
  <si>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</si>
  <si>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</si>
  <si>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</si>
  <si>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</si>
  <si>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</si>
  <si>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</si>
  <si>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</si>
  <si>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</si>
  <si>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</si>
  <si>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</si>
  <si>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</si>
  <si>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</si>
  <si>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</si>
  <si>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</si>
  <si>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</si>
  <si>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</si>
  <si>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</si>
  <si>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</si>
  <si>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</si>
  <si>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</si>
  <si>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</si>
  <si>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</si>
  <si>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</si>
  <si>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</si>
  <si>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</si>
  <si>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</si>
  <si>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</si>
  <si>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</si>
  <si>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</si>
  <si>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</si>
  <si>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</si>
  <si>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</si>
  <si>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</si>
  <si>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</si>
  <si>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</si>
  <si>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</si>
  <si>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</si>
  <si>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</si>
  <si>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</si>
  <si>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</si>
  <si>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</si>
  <si>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</si>
  <si>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</si>
  <si>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</si>
  <si>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</si>
  <si>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</si>
  <si>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</si>
  <si>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</si>
  <si>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</si>
  <si>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</si>
  <si>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</si>
  <si>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</si>
  <si>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</si>
  <si>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</si>
  <si>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</si>
  <si>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</si>
  <si>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</si>
  <si>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</si>
  <si>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</si>
  <si>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</si>
  <si>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</si>
  <si>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</si>
  <si>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</si>
  <si>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</si>
  <si>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</si>
  <si>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</si>
  <si>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</si>
  <si>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</si>
  <si>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</si>
  <si>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</si>
  <si>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</si>
  <si>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</si>
  <si>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</si>
  <si>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</si>
  <si>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</si>
  <si>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</si>
  <si>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</si>
  <si>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</si>
  <si>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</si>
  <si>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</si>
  <si>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</si>
  <si>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</si>
  <si>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</si>
  <si>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</si>
  <si>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</si>
  <si>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</si>
  <si>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</si>
  <si>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</si>
  <si>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</si>
  <si>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</si>
  <si>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</si>
  <si>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</si>
  <si>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</si>
  <si>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</si>
  <si>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</si>
  <si>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</si>
  <si>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</si>
  <si>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</si>
  <si>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</si>
  <si>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</si>
  <si>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</si>
  <si>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</si>
  <si>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</si>
  <si>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</si>
  <si>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</si>
  <si>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</si>
  <si>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</si>
  <si>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</si>
  <si>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</si>
  <si>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</si>
  <si>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</si>
  <si>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</si>
  <si>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</si>
  <si>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</si>
  <si>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</si>
  <si>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</si>
  <si>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</si>
  <si>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</si>
  <si>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</si>
  <si>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</si>
  <si>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</si>
  <si>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</si>
  <si>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</si>
  <si>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</si>
  <si>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</si>
  <si>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</si>
  <si>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</si>
  <si>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</si>
  <si>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</si>
  <si>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</si>
  <si>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</si>
  <si>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</si>
  <si>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</si>
  <si>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</si>
  <si>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</si>
  <si>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</si>
  <si>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</si>
  <si>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</si>
  <si>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</si>
  <si>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</si>
  <si>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</si>
  <si>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</si>
  <si>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</si>
  <si>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</si>
  <si>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</si>
  <si>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</si>
  <si>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</si>
  <si>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</si>
  <si>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</si>
  <si>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</si>
  <si>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</si>
  <si>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</si>
  <si>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</si>
  <si>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</si>
  <si>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</si>
  <si>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</si>
  <si>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</si>
  <si>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</si>
  <si>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</si>
  <si>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</si>
  <si>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</si>
  <si>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</si>
  <si>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</si>
  <si>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</si>
  <si>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</si>
  <si>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</si>
  <si>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</si>
  <si>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</si>
  <si>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</si>
  <si>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</si>
  <si>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</si>
  <si>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</si>
  <si>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</si>
  <si>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</si>
  <si>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</si>
  <si>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</si>
  <si>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</si>
  <si>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</si>
  <si>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</si>
  <si>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</si>
  <si>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</si>
  <si>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</si>
  <si>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</si>
  <si>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</si>
  <si>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</si>
  <si>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</si>
  <si>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</si>
  <si>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</si>
  <si>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</si>
  <si>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</si>
  <si>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</si>
  <si>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</si>
  <si>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</si>
  <si>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</si>
  <si>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</si>
  <si>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</si>
  <si>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</si>
  <si>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</si>
  <si>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</si>
  <si>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</si>
  <si>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</si>
  <si>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</si>
  <si>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</si>
  <si>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</si>
  <si>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</si>
  <si>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</si>
  <si>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</si>
  <si>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</si>
  <si>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</si>
  <si>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</si>
  <si>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</si>
  <si>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</si>
  <si>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</si>
  <si>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</si>
  <si>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</si>
  <si>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</si>
  <si>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</si>
  <si>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</si>
  <si>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</si>
  <si>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</si>
  <si>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</si>
  <si>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</si>
  <si>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</si>
  <si>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</si>
  <si>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</si>
  <si>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</si>
  <si>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</si>
  <si>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</si>
  <si>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</si>
  <si>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</si>
  <si>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</si>
  <si>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</si>
  <si>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</si>
  <si>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</si>
  <si>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</si>
  <si>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</si>
  <si>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</si>
  <si>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</si>
  <si>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</si>
  <si>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</si>
  <si>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</si>
  <si>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</si>
  <si>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</si>
  <si>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</si>
  <si>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</si>
  <si>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</si>
  <si>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</si>
  <si>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</si>
  <si>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</si>
  <si>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</si>
  <si>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</si>
  <si>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</si>
  <si>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</si>
  <si>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</si>
  <si>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</si>
  <si>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</si>
  <si>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</si>
  <si>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</si>
  <si>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</si>
  <si>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</si>
  <si>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</si>
  <si>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</si>
  <si>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</si>
  <si>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</si>
  <si>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</si>
  <si>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</si>
  <si>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</si>
  <si>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</si>
  <si>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</si>
  <si>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</si>
  <si>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</si>
  <si>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</si>
  <si>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</si>
  <si>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</si>
  <si>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</si>
  <si>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</si>
  <si>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</si>
  <si>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</si>
  <si>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</si>
  <si>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</si>
  <si>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</si>
  <si>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</si>
  <si>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</si>
  <si>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</si>
  <si>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</si>
  <si>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</si>
  <si>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</si>
  <si>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</si>
  <si>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</si>
  <si>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</si>
  <si>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</si>
  <si>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</si>
  <si>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</si>
  <si>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</si>
  <si>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</si>
  <si>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</si>
  <si>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</si>
  <si>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</si>
  <si>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</si>
  <si>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</si>
  <si>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</si>
  <si>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</si>
  <si>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</si>
  <si>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</si>
  <si>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</si>
  <si>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</si>
  <si>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</si>
  <si>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</si>
  <si>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</si>
  <si>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</si>
  <si>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</si>
  <si>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</si>
  <si>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</si>
  <si>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</si>
  <si>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</si>
  <si>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</si>
  <si>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</si>
  <si>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</si>
  <si>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</si>
  <si>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</si>
  <si>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</si>
  <si>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</si>
  <si>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</si>
  <si>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</si>
  <si>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</si>
  <si>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</si>
  <si>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</si>
  <si>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</si>
  <si>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</si>
  <si>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</si>
  <si>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</si>
  <si>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</si>
  <si>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</si>
  <si>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</si>
  <si>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</si>
  <si>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</si>
  <si>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</si>
  <si>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</si>
  <si>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</si>
  <si>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</si>
  <si>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</si>
  <si>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</si>
  <si>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</si>
  <si>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</si>
  <si>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</si>
  <si>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</si>
  <si>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</si>
  <si>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</si>
  <si>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</si>
  <si>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</si>
  <si>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</si>
  <si>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</si>
  <si>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</si>
  <si>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</si>
  <si>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</si>
  <si>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</si>
  <si>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</si>
  <si>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</si>
  <si>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</si>
  <si>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</si>
  <si>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</si>
  <si>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</si>
  <si>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</si>
  <si>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</si>
  <si>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</si>
  <si>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</si>
  <si>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</si>
  <si>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</si>
  <si>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</si>
  <si>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</si>
  <si>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</si>
  <si>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</si>
  <si>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</si>
  <si>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</si>
  <si>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</si>
  <si>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</si>
  <si>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</si>
  <si>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</si>
  <si>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</si>
  <si>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</si>
  <si>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</si>
  <si>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</si>
  <si>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</si>
  <si>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</si>
  <si>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</si>
  <si>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</si>
  <si>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</si>
  <si>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</si>
  <si>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</si>
  <si>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</si>
  <si>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</si>
  <si>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</si>
  <si>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</si>
  <si>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</si>
  <si>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</si>
  <si>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</si>
  <si>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</si>
  <si>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</si>
  <si>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</si>
  <si>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</si>
  <si>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</si>
  <si>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</si>
  <si>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</si>
  <si>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</si>
  <si>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</si>
  <si>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</si>
  <si>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</si>
  <si>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</si>
  <si>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</si>
  <si>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</si>
  <si>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</si>
  <si>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</si>
  <si>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</si>
  <si>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</si>
  <si>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</si>
  <si>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</si>
  <si>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</si>
  <si>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</si>
  <si>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</si>
  <si>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</si>
  <si>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</si>
  <si>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</si>
  <si>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</si>
  <si>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</si>
  <si>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</si>
  <si>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</si>
  <si>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</si>
  <si>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</si>
  <si>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</si>
  <si>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</si>
  <si>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</si>
  <si>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</si>
  <si>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</si>
  <si>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</si>
  <si>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</si>
  <si>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</si>
  <si>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</si>
  <si>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</si>
  <si>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</si>
  <si>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</si>
  <si>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</si>
  <si>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</si>
  <si>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</si>
  <si>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</si>
  <si>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</si>
  <si>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</si>
  <si>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</si>
  <si>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</si>
  <si>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</si>
  <si>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</si>
  <si>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</si>
  <si>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</si>
  <si>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</si>
  <si>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</si>
  <si>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</si>
  <si>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</si>
  <si>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</si>
  <si>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</si>
  <si>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</si>
  <si>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</si>
  <si>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</si>
  <si>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</si>
  <si>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</si>
  <si>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</si>
  <si>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</si>
  <si>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</si>
  <si>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</si>
  <si>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</si>
  <si>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</si>
  <si>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</si>
  <si>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</si>
  <si>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</si>
  <si>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</si>
  <si>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</si>
  <si>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</si>
  <si>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</si>
  <si>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</si>
  <si>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</si>
  <si>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</si>
  <si>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</si>
  <si>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</si>
  <si>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</si>
  <si>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</si>
  <si>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</si>
  <si>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</si>
  <si>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</si>
  <si>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</si>
  <si>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</si>
  <si>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</si>
  <si>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</si>
  <si>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</si>
  <si>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</si>
  <si>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</si>
  <si>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</si>
  <si>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</si>
  <si>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</si>
  <si>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</si>
  <si>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</si>
  <si>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</si>
  <si>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</si>
  <si>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</si>
  <si>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</si>
  <si>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</si>
  <si>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</si>
  <si>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</si>
  <si>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</si>
  <si>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</si>
  <si>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</si>
  <si>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</si>
  <si>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</si>
  <si>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</si>
  <si>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</si>
  <si>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</si>
  <si>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</si>
  <si>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</si>
  <si>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</si>
  <si>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</si>
  <si>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</si>
  <si>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</si>
  <si>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</si>
  <si>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</si>
  <si>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</si>
  <si>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</si>
  <si>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</si>
  <si>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</si>
  <si>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</si>
  <si>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</si>
  <si>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</si>
  <si>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</si>
  <si>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</si>
  <si>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</si>
  <si>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</si>
  <si>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</si>
  <si>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</si>
  <si>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</si>
  <si>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</si>
  <si>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</si>
  <si>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</si>
  <si>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</si>
  <si>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</si>
  <si>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</si>
  <si>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</si>
  <si>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</si>
  <si>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</si>
  <si>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</si>
  <si>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</si>
  <si>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</si>
  <si>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</si>
  <si>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</si>
  <si>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</si>
  <si>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</si>
  <si>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</si>
  <si>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</si>
  <si>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</si>
  <si>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</si>
  <si>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</si>
  <si>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</si>
  <si>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</si>
  <si>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</si>
  <si>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</si>
  <si>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</si>
  <si>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</si>
  <si>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</si>
  <si>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</si>
  <si>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</si>
  <si>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</si>
  <si>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</si>
  <si>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</si>
  <si>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</si>
  <si>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</si>
  <si>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</si>
  <si>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</si>
  <si>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</si>
  <si>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</si>
  <si>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</si>
  <si>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</si>
  <si>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</si>
  <si>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</si>
  <si>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</si>
  <si>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</si>
  <si>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</si>
  <si>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</si>
  <si>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</si>
  <si>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</si>
  <si>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</si>
  <si>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</si>
  <si>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</si>
  <si>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</si>
  <si>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</si>
  <si>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</si>
  <si>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</si>
  <si>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</si>
  <si>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</si>
  <si>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</si>
  <si>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</si>
  <si>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</si>
  <si>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</si>
  <si>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</si>
  <si>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</si>
  <si>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</si>
  <si>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</si>
  <si>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</si>
  <si>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</si>
  <si>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</si>
  <si>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</si>
  <si>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</si>
  <si>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</si>
  <si>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</si>
  <si>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</si>
  <si>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</si>
  <si>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</si>
  <si>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</si>
  <si>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</si>
  <si>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</si>
  <si>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</si>
  <si>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</si>
  <si>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</si>
  <si>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</si>
  <si>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</si>
  <si>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</si>
  <si>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</si>
  <si>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</si>
  <si>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</si>
  <si>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</si>
  <si>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</si>
  <si>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</si>
  <si>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</si>
  <si>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</si>
  <si>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</si>
  <si>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</si>
  <si>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</si>
  <si>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</si>
  <si>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</si>
  <si>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</si>
  <si>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</si>
  <si>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</si>
  <si>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</si>
  <si>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</si>
  <si>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</si>
  <si>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</si>
  <si>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</si>
  <si>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</si>
  <si>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</si>
  <si>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</si>
  <si>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</si>
  <si>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</si>
  <si>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</si>
  <si>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</si>
  <si>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</si>
  <si>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</si>
  <si>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</si>
  <si>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</si>
  <si>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</si>
  <si>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</si>
  <si>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</si>
  <si>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</si>
  <si>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</si>
  <si>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</si>
  <si>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</si>
  <si>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</si>
  <si>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</si>
  <si>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</si>
  <si>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</si>
  <si>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</si>
  <si>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</si>
  <si>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</si>
  <si>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</si>
  <si>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</si>
  <si>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</si>
  <si>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</si>
  <si>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</si>
  <si>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</si>
  <si>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</si>
  <si>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</si>
  <si>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</si>
  <si>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</si>
  <si>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</si>
  <si>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</si>
  <si>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</si>
  <si>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</si>
  <si>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</si>
  <si>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</si>
  <si>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</si>
  <si>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</si>
  <si>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</si>
  <si>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</si>
  <si>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</si>
  <si>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</si>
  <si>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</si>
  <si>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</si>
  <si>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</si>
  <si>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</si>
  <si>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</si>
  <si>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</si>
  <si>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</si>
  <si>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</si>
  <si>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</si>
  <si>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</si>
  <si>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</si>
  <si>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</si>
  <si>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</si>
  <si>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</si>
  <si>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</si>
  <si>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</si>
  <si>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</si>
  <si>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</si>
  <si>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</si>
  <si>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</si>
  <si>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</si>
  <si>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</si>
  <si>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</si>
  <si>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</si>
  <si>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</si>
  <si>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</si>
  <si>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</si>
  <si>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</si>
  <si>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</si>
  <si>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</si>
  <si>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</si>
  <si>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</si>
  <si>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</si>
  <si>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</si>
  <si>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</si>
  <si>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</si>
  <si>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</si>
  <si>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</si>
  <si>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</si>
  <si>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</si>
  <si>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</si>
  <si>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</si>
  <si>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</si>
  <si>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</si>
  <si>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</si>
  <si>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</si>
  <si>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</si>
  <si>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</si>
  <si>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</si>
  <si>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</si>
  <si>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</si>
  <si>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</si>
  <si>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</si>
  <si>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</si>
  <si>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</si>
  <si>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</si>
  <si>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</si>
  <si>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</si>
  <si>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</si>
  <si>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</si>
  <si>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</si>
  <si>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</si>
  <si>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</si>
  <si>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</si>
  <si>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</si>
  <si>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</si>
  <si>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</si>
  <si>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</si>
  <si>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</si>
  <si>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</si>
  <si>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</si>
  <si>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</si>
  <si>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</si>
  <si>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</si>
  <si>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</si>
  <si>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</si>
  <si>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</si>
  <si>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</si>
  <si>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</si>
  <si>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</si>
  <si>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</si>
  <si>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</si>
  <si>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</si>
  <si>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</si>
  <si>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</si>
  <si>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</si>
  <si>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</si>
  <si>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</si>
  <si>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</si>
  <si>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</si>
  <si>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</si>
  <si>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</si>
  <si>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</si>
  <si>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</si>
  <si>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</si>
  <si>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</si>
  <si>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</si>
  <si>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</si>
  <si>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</si>
  <si>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</si>
  <si>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</si>
  <si>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</si>
  <si>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</si>
  <si>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</si>
  <si>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</si>
  <si>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</si>
  <si>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</si>
  <si>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</si>
  <si>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</si>
  <si>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</si>
  <si>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</si>
  <si>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</si>
  <si>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</si>
  <si>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</si>
  <si>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</si>
  <si>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</si>
  <si>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</si>
  <si>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</si>
  <si>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</si>
  <si>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</si>
  <si>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</si>
  <si>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</si>
  <si>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</si>
  <si>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</si>
  <si>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</si>
  <si>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</si>
  <si>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</si>
  <si>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</si>
  <si>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</si>
  <si>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</si>
  <si>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</si>
  <si>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</si>
  <si>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</si>
  <si>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</si>
  <si>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</si>
  <si>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</si>
  <si>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</si>
  <si>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</si>
  <si>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</si>
  <si>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</si>
  <si>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</si>
  <si>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</si>
  <si>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</si>
  <si>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</si>
  <si>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</si>
  <si>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</si>
  <si>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</si>
  <si>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</si>
  <si>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</si>
  <si>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</si>
  <si>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</si>
  <si>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</si>
  <si>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</si>
  <si>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</si>
  <si>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</si>
  <si>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</si>
  <si>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</si>
  <si>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</si>
  <si>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</si>
  <si>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</si>
  <si>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</si>
  <si>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</si>
  <si>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</si>
  <si>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</si>
  <si>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</si>
  <si>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</si>
  <si>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</si>
  <si>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</si>
  <si>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</si>
  <si>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</si>
  <si>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</si>
  <si>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</si>
  <si>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</si>
  <si>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</si>
  <si>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</si>
  <si>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</si>
  <si>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</si>
  <si>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</si>
  <si>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</si>
  <si>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</si>
  <si>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</si>
  <si>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</si>
  <si>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</si>
  <si>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</si>
  <si>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</si>
  <si>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</si>
  <si>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</si>
  <si>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</si>
  <si>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</si>
  <si>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</si>
  <si>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</si>
  <si>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</si>
  <si>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</si>
  <si>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</si>
  <si>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</si>
  <si>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</si>
  <si>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</si>
  <si>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</si>
  <si>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</si>
  <si>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</si>
  <si>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</si>
  <si>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</si>
  <si>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</si>
  <si>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</si>
  <si>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</si>
  <si>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</si>
  <si>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</si>
  <si>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</si>
  <si>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</si>
  <si>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</si>
  <si>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</si>
  <si>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</si>
  <si>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</si>
  <si>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</si>
  <si>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</si>
  <si>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</si>
  <si>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</si>
  <si>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</si>
  <si>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</si>
  <si>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</si>
  <si>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</si>
  <si>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</si>
  <si>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</si>
  <si>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</si>
  <si>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</si>
  <si>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</si>
  <si>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</si>
  <si>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</si>
  <si>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</si>
  <si>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</si>
  <si>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</si>
  <si>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</si>
  <si>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</si>
  <si>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</si>
  <si>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</si>
  <si>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</si>
  <si>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</si>
  <si>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</si>
  <si>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</si>
  <si>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</si>
  <si>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</si>
  <si>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</si>
  <si>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</si>
  <si>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</si>
  <si>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</si>
  <si>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</si>
  <si>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</si>
  <si>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</si>
  <si>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</si>
  <si>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</si>
  <si>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</si>
  <si>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</si>
  <si>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</si>
  <si>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</si>
  <si>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</si>
  <si>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</si>
  <si>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</si>
  <si>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</si>
  <si>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</si>
  <si>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</si>
  <si>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</si>
  <si>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</si>
  <si>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</si>
  <si>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</si>
  <si>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</si>
  <si>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</si>
  <si>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</si>
  <si>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</si>
  <si>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</si>
  <si>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</si>
  <si>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</si>
  <si>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</si>
  <si>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</si>
  <si>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</si>
  <si>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</si>
  <si>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</si>
  <si>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</si>
  <si>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</si>
  <si>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</si>
  <si>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</si>
  <si>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</si>
  <si>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</si>
  <si>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</si>
  <si>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</si>
  <si>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</si>
  <si>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</si>
  <si>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</si>
  <si>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</si>
  <si>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</si>
  <si>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</si>
  <si>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</si>
  <si>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</si>
  <si>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</si>
  <si>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</si>
  <si>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</si>
  <si>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</si>
  <si>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</si>
  <si>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</si>
  <si>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</si>
  <si>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</si>
  <si>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</si>
  <si>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</si>
  <si>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</si>
  <si>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</si>
  <si>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</si>
  <si>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</si>
  <si>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</si>
  <si>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</si>
  <si>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</si>
  <si>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</si>
  <si>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</si>
  <si>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</si>
  <si>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</si>
  <si>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</si>
  <si>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</si>
  <si>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</si>
  <si>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</si>
  <si>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</si>
  <si>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</si>
  <si>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</si>
  <si>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</si>
  <si>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</si>
  <si>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</si>
  <si>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</si>
  <si>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</si>
  <si>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</si>
  <si>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</si>
  <si>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</si>
  <si>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</si>
  <si>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</si>
  <si>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</si>
  <si>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</si>
  <si>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</si>
  <si>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</si>
  <si>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</si>
  <si>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</si>
  <si>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</si>
  <si>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</si>
  <si>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</si>
  <si>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</si>
  <si>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</si>
  <si>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</si>
  <si>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</si>
  <si>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</si>
  <si>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</si>
  <si>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</si>
  <si>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</si>
  <si>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</si>
  <si>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</si>
  <si>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</si>
  <si>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</si>
  <si>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</si>
  <si>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</si>
  <si>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</si>
  <si>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</si>
  <si>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</si>
  <si>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</si>
  <si>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</si>
  <si>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</si>
  <si>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</si>
  <si>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</si>
  <si>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</si>
  <si>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</si>
  <si>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</si>
  <si>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</si>
  <si>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</si>
  <si>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</si>
  <si>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</si>
  <si>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</si>
  <si>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</si>
  <si>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</si>
  <si>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</si>
  <si>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</si>
  <si>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</si>
  <si>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</si>
  <si>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</si>
  <si>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</si>
  <si>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</si>
  <si>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</si>
  <si>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</si>
  <si>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</si>
  <si>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</si>
  <si>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</si>
  <si>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</si>
  <si>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</si>
  <si>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</si>
  <si>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</si>
  <si>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</si>
  <si>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</si>
  <si>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</si>
  <si>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</si>
  <si>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</si>
  <si>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</si>
  <si>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</si>
  <si>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</si>
  <si>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</si>
  <si>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</si>
  <si>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</si>
  <si>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</si>
  <si>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</si>
  <si>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</si>
  <si>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</si>
  <si>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</si>
  <si>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</si>
  <si>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</si>
  <si>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</si>
  <si>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</si>
  <si>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</si>
  <si>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</si>
  <si>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</si>
  <si>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</si>
  <si>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</si>
  <si>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</si>
  <si>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</si>
  <si>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</si>
  <si>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</si>
  <si>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</si>
  <si>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</si>
  <si>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</si>
  <si>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</si>
  <si>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</si>
  <si>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</si>
  <si>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</si>
  <si>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</si>
  <si>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</si>
  <si>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</si>
  <si>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</si>
  <si>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</si>
  <si>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</si>
  <si>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</si>
  <si>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</si>
  <si>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</si>
  <si>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</si>
  <si>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</si>
  <si>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</si>
  <si>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</si>
  <si>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</si>
  <si>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</si>
  <si>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</si>
  <si>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</si>
  <si>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</si>
  <si>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</si>
  <si>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</si>
  <si>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</si>
  <si>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</si>
  <si>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</si>
  <si>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</si>
  <si>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</si>
  <si>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</si>
  <si>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</si>
  <si>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</si>
  <si>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</si>
  <si>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</si>
  <si>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</si>
  <si>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</si>
  <si>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</si>
  <si>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</si>
  <si>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</si>
  <si>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</si>
  <si>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</si>
  <si>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</si>
  <si>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</si>
  <si>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</si>
  <si>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</si>
  <si>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</si>
  <si>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</si>
  <si>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</si>
  <si>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</si>
  <si>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</si>
  <si>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</si>
  <si>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</si>
  <si>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</si>
  <si>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</si>
  <si>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</si>
  <si>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</si>
  <si>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</si>
  <si>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</si>
  <si>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</si>
  <si>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</si>
  <si>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</si>
  <si>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</si>
  <si>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</si>
  <si>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</si>
  <si>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</si>
  <si>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</si>
  <si>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</si>
  <si>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</si>
  <si>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</si>
  <si>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</si>
  <si>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</si>
  <si>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</si>
  <si>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</si>
  <si>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</si>
  <si>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</si>
  <si>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</si>
  <si>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</si>
  <si>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</si>
  <si>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</si>
  <si>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</si>
  <si>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</si>
  <si>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</si>
  <si>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</si>
  <si>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</si>
  <si>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</si>
  <si>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</si>
  <si>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</si>
  <si>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</si>
  <si>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</si>
  <si>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</si>
  <si>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</si>
  <si>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</si>
  <si>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</si>
  <si>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</si>
  <si>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</si>
  <si>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</si>
  <si>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</si>
  <si>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</si>
  <si>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</si>
  <si>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</si>
  <si>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</si>
  <si>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</si>
  <si>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</si>
  <si>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</si>
  <si>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</si>
  <si>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</si>
  <si>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</si>
  <si>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</si>
  <si>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</si>
  <si>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</si>
  <si>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</si>
  <si>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</si>
  <si>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</si>
  <si>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</si>
  <si>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</si>
  <si>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</si>
  <si>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</si>
  <si>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</si>
  <si>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</si>
  <si>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</si>
  <si>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</si>
  <si>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</si>
  <si>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</si>
  <si>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</si>
  <si>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</si>
  <si>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</si>
  <si>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</si>
  <si>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</si>
  <si>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</si>
  <si>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</si>
  <si>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</si>
  <si>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</si>
  <si>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</si>
  <si>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</si>
  <si>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</si>
  <si>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</si>
  <si>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</si>
  <si>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</si>
  <si>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</si>
  <si>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</si>
  <si>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</si>
  <si>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</si>
  <si>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</si>
  <si>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</si>
  <si>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</si>
  <si>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</si>
  <si>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</si>
  <si>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</si>
  <si>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</si>
  <si>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</si>
  <si>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</si>
  <si>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</si>
  <si>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</si>
  <si>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</si>
  <si>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</si>
  <si>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</si>
  <si>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</si>
  <si>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</si>
  <si>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</si>
  <si>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</si>
  <si>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</si>
  <si>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</si>
  <si>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</si>
  <si>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</si>
  <si>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</si>
  <si>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</si>
  <si>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</si>
  <si>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</si>
  <si>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</si>
  <si>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</si>
  <si>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</si>
  <si>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</si>
  <si>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</si>
  <si>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</si>
  <si>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</si>
  <si>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</si>
  <si>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</si>
  <si>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</si>
  <si>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</si>
  <si>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</si>
  <si>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</si>
  <si>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</si>
  <si>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</si>
  <si>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</si>
  <si>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</si>
  <si>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</si>
  <si>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</si>
  <si>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</si>
  <si>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</si>
  <si>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</si>
  <si>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</si>
  <si>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</si>
  <si>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</si>
  <si>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</si>
  <si>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</si>
  <si>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</si>
  <si>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</si>
  <si>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</si>
  <si>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</si>
  <si>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</si>
  <si>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</si>
  <si>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</si>
  <si>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</si>
  <si>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</si>
  <si>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</si>
  <si>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</si>
  <si>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</si>
  <si>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</si>
  <si>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</si>
  <si>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</si>
  <si>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</si>
  <si>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</si>
  <si>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</si>
  <si>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</si>
  <si>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</si>
  <si>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</si>
  <si>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</si>
  <si>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</si>
  <si>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</si>
  <si>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</si>
  <si>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</si>
  <si>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</si>
  <si>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</si>
  <si>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</si>
  <si>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</si>
  <si>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</si>
  <si>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</si>
  <si>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</si>
  <si>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</si>
  <si>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</si>
  <si>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</si>
  <si>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</si>
  <si>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</si>
  <si>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</si>
  <si>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</si>
  <si>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</si>
  <si>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</si>
  <si>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</si>
  <si>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</si>
  <si>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</si>
  <si>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</si>
  <si>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</si>
  <si>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</si>
  <si>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</si>
  <si>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</si>
  <si>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</si>
  <si>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</si>
  <si>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</si>
  <si>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</si>
  <si>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</si>
  <si>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</si>
  <si>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</si>
  <si>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</si>
  <si>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</si>
  <si>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</si>
  <si>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</si>
  <si>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</si>
  <si>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</si>
  <si>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</si>
  <si>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</si>
  <si>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</si>
  <si>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</si>
  <si>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</si>
  <si>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</si>
  <si>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</si>
  <si>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</si>
  <si>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</si>
  <si>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</si>
  <si>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</si>
  <si>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</si>
  <si>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</si>
  <si>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</si>
  <si>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</si>
  <si>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</si>
  <si>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</si>
  <si>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</si>
  <si>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</si>
  <si>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</si>
  <si>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</si>
  <si>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</si>
  <si>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</si>
  <si>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</si>
  <si>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</si>
  <si>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</si>
  <si>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</si>
  <si>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</si>
  <si>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</si>
  <si>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</si>
  <si>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</si>
  <si>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</si>
  <si>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</si>
  <si>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</si>
  <si>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</si>
  <si>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</si>
  <si>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</si>
  <si>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</si>
  <si>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</si>
  <si>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</si>
  <si>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</si>
  <si>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</si>
  <si>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</si>
  <si>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</si>
  <si>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</si>
  <si>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</si>
  <si>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</si>
  <si>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</si>
  <si>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</si>
  <si>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</si>
  <si>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</si>
  <si>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</si>
  <si>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</si>
  <si>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</si>
  <si>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</si>
  <si>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</si>
  <si>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</si>
  <si>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</si>
  <si>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</si>
  <si>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</si>
  <si>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</si>
  <si>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</si>
  <si>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</si>
  <si>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</si>
  <si>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</si>
  <si>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</si>
  <si>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</si>
  <si>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</si>
  <si>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</si>
  <si>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</si>
  <si>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</si>
  <si>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</si>
  <si>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</si>
  <si>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</si>
  <si>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</si>
  <si>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</si>
  <si>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</si>
  <si>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</si>
  <si>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</si>
  <si>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</si>
  <si>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</si>
  <si>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</si>
  <si>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</si>
  <si>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</si>
  <si>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</si>
  <si>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</si>
  <si>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</si>
  <si>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</si>
  <si>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</si>
  <si>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</si>
  <si>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</si>
  <si>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</si>
  <si>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</si>
  <si>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</si>
  <si>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</si>
  <si>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</si>
  <si>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</si>
  <si>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</si>
  <si>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</si>
  <si>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</si>
  <si>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</si>
  <si>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</si>
  <si>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</si>
  <si>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</si>
  <si>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</si>
  <si>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</si>
  <si>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</si>
  <si>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</si>
  <si>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</si>
  <si>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</si>
  <si>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</si>
  <si>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</si>
  <si>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</si>
  <si>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</si>
  <si>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</si>
  <si>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</si>
  <si>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</si>
  <si>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</si>
  <si>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</si>
  <si>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</si>
  <si>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</si>
  <si>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</si>
  <si>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</si>
  <si>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</si>
  <si>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</si>
  <si>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</si>
  <si>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</si>
  <si>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</si>
  <si>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</si>
  <si>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</si>
  <si>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</si>
  <si>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</si>
  <si>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</si>
  <si>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</si>
  <si>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</si>
  <si>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</si>
  <si>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</si>
  <si>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</si>
  <si>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</si>
  <si>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</si>
  <si>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</si>
  <si>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</si>
  <si>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</si>
  <si>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</si>
  <si>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</si>
  <si>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</si>
  <si>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</si>
  <si>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</si>
  <si>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</si>
  <si>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</si>
  <si>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</si>
  <si>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</si>
  <si>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</si>
  <si>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</si>
  <si>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</si>
  <si>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</si>
  <si>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</si>
  <si>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</si>
  <si>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</si>
  <si>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</si>
  <si>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</si>
  <si>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</si>
  <si>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</si>
  <si>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</si>
  <si>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</si>
  <si>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</si>
  <si>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</si>
  <si>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</si>
  <si>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</si>
  <si>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</si>
  <si>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</si>
  <si>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</si>
  <si>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</si>
  <si>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</si>
  <si>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</si>
  <si>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</si>
  <si>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</si>
  <si>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</si>
  <si>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</si>
  <si>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</si>
  <si>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</si>
  <si>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</si>
  <si>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</si>
  <si>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</si>
  <si>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</si>
  <si>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</si>
  <si>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</si>
  <si>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</si>
  <si>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</si>
  <si>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</si>
  <si>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</si>
  <si>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</si>
  <si>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</si>
  <si>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</si>
  <si>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</si>
  <si>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</si>
  <si>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</si>
  <si>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</si>
  <si>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</si>
  <si>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</si>
  <si>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</si>
  <si>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</si>
  <si>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</si>
  <si>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</si>
  <si>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</si>
  <si>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</si>
  <si>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</si>
  <si>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</si>
  <si>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</si>
  <si>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</si>
  <si>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</si>
  <si>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</si>
  <si>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</si>
  <si>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</si>
  <si>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</si>
  <si>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</si>
  <si>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</si>
  <si>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</si>
  <si>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</si>
  <si>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</si>
  <si>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</si>
  <si>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</si>
  <si>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</si>
  <si>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</si>
  <si>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</si>
  <si>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</si>
  <si>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</si>
  <si>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</si>
  <si>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</si>
  <si>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</si>
  <si>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</si>
  <si>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</si>
  <si>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</si>
  <si>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</si>
  <si>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</si>
  <si>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</si>
  <si>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</si>
  <si>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</si>
  <si>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</si>
  <si>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</si>
  <si>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</si>
  <si>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</si>
  <si>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</si>
  <si>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</si>
  <si>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</si>
  <si>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</si>
  <si>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</si>
  <si>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</si>
  <si>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</si>
  <si>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</si>
  <si>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</si>
  <si>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</si>
  <si>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</si>
  <si>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</si>
  <si>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</si>
  <si>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</si>
  <si>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</si>
  <si>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</si>
  <si>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</si>
  <si>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</si>
  <si>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</si>
  <si>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</si>
  <si>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</si>
  <si>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</si>
  <si>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</si>
  <si>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</si>
  <si>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</si>
  <si>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</si>
  <si>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</si>
  <si>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</si>
  <si>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</si>
  <si>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</si>
  <si>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</si>
  <si>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</si>
  <si>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</si>
  <si>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</si>
  <si>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</si>
  <si>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</si>
  <si>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</si>
  <si>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</si>
  <si>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</si>
  <si>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</si>
  <si>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</si>
  <si>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</si>
  <si>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</si>
  <si>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</si>
  <si>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</si>
  <si>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</si>
  <si>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</si>
  <si>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</si>
  <si>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</si>
  <si>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</si>
  <si>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</si>
  <si>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</si>
  <si>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</si>
  <si>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</si>
  <si>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</si>
  <si>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</si>
  <si>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</si>
  <si>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</si>
  <si>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</si>
  <si>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</si>
  <si>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</si>
  <si>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</si>
  <si>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</si>
  <si>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</si>
  <si>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</si>
  <si>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</si>
  <si>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</si>
  <si>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</si>
  <si>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</si>
  <si>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</si>
  <si>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</si>
  <si>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</si>
  <si>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</si>
  <si>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</si>
  <si>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</si>
  <si>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</si>
  <si>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</si>
  <si>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</si>
  <si>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</si>
  <si>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</si>
  <si>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</si>
  <si>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</si>
  <si>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</si>
  <si>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</si>
  <si>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</si>
  <si>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</si>
  <si>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</si>
  <si>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</si>
  <si>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</si>
  <si>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</si>
  <si>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</si>
  <si>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</si>
  <si>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</si>
  <si>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</si>
  <si>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</si>
  <si>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</si>
  <si>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</si>
  <si>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</si>
  <si>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</si>
  <si>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</si>
  <si>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</si>
  <si>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</si>
  <si>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</si>
  <si>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</si>
  <si>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</si>
  <si>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</si>
  <si>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</si>
  <si>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</si>
  <si>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</si>
  <si>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</si>
  <si>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</si>
  <si>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</si>
  <si>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</si>
  <si>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</si>
  <si>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</si>
  <si>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</si>
  <si>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</si>
  <si>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</si>
  <si>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</si>
  <si>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</si>
  <si>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</si>
  <si>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</si>
  <si>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</si>
  <si>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</si>
  <si>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</si>
  <si>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</si>
  <si>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</si>
  <si>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</si>
  <si>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</si>
  <si>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</si>
  <si>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</si>
  <si>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</si>
  <si>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</si>
  <si>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</si>
  <si>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</si>
  <si>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</si>
  <si>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</si>
  <si>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</si>
  <si>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</si>
  <si>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</si>
  <si>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</si>
  <si>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</si>
  <si>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</si>
  <si>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</si>
  <si>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</si>
  <si>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</si>
  <si>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</si>
  <si>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</si>
  <si>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</si>
  <si>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</si>
  <si>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</si>
  <si>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</si>
  <si>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</si>
  <si>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</si>
  <si>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</si>
  <si>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</si>
  <si>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</si>
  <si>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</si>
  <si>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</si>
  <si>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</si>
  <si>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</si>
  <si>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</si>
  <si>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</si>
  <si>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</si>
  <si>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</si>
  <si>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</si>
  <si>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</si>
  <si>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</si>
  <si>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</si>
  <si>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</si>
  <si>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</si>
  <si>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</si>
  <si>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</si>
  <si>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</si>
  <si>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</si>
  <si>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</si>
  <si>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</si>
  <si>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</si>
  <si>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</si>
  <si>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</si>
  <si>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</si>
  <si>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</si>
  <si>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</si>
  <si>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</si>
  <si>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</si>
  <si>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</si>
  <si>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</si>
  <si>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</si>
  <si>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</si>
  <si>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</si>
  <si>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</si>
  <si>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</si>
  <si>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</si>
  <si>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</si>
  <si>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</si>
  <si>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</si>
  <si>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</si>
  <si>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</si>
  <si>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</si>
  <si>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</si>
  <si>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</si>
  <si>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</si>
  <si>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</si>
  <si>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</si>
  <si>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</si>
  <si>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</si>
  <si>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</si>
  <si>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</si>
  <si>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</si>
  <si>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</si>
  <si>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</si>
  <si>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</si>
  <si>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</si>
  <si>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</si>
  <si>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</si>
  <si>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</si>
  <si>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</si>
  <si>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</si>
  <si>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</si>
  <si>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</si>
  <si>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</si>
  <si>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</si>
  <si>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</si>
  <si>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</si>
  <si>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</si>
  <si>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</si>
  <si>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</si>
  <si>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</si>
  <si>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</si>
  <si>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</si>
  <si>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</si>
  <si>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</si>
  <si>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</si>
  <si>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</si>
  <si>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</si>
  <si>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</si>
  <si>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</si>
  <si>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</si>
  <si>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</si>
  <si>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</si>
  <si>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</si>
  <si>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</si>
  <si>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</si>
  <si>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</si>
  <si>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</si>
  <si>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</si>
  <si>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</si>
  <si>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</si>
  <si>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</si>
  <si>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</si>
  <si>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</si>
  <si>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</si>
  <si>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</si>
  <si>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</si>
  <si>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</si>
  <si>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</si>
  <si>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</si>
  <si>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</si>
  <si>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</si>
  <si>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</si>
  <si>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</si>
  <si>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</si>
  <si>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</si>
  <si>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</si>
  <si>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</si>
  <si>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</si>
  <si>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</si>
  <si>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</si>
  <si>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</si>
  <si>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</si>
  <si>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</si>
  <si>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</si>
  <si>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</si>
  <si>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</si>
  <si>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</si>
  <si>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</si>
  <si>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</si>
  <si>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</si>
  <si>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</si>
  <si>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</si>
  <si>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</si>
  <si>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</si>
  <si>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</si>
  <si>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</si>
  <si>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</si>
  <si>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</si>
  <si>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</si>
  <si>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</si>
  <si>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</si>
  <si>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</si>
  <si>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</si>
  <si>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</si>
  <si>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</si>
  <si>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</si>
  <si>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</si>
  <si>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</si>
  <si>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</si>
  <si>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</si>
  <si>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</si>
  <si>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</si>
  <si>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</si>
  <si>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</si>
  <si>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</si>
  <si>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</si>
  <si>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</si>
  <si>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</si>
  <si>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</si>
  <si>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</si>
  <si>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</si>
  <si>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</si>
  <si>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</si>
  <si>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</si>
  <si>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</si>
  <si>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</si>
  <si>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</si>
  <si>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</si>
  <si>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</si>
  <si>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</si>
  <si>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</si>
  <si>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</si>
  <si>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</si>
  <si>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</si>
  <si>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</si>
  <si>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</si>
  <si>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</si>
  <si>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</si>
  <si>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</si>
  <si>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</si>
  <si>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</si>
  <si>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</si>
  <si>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</si>
  <si>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</si>
  <si>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</si>
  <si>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</si>
  <si>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</si>
  <si>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</si>
  <si>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</si>
  <si>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</si>
  <si>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</si>
  <si>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</si>
  <si>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</si>
  <si>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</si>
  <si>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</si>
  <si>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</si>
  <si>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</si>
  <si>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</si>
  <si>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</si>
  <si>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</si>
  <si>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</si>
  <si>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</si>
  <si>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</si>
  <si>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</si>
  <si>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</si>
  <si>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</si>
  <si>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</si>
  <si>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</si>
  <si>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</si>
  <si>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</si>
  <si>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</si>
  <si>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</si>
  <si>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</si>
  <si>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</si>
  <si>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</si>
  <si>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</si>
  <si>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</si>
  <si>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</si>
  <si>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</si>
  <si>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</si>
  <si>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</si>
  <si>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</si>
  <si>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</si>
  <si>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</si>
  <si>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</si>
  <si>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</si>
  <si>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</si>
  <si>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</si>
  <si>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</si>
  <si>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</si>
  <si>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</si>
  <si>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</si>
  <si>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</si>
  <si>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</si>
  <si>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</si>
  <si>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</si>
  <si>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</si>
  <si>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</si>
  <si>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</si>
  <si>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</si>
  <si>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</si>
  <si>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</si>
  <si>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</si>
  <si>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</si>
  <si>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</si>
  <si>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</si>
  <si>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</si>
  <si>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</si>
  <si>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</si>
  <si>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</si>
  <si>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</si>
  <si>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</si>
  <si>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</si>
  <si>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</si>
  <si>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</si>
  <si>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</si>
  <si>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</si>
  <si>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</si>
  <si>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</si>
  <si>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</si>
  <si>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</si>
  <si>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</si>
  <si>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</si>
  <si>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</si>
  <si>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</si>
  <si>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</si>
  <si>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</si>
  <si>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</si>
  <si>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</si>
  <si>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</si>
  <si>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</si>
  <si>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</si>
  <si>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</si>
  <si>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</si>
  <si>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</si>
  <si>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</si>
  <si>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</si>
  <si>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</si>
  <si>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</si>
  <si>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</si>
  <si>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</si>
  <si>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</si>
  <si>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</si>
  <si>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</si>
  <si>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</si>
  <si>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</si>
  <si>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</si>
  <si>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</si>
  <si>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</si>
  <si>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</si>
  <si>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</si>
  <si>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</si>
  <si>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</si>
  <si>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</si>
  <si>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</si>
  <si>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</si>
  <si>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</si>
  <si>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</si>
  <si>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</si>
  <si>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</si>
  <si>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</si>
  <si>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</si>
  <si>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</si>
  <si>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</si>
  <si>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</si>
  <si>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</si>
  <si>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</si>
  <si>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</si>
  <si>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</si>
  <si>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</si>
  <si>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</si>
  <si>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</si>
  <si>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</si>
  <si>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</si>
  <si>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</si>
  <si>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</si>
  <si>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</si>
  <si>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</si>
  <si>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</si>
  <si>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</si>
  <si>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</si>
  <si>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</si>
  <si>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</si>
  <si>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</si>
  <si>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</si>
  <si>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</si>
  <si>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</si>
  <si>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</si>
  <si>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</si>
  <si>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</si>
  <si>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</si>
  <si>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</si>
  <si>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</si>
  <si>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</si>
  <si>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</si>
  <si>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</si>
  <si>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</si>
  <si>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</si>
  <si>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</si>
  <si>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</si>
  <si>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</si>
  <si>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</si>
  <si>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</si>
  <si>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</si>
  <si>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</si>
  <si>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</si>
  <si>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</si>
  <si>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</si>
  <si>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</si>
  <si>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</si>
  <si>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</si>
  <si>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</si>
  <si>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</si>
  <si>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</si>
  <si>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</si>
  <si>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</si>
  <si>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</si>
  <si>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</si>
  <si>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</si>
  <si>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</si>
  <si>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</si>
  <si>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</si>
  <si>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</si>
  <si>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</si>
  <si>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</si>
  <si>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</si>
  <si>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</si>
  <si>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</si>
  <si>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</si>
  <si>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</si>
  <si>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</si>
  <si>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</si>
  <si>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</si>
  <si>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</si>
  <si>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</si>
  <si>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</si>
  <si>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</si>
  <si>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</si>
  <si>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</si>
  <si>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</si>
  <si>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</si>
  <si>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</si>
  <si>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</si>
  <si>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</si>
  <si>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</si>
  <si>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</si>
  <si>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</si>
  <si>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</si>
  <si>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</si>
  <si>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</si>
  <si>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</si>
  <si>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</si>
  <si>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</si>
  <si>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</si>
  <si>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</si>
  <si>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</si>
  <si>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</si>
  <si>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</si>
  <si>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</si>
  <si>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</si>
  <si>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</si>
  <si>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</si>
  <si>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</si>
  <si>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</si>
  <si>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</si>
  <si>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</si>
  <si>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</si>
  <si>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</si>
  <si>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</si>
  <si>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</si>
  <si>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</si>
  <si>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</si>
  <si>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</si>
  <si>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</si>
  <si>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</si>
  <si>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</si>
  <si>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</si>
  <si>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</si>
  <si>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</si>
  <si>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</si>
  <si>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</si>
  <si>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</si>
  <si>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</si>
  <si>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</si>
  <si>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</si>
  <si>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</si>
  <si>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</si>
  <si>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</si>
  <si>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</si>
  <si>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</si>
  <si>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</si>
  <si>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</si>
  <si>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</si>
  <si>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</si>
  <si>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</si>
  <si>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</si>
  <si>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</si>
  <si>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</si>
  <si>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</si>
  <si>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</si>
  <si>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</si>
  <si>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</si>
  <si>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</si>
  <si>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</si>
  <si>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</si>
  <si>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</si>
  <si>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</si>
  <si>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</si>
  <si>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</si>
  <si>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</si>
  <si>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</si>
  <si>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</si>
  <si>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</si>
  <si>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</si>
  <si>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</si>
  <si>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</si>
  <si>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</si>
  <si>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</si>
  <si>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</si>
  <si>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</si>
  <si>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</si>
  <si>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</si>
  <si>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</si>
  <si>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</si>
  <si>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</si>
  <si>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</si>
  <si>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</si>
  <si>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</si>
  <si>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</si>
  <si>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</si>
  <si>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</si>
  <si>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</si>
  <si>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</si>
  <si>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</si>
  <si>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</si>
  <si>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</si>
  <si>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</si>
  <si>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</si>
  <si>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</si>
  <si>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</si>
  <si>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</si>
  <si>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</si>
  <si>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</si>
  <si>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</si>
  <si>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</si>
  <si>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</si>
  <si>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</si>
  <si>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</si>
  <si>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</si>
  <si>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</si>
  <si>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</si>
  <si>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</si>
  <si>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</si>
  <si>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</si>
  <si>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</si>
  <si>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</si>
  <si>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</si>
  <si>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</si>
  <si>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</si>
  <si>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</si>
  <si>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</si>
  <si>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</si>
  <si>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</si>
  <si>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</si>
  <si>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</si>
  <si>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</si>
  <si>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</si>
  <si>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</si>
  <si>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</si>
  <si>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</si>
  <si>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</si>
  <si>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</si>
  <si>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</si>
  <si>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</si>
  <si>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</si>
  <si>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</si>
  <si>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</si>
  <si>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</si>
  <si>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</si>
  <si>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</si>
  <si>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</si>
  <si>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</si>
  <si>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</si>
  <si>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</si>
  <si>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</si>
  <si>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</si>
  <si>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</si>
  <si>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</si>
  <si>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</si>
  <si>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</si>
  <si>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</si>
  <si>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</si>
  <si>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</si>
  <si>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</si>
  <si>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</si>
  <si>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</si>
  <si>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</si>
  <si>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</si>
  <si>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</si>
  <si>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</si>
  <si>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</si>
  <si>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</si>
  <si>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</si>
  <si>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</si>
  <si>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</si>
  <si>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</si>
  <si>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</si>
  <si>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</si>
  <si>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</si>
  <si>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</si>
  <si>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</si>
  <si>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</si>
  <si>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</si>
  <si>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</si>
  <si>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</si>
  <si>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</si>
  <si>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</si>
  <si>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</si>
  <si>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</si>
  <si>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</si>
  <si>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</si>
  <si>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</si>
  <si>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</si>
  <si>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</si>
  <si>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</si>
  <si>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</si>
  <si>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</si>
  <si>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</si>
  <si>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</si>
  <si>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</si>
  <si>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</si>
  <si>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</si>
  <si>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</si>
  <si>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</si>
  <si>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</si>
  <si>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</si>
  <si>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</si>
  <si>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</si>
  <si>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</si>
  <si>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</si>
  <si>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</si>
  <si>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</si>
  <si>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</si>
  <si>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</si>
  <si>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</si>
  <si>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</si>
  <si>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</si>
  <si>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</si>
  <si>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</si>
  <si>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</si>
  <si>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</si>
  <si>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</si>
  <si>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</si>
  <si>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</si>
  <si>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</si>
  <si>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</si>
  <si>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</si>
  <si>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</si>
  <si>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</si>
  <si>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</si>
  <si>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</si>
  <si>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</si>
  <si>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</si>
  <si>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</si>
  <si>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</si>
  <si>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</si>
  <si>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</si>
  <si>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</si>
  <si>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</si>
  <si>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</si>
  <si>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</si>
  <si>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</si>
  <si>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</si>
  <si>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</si>
  <si>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</si>
  <si>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</si>
  <si>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</si>
  <si>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</si>
  <si>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</si>
  <si>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</si>
  <si>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</si>
  <si>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</si>
  <si>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</si>
  <si>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</si>
  <si>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</si>
  <si>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</si>
  <si>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</si>
  <si>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</si>
  <si>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</si>
  <si>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</si>
  <si>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</si>
  <si>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</si>
  <si>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</si>
  <si>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</si>
  <si>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</si>
  <si>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</si>
  <si>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</si>
  <si>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</si>
  <si>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</si>
  <si>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</si>
  <si>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</si>
  <si>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</si>
  <si>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</si>
  <si>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</si>
  <si>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</si>
  <si>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</si>
  <si>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</si>
  <si>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</si>
  <si>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</si>
  <si>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</si>
  <si>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</si>
  <si>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</si>
  <si>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</si>
  <si>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</si>
  <si>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</si>
  <si>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</si>
  <si>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</si>
  <si>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</si>
  <si>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</si>
  <si>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</si>
  <si>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</si>
  <si>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</si>
  <si>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</si>
  <si>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</si>
  <si>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</si>
  <si>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</si>
  <si>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</si>
  <si>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</si>
  <si>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</si>
  <si>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</si>
  <si>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</si>
  <si>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</si>
  <si>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</si>
  <si>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</si>
  <si>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</si>
  <si>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</si>
  <si>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</si>
  <si>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</si>
  <si>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</si>
  <si>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</si>
  <si>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</si>
  <si>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</si>
  <si>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</si>
  <si>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</si>
  <si>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</si>
  <si>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</si>
  <si>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</si>
  <si>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</si>
  <si>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</si>
  <si>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</si>
  <si>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</si>
  <si>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</si>
  <si>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</si>
  <si>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</si>
  <si>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</si>
  <si>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</si>
  <si>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</si>
  <si>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</si>
  <si>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</si>
  <si>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</si>
  <si>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</si>
  <si>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</si>
  <si>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</si>
  <si>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</si>
  <si>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</si>
  <si>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</si>
  <si>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</si>
  <si>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</si>
  <si>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</si>
  <si>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</si>
  <si>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</si>
  <si>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</si>
  <si>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</si>
  <si>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</si>
  <si>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</si>
  <si>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</si>
  <si>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</si>
  <si>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</si>
  <si>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</si>
  <si>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</si>
  <si>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</si>
  <si>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</si>
  <si>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</si>
  <si>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</si>
  <si>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</si>
  <si>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</si>
  <si>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</si>
  <si>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</si>
  <si>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</si>
  <si>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</si>
  <si>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</si>
  <si>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</si>
  <si>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</si>
  <si>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</si>
  <si>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</si>
  <si>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</si>
  <si>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</si>
  <si>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</si>
  <si>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</si>
  <si>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</si>
  <si>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</si>
  <si>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</si>
  <si>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</si>
  <si>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</si>
  <si>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</si>
  <si>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</si>
  <si>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</si>
  <si>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</si>
  <si>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</si>
  <si>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</si>
  <si>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</si>
  <si>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</si>
  <si>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</si>
  <si>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</si>
  <si>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</si>
  <si>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</si>
  <si>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</si>
  <si>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</si>
  <si>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</si>
  <si>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</si>
  <si>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</si>
  <si>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</si>
  <si>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</si>
  <si>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</si>
  <si>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</si>
  <si>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</si>
  <si>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</si>
  <si>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</si>
  <si>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</si>
  <si>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</si>
  <si>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</si>
  <si>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</si>
  <si>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</si>
  <si>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</si>
  <si>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</si>
  <si>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</si>
  <si>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</si>
  <si>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</si>
  <si>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</si>
  <si>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</si>
  <si>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</si>
  <si>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</si>
  <si>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</si>
  <si>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</si>
  <si>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</si>
  <si>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</si>
  <si>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</si>
  <si>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</si>
  <si>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</si>
  <si>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</si>
  <si>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</si>
  <si>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</si>
  <si>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</si>
  <si>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</si>
  <si>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</si>
  <si>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</si>
  <si>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</si>
  <si>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</si>
  <si>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</si>
  <si>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</si>
  <si>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</si>
  <si>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</si>
  <si>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</si>
  <si>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</si>
  <si>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</si>
  <si>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</si>
  <si>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</si>
  <si>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</si>
  <si>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</si>
  <si>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</si>
  <si>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</si>
  <si>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</si>
  <si>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</si>
  <si>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</si>
  <si>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</si>
  <si>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</si>
  <si>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</si>
  <si>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</si>
  <si>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</si>
  <si>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</si>
  <si>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</si>
  <si>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</si>
  <si>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</si>
  <si>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</si>
  <si>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</si>
  <si>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</si>
  <si>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</si>
  <si>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</si>
  <si>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</si>
  <si>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</si>
  <si>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</si>
  <si>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</si>
  <si>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</si>
  <si>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</si>
  <si>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</si>
  <si>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</si>
  <si>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</si>
  <si>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</si>
  <si>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</si>
  <si>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</si>
  <si>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</si>
  <si>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</si>
  <si>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</si>
  <si>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</si>
  <si>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</si>
  <si>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</si>
  <si>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</si>
  <si>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</si>
  <si>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</si>
  <si>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</si>
  <si>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</si>
  <si>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</si>
  <si>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</si>
  <si>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</si>
  <si>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</si>
  <si>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</si>
  <si>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</si>
  <si>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</si>
  <si>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</si>
  <si>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</si>
  <si>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</si>
  <si>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</si>
  <si>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</si>
  <si>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</si>
  <si>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</si>
  <si>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</si>
  <si>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</si>
  <si>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</si>
  <si>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</si>
  <si>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</si>
  <si>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</si>
  <si>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</si>
  <si>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</si>
  <si>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</si>
  <si>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</si>
  <si>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</si>
  <si>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</si>
  <si>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</si>
  <si>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</si>
  <si>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</si>
  <si>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</si>
  <si>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</si>
  <si>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</si>
  <si>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</si>
  <si>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</si>
  <si>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</si>
  <si>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</si>
  <si>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</si>
  <si>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</si>
  <si>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</si>
  <si>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</si>
  <si>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</si>
  <si>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</si>
  <si>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</si>
  <si>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</si>
  <si>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</si>
  <si>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</si>
  <si>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</si>
  <si>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</si>
  <si>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</si>
  <si>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</si>
  <si>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</si>
  <si>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</si>
  <si>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</si>
  <si>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</si>
  <si>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</si>
  <si>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</si>
  <si>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</si>
  <si>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</si>
  <si>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</si>
  <si>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</si>
  <si>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</si>
  <si>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</si>
  <si>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</si>
  <si>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</si>
  <si>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</si>
  <si>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</si>
  <si>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</si>
  <si>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</si>
  <si>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</si>
  <si>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</si>
  <si>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</si>
  <si>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</si>
  <si>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</si>
  <si>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</si>
  <si>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</si>
  <si>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</si>
  <si>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</si>
  <si>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</si>
  <si>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</si>
  <si>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</si>
  <si>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</si>
  <si>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</si>
  <si>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</si>
  <si>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</si>
  <si>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</si>
  <si>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</si>
  <si>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</si>
  <si>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</si>
  <si>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</si>
  <si>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</si>
  <si>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</si>
  <si>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</si>
  <si>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</si>
  <si>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</si>
  <si>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</si>
  <si>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</si>
  <si>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</si>
  <si>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</si>
  <si>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</si>
  <si>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</si>
  <si>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</si>
  <si>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</si>
  <si>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</si>
  <si>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</si>
  <si>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</si>
  <si>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</si>
  <si>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</si>
  <si>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</si>
  <si>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</si>
  <si>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</si>
  <si>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</si>
  <si>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</si>
  <si>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</si>
  <si>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</si>
  <si>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</si>
  <si>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</si>
  <si>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</si>
  <si>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</si>
  <si>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</si>
  <si>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</si>
  <si>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</si>
  <si>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</si>
  <si>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</si>
  <si>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</si>
  <si>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</si>
  <si>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</si>
  <si>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</si>
  <si>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</si>
  <si>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</si>
  <si>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</si>
  <si>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</si>
  <si>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</si>
  <si>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</si>
  <si>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</si>
  <si>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</si>
  <si>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</si>
  <si>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</si>
  <si>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</si>
  <si>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</si>
  <si>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</si>
  <si>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</si>
  <si>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</si>
  <si>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</si>
  <si>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</si>
  <si>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</si>
  <si>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</si>
  <si>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</si>
  <si>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</si>
  <si>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</si>
  <si>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</si>
  <si>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</si>
  <si>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</si>
  <si>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</si>
  <si>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</si>
  <si>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</si>
  <si>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</si>
  <si>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</si>
  <si>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</si>
  <si>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</si>
  <si>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</si>
  <si>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</si>
  <si>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</si>
  <si>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</si>
  <si>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</si>
  <si>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</si>
  <si>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</si>
  <si>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</si>
  <si>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</si>
  <si>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</si>
  <si>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</si>
  <si>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</si>
  <si>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</si>
  <si>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</si>
  <si>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</si>
  <si>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</si>
  <si>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</si>
  <si>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</si>
  <si>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</si>
  <si>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</si>
  <si>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</si>
  <si>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</si>
  <si>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</si>
  <si>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</si>
  <si>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</si>
  <si>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</si>
  <si>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</si>
  <si>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</si>
  <si>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</si>
  <si>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</si>
  <si>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</si>
  <si>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</si>
  <si>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</si>
  <si>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</si>
  <si>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</si>
  <si>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</si>
  <si>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</si>
  <si>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</si>
  <si>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</si>
  <si>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</si>
  <si>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</si>
  <si>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</si>
  <si>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</si>
  <si>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</si>
  <si>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</si>
  <si>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</si>
  <si>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</si>
  <si>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</si>
  <si>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</si>
  <si>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</si>
  <si>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</si>
  <si>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</si>
  <si>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</si>
  <si>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</si>
  <si>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</si>
  <si>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</si>
  <si>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</si>
  <si>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</si>
  <si>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</si>
  <si>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</si>
  <si>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</si>
  <si>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</si>
  <si>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</si>
  <si>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</si>
  <si>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</si>
  <si>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</si>
  <si>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</si>
  <si>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</si>
  <si>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</si>
  <si>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</si>
  <si>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</si>
  <si>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</si>
  <si>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</si>
  <si>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</si>
  <si>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</si>
  <si>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</si>
  <si>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</si>
  <si>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</si>
  <si>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</si>
  <si>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</si>
  <si>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</si>
  <si>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</si>
  <si>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</si>
  <si>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</si>
  <si>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</si>
  <si>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</si>
  <si>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</si>
  <si>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</si>
  <si>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</si>
  <si>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</si>
  <si>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</si>
  <si>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</si>
  <si>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</si>
  <si>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</si>
  <si>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</si>
  <si>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</si>
  <si>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</si>
  <si>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</si>
  <si>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</si>
  <si>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</si>
  <si>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</si>
  <si>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</si>
  <si>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</si>
  <si>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</si>
  <si>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</si>
  <si>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</si>
  <si>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</si>
  <si>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</si>
  <si>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</si>
  <si>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</si>
  <si>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</si>
  <si>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</si>
  <si>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</si>
  <si>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</si>
  <si>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</si>
  <si>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</si>
  <si>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</si>
  <si>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</si>
  <si>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</si>
  <si>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</si>
  <si>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</si>
  <si>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</si>
  <si>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</si>
  <si>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</si>
  <si>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</si>
  <si>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</si>
  <si>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</si>
  <si>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</si>
  <si>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</si>
  <si>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</si>
  <si>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</si>
  <si>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</si>
  <si>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</si>
  <si>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</si>
  <si>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</si>
  <si>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</si>
  <si>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</si>
  <si>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</si>
  <si>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</si>
  <si>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</si>
  <si>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</si>
  <si>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</si>
  <si>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</si>
  <si>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</si>
  <si>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</si>
  <si>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</si>
  <si>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</si>
  <si>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</si>
  <si>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</si>
  <si>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</si>
  <si>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</si>
  <si>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</si>
  <si>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</si>
  <si>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</si>
  <si>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</si>
  <si>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</si>
  <si>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</si>
  <si>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</si>
  <si>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</si>
  <si>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</si>
  <si>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</si>
  <si>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</si>
  <si>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</si>
  <si>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</si>
  <si>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</si>
  <si>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</si>
  <si>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</si>
  <si>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</si>
  <si>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</si>
  <si>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</si>
  <si>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</si>
  <si>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</si>
  <si>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</si>
  <si>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</si>
  <si>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</si>
  <si>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</si>
  <si>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</si>
  <si>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</si>
  <si>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</si>
  <si>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</si>
  <si>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</si>
  <si>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</si>
  <si>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</si>
  <si>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</si>
  <si>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</si>
  <si>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</si>
  <si>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</si>
  <si>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</si>
  <si>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</si>
  <si>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</si>
  <si>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</si>
  <si>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</si>
  <si>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</si>
  <si>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</si>
  <si>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</si>
  <si>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</si>
  <si>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</si>
  <si>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</si>
  <si>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</si>
  <si>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</si>
  <si>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</si>
  <si>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</si>
  <si>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</si>
  <si>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</si>
  <si>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</si>
  <si>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</si>
  <si>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</si>
  <si>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</si>
  <si>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</si>
  <si>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</si>
  <si>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</si>
  <si>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</si>
  <si>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</si>
  <si>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</si>
  <si>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</si>
  <si>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</si>
  <si>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</si>
  <si>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</si>
  <si>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</si>
  <si>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</si>
  <si>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</si>
  <si>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</si>
  <si>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</si>
  <si>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</si>
  <si>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</si>
  <si>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</si>
  <si>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</si>
  <si>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</si>
  <si>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</si>
  <si>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</si>
  <si>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</si>
  <si>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</si>
  <si>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</si>
  <si>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</si>
  <si>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</si>
  <si>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</si>
  <si>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</si>
  <si>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</si>
  <si>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</si>
  <si>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</si>
  <si>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</si>
  <si>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</si>
  <si>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</si>
  <si>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</si>
  <si>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</si>
  <si>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</si>
  <si>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</si>
  <si>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</si>
  <si>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</si>
  <si>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</si>
  <si>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</si>
  <si>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</si>
  <si>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</si>
  <si>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</si>
  <si>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</si>
  <si>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</si>
  <si>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</si>
  <si>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</si>
  <si>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</si>
  <si>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</si>
  <si>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</si>
  <si>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</si>
  <si>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</si>
  <si>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</si>
  <si>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</si>
  <si>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</si>
  <si>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</si>
  <si>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</si>
  <si>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</si>
  <si>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</si>
  <si>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</si>
  <si>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</si>
  <si>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</si>
  <si>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</si>
  <si>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</si>
  <si>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</si>
  <si>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</si>
  <si>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</si>
  <si>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</si>
  <si>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</si>
  <si>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</si>
  <si>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</si>
  <si>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</si>
  <si>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</si>
  <si>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</si>
  <si>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</si>
  <si>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</si>
  <si>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</si>
  <si>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</si>
  <si>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</si>
  <si>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</si>
  <si>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</si>
  <si>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</si>
  <si>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</si>
  <si>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</si>
  <si>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</si>
  <si>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</si>
  <si>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</si>
  <si>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</si>
  <si>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</si>
  <si>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</si>
  <si>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</si>
  <si>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</si>
  <si>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</si>
  <si>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</si>
  <si>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</si>
  <si>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</si>
  <si>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</si>
  <si>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</si>
  <si>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</si>
  <si>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</si>
  <si>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</si>
  <si>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</si>
  <si>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</si>
  <si>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</si>
  <si>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</si>
  <si>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</si>
  <si>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</si>
  <si>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</si>
  <si>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</si>
  <si>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</si>
  <si>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</si>
  <si>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</si>
  <si>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</si>
  <si>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</si>
  <si>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</si>
  <si>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</si>
  <si>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</si>
  <si>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</si>
  <si>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</si>
  <si>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</si>
  <si>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</si>
  <si>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</si>
  <si>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</si>
  <si>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</si>
  <si>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</si>
  <si>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</si>
  <si>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</si>
  <si>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</si>
  <si>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</si>
  <si>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</si>
  <si>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</si>
  <si>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</si>
  <si>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</si>
  <si>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</si>
  <si>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</si>
  <si>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</si>
  <si>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</si>
  <si>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</si>
  <si>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</si>
  <si>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</si>
  <si>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</si>
  <si>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</si>
  <si>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</si>
  <si>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</si>
  <si>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</si>
  <si>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</si>
  <si>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</si>
  <si>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</si>
  <si>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</si>
  <si>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</si>
  <si>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</si>
  <si>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</si>
  <si>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</si>
  <si>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</si>
  <si>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</si>
  <si>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</si>
  <si>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</si>
  <si>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</si>
  <si>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</si>
  <si>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</si>
  <si>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</si>
  <si>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</si>
  <si>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</si>
  <si>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</si>
  <si>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</si>
  <si>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</si>
  <si>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</si>
  <si>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</si>
  <si>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</si>
  <si>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</si>
  <si>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</si>
  <si>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</si>
  <si>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</si>
  <si>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</si>
  <si>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</si>
  <si>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</si>
  <si>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</si>
  <si>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</si>
  <si>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</si>
  <si>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</si>
  <si>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</si>
  <si>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</si>
  <si>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</si>
  <si>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</si>
  <si>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</si>
  <si>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</si>
  <si>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</si>
  <si>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</si>
  <si>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</si>
  <si>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</si>
  <si>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</si>
  <si>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</si>
  <si>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</si>
  <si>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</si>
  <si>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</si>
  <si>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</si>
  <si>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</si>
  <si>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</si>
  <si>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</si>
  <si>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</si>
  <si>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</si>
  <si>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</si>
  <si>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</si>
  <si>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</si>
  <si>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</si>
  <si>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</si>
  <si>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</si>
  <si>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</si>
  <si>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</si>
  <si>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</si>
  <si>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</si>
  <si>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</si>
  <si>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</si>
  <si>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</si>
  <si>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</si>
  <si>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</si>
  <si>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</si>
  <si>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</si>
  <si>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</si>
  <si>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</si>
  <si>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</si>
  <si>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</si>
  <si>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</si>
  <si>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</si>
  <si>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</si>
  <si>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</si>
  <si>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</si>
  <si>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</si>
  <si>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</si>
  <si>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</si>
  <si>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</si>
  <si>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</si>
  <si>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</si>
  <si>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</si>
  <si>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</si>
  <si>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</si>
  <si>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</si>
  <si>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</si>
  <si>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</si>
  <si>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</si>
  <si>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</si>
  <si>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</si>
  <si>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</si>
  <si>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</si>
  <si>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</si>
  <si>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</si>
  <si>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</si>
  <si>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</si>
  <si>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</si>
  <si>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</si>
  <si>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</si>
  <si>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</si>
  <si>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</si>
  <si>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</si>
  <si>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</si>
  <si>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</si>
  <si>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</si>
  <si>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</si>
  <si>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</si>
  <si>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</si>
  <si>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</si>
  <si>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</si>
  <si>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</si>
  <si>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</si>
  <si>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</si>
  <si>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</si>
  <si>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</si>
  <si>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</si>
  <si>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</si>
  <si>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</si>
  <si>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</si>
  <si>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</si>
  <si>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</si>
  <si>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</si>
  <si>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</si>
  <si>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</si>
  <si>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</si>
  <si>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</si>
  <si>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</si>
  <si>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</si>
  <si>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</si>
  <si>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</si>
  <si>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</si>
  <si>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</si>
  <si>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</si>
  <si>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</si>
  <si>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</si>
  <si>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</si>
  <si>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</si>
  <si>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</si>
  <si>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</si>
  <si>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</si>
  <si>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</si>
  <si>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</si>
  <si>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</si>
  <si>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</si>
  <si>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</si>
  <si>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</si>
  <si>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</si>
  <si>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</si>
  <si>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</si>
  <si>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</si>
  <si>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</si>
  <si>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</si>
  <si>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</si>
  <si>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</si>
  <si>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</si>
  <si>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</si>
  <si>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</si>
  <si>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</si>
  <si>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</si>
  <si>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</si>
  <si>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</si>
  <si>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</si>
  <si>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</si>
  <si>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</si>
  <si>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</si>
  <si>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</si>
  <si>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</si>
  <si>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</si>
  <si>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</si>
  <si>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</si>
  <si>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</si>
  <si>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</si>
  <si>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</si>
  <si>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</si>
  <si>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</si>
  <si>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</si>
  <si>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</si>
  <si>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</si>
  <si>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</si>
  <si>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</si>
  <si>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</si>
  <si>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</si>
  <si>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</si>
  <si>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</si>
  <si>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</si>
  <si>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</si>
  <si>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</si>
  <si>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</si>
  <si>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</si>
  <si>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</si>
  <si>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</si>
  <si>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</si>
  <si>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</si>
  <si>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</si>
  <si>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</si>
  <si>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</si>
  <si>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</si>
  <si>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</si>
  <si>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</si>
  <si>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</si>
  <si>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</si>
  <si>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</si>
  <si>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</si>
  <si>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</si>
  <si>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</si>
  <si>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</si>
  <si>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</si>
  <si>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</si>
  <si>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</si>
  <si>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</si>
  <si>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</si>
  <si>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</si>
  <si>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</si>
  <si>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</si>
  <si>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</si>
  <si>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</si>
  <si>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</si>
  <si>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</si>
  <si>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</si>
  <si>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</si>
  <si>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</si>
  <si>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</si>
  <si>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</si>
  <si>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</si>
  <si>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</si>
  <si>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</si>
  <si>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</si>
  <si>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</si>
  <si>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</si>
  <si>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</si>
  <si>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</si>
  <si>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</si>
  <si>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</si>
  <si>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</si>
  <si>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</si>
  <si>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</si>
  <si>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</si>
  <si>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</si>
  <si>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</si>
  <si>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</si>
  <si>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</si>
  <si>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</si>
  <si>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</si>
  <si>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</si>
  <si>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</si>
  <si>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</si>
  <si>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</si>
  <si>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</si>
  <si>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</si>
  <si>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</si>
  <si>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</si>
  <si>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</si>
  <si>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</si>
  <si>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</si>
  <si>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</si>
  <si>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</si>
  <si>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</si>
  <si>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</si>
  <si>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</si>
  <si>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</si>
  <si>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</si>
  <si>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</si>
  <si>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</si>
  <si>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</si>
  <si>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</si>
  <si>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</si>
  <si>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</si>
  <si>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</si>
  <si>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</si>
  <si>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</si>
  <si>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</si>
  <si>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</si>
  <si>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</si>
  <si>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</si>
  <si>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</si>
  <si>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</si>
  <si>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</si>
  <si>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</si>
  <si>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</si>
  <si>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</si>
  <si>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</si>
  <si>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</si>
  <si>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</si>
  <si>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</si>
  <si>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</si>
  <si>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</si>
  <si>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</si>
  <si>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</si>
  <si>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</si>
  <si>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</si>
  <si>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</si>
  <si>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</si>
  <si>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</si>
  <si>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</si>
  <si>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</si>
  <si>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</si>
  <si>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</si>
  <si>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</si>
  <si>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</si>
  <si>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</si>
  <si>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</si>
  <si>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</si>
  <si>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</si>
  <si>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</si>
  <si>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</si>
  <si>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</si>
  <si>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</si>
  <si>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</si>
  <si>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</si>
  <si>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</si>
  <si>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</si>
  <si>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</si>
  <si>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</si>
  <si>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</si>
  <si>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</si>
  <si>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</si>
  <si>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</si>
  <si>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</si>
  <si>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</si>
  <si>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</si>
  <si>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</si>
  <si>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</si>
  <si>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</si>
  <si>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</si>
  <si>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</si>
  <si>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</si>
  <si>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</si>
  <si>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</si>
  <si>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</si>
  <si>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</si>
  <si>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</si>
  <si>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</si>
  <si>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</si>
  <si>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</si>
  <si>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</si>
  <si>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</si>
  <si>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</si>
  <si>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</si>
  <si>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</si>
  <si>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</si>
  <si>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</si>
  <si>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</si>
  <si>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</si>
  <si>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</si>
  <si>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</si>
  <si>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</si>
  <si>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</si>
  <si>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</si>
  <si>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</si>
  <si>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</si>
  <si>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</si>
  <si>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</si>
  <si>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</si>
  <si>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</si>
  <si>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</si>
  <si>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</si>
  <si>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</si>
  <si>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</si>
  <si>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</si>
  <si>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</si>
  <si>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</si>
  <si>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</si>
  <si>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</si>
  <si>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</si>
  <si>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</si>
  <si>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</si>
  <si>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</si>
  <si>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</si>
  <si>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</si>
  <si>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</si>
  <si>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</si>
  <si>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</si>
  <si>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</si>
  <si>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</si>
  <si>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</si>
  <si>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</si>
  <si>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</si>
  <si>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</si>
  <si>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</si>
  <si>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</si>
  <si>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</si>
  <si>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</si>
  <si>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</si>
  <si>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</si>
  <si>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</si>
  <si>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</si>
  <si>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</si>
  <si>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</si>
  <si>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</si>
  <si>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</si>
  <si>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</si>
  <si>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</si>
  <si>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</si>
  <si>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</si>
  <si>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</si>
  <si>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</si>
  <si>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</si>
  <si>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</si>
  <si>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</si>
  <si>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</si>
  <si>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</si>
  <si>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</si>
  <si>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</si>
  <si>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</si>
  <si>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</si>
  <si>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</si>
  <si>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</si>
  <si>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</si>
  <si>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</si>
  <si>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</si>
  <si>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</si>
  <si>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</si>
  <si>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</si>
  <si>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</si>
  <si>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</si>
  <si>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</si>
  <si>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</si>
  <si>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</si>
  <si>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</si>
  <si>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</si>
  <si>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</si>
  <si>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</si>
  <si>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</si>
  <si>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</si>
  <si>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</si>
  <si>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</si>
  <si>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</si>
  <si>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</si>
  <si>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</si>
  <si>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</si>
  <si>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</si>
  <si>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</si>
  <si>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</si>
  <si>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</si>
  <si>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</si>
  <si>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</si>
  <si>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</si>
  <si>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</si>
  <si>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</si>
  <si>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</si>
  <si>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</si>
  <si>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</si>
  <si>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</si>
  <si>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</si>
  <si>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</si>
  <si>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</si>
  <si>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</si>
  <si>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</si>
  <si>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</si>
  <si>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</si>
  <si>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</si>
  <si>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</si>
  <si>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</si>
  <si>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</si>
  <si>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</si>
  <si>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</si>
  <si>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</si>
  <si>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</si>
  <si>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</si>
  <si>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</si>
  <si>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</si>
  <si>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</si>
  <si>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</si>
  <si>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</si>
  <si>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</si>
  <si>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</si>
  <si>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</si>
  <si>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</si>
  <si>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</si>
  <si>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</si>
  <si>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</si>
  <si>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</si>
  <si>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</si>
  <si>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</si>
  <si>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</si>
  <si>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</si>
  <si>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</si>
  <si>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</si>
  <si>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</si>
  <si>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</si>
  <si>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</si>
  <si>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</si>
  <si>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</si>
  <si>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</si>
  <si>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</si>
  <si>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</si>
  <si>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</si>
  <si>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</si>
  <si>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</si>
  <si>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</si>
  <si>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</si>
  <si>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</si>
  <si>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</si>
  <si>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</si>
  <si>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</si>
  <si>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</si>
  <si>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</si>
  <si>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</si>
  <si>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</si>
  <si>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</si>
  <si>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</si>
  <si>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</si>
  <si>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</si>
  <si>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</si>
  <si>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</si>
  <si>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</si>
  <si>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</si>
  <si>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</si>
  <si>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</si>
  <si>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</si>
  <si>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</si>
  <si>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</si>
  <si>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</si>
  <si>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</si>
  <si>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</si>
  <si>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</si>
  <si>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</si>
  <si>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</si>
  <si>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</si>
  <si>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</si>
  <si>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</si>
  <si>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</si>
  <si>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</si>
  <si>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</si>
  <si>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</si>
  <si>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</si>
  <si>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</si>
  <si>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</si>
  <si>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</si>
  <si>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</si>
  <si>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</si>
  <si>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</si>
  <si>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</si>
  <si>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</si>
  <si>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</si>
  <si>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</si>
  <si>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</si>
  <si>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</si>
  <si>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</si>
  <si>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</si>
  <si>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</si>
  <si>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</si>
  <si>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</si>
  <si>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</si>
  <si>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</si>
  <si>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</si>
  <si>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</si>
  <si>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</si>
  <si>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</si>
  <si>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</si>
  <si>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</si>
  <si>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</si>
  <si>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</si>
  <si>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</si>
  <si>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</si>
  <si>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</si>
  <si>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</si>
  <si>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</si>
  <si>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</si>
  <si>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</si>
  <si>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</si>
  <si>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</si>
  <si>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</si>
  <si>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</si>
  <si>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</si>
  <si>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</si>
  <si>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</si>
  <si>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</si>
  <si>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</si>
  <si>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</si>
  <si>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</si>
  <si>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</si>
  <si>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</si>
  <si>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</si>
  <si>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</si>
  <si>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</si>
  <si>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</si>
  <si>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</si>
  <si>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</si>
  <si>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</si>
  <si>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</si>
  <si>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</si>
  <si>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</si>
  <si>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</si>
  <si>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</si>
  <si>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</si>
  <si>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</si>
  <si>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</si>
  <si>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</si>
  <si>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</si>
  <si>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</si>
  <si>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</si>
  <si>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</si>
  <si>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</si>
  <si>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</si>
  <si>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</si>
  <si>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</si>
  <si>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</si>
  <si>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</si>
  <si>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</si>
  <si>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</si>
  <si>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</si>
  <si>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</si>
  <si>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</si>
  <si>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</si>
  <si>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</si>
  <si>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</si>
  <si>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</si>
  <si>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</si>
  <si>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</si>
  <si>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</si>
  <si>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</si>
  <si>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</si>
  <si>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</si>
  <si>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</si>
  <si>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</si>
  <si>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</si>
  <si>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</si>
  <si>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</si>
  <si>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</si>
  <si>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</si>
  <si>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</si>
  <si>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</si>
  <si>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</si>
  <si>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</si>
  <si>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</si>
  <si>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</si>
  <si>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</si>
  <si>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</si>
  <si>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</si>
  <si>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</si>
  <si>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</si>
  <si>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</si>
  <si>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</si>
  <si>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</si>
  <si>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</si>
  <si>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</si>
  <si>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</si>
  <si>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</si>
  <si>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</si>
  <si>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</si>
  <si>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</si>
  <si>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</si>
  <si>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</si>
  <si>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</si>
  <si>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</si>
  <si>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</si>
  <si>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</si>
  <si>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</si>
  <si>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</si>
  <si>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</si>
  <si>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</si>
  <si>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</si>
  <si>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</si>
  <si>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</si>
  <si>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</si>
  <si>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</si>
  <si>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</si>
  <si>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</si>
  <si>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</si>
  <si>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</si>
  <si>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</si>
  <si>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</si>
  <si>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</si>
  <si>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</si>
  <si>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</si>
  <si>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</si>
  <si>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</si>
  <si>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</si>
  <si>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</si>
  <si>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</si>
  <si>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</si>
  <si>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</si>
  <si>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</si>
  <si>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</si>
  <si>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</si>
  <si>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</si>
  <si>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</si>
  <si>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</si>
  <si>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</si>
  <si>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</si>
  <si>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</si>
  <si>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</si>
  <si>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</si>
  <si>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</si>
  <si>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</si>
  <si>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</si>
  <si>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</si>
  <si>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</si>
  <si>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</si>
  <si>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</si>
  <si>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</si>
  <si>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</si>
  <si>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</si>
  <si>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</si>
  <si>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</si>
  <si>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</si>
  <si>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</si>
  <si>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</si>
  <si>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</si>
  <si>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</si>
  <si>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</si>
  <si>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</si>
  <si>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</si>
  <si>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</si>
  <si>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</si>
  <si>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</si>
  <si>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</si>
  <si>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</si>
  <si>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</si>
  <si>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</si>
  <si>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</si>
  <si>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</si>
  <si>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</si>
  <si>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</si>
  <si>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</si>
  <si>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</si>
  <si>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</si>
  <si>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</si>
  <si>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</si>
  <si>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</si>
  <si>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</si>
  <si>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</si>
  <si>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</si>
  <si>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</si>
  <si>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</si>
  <si>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</si>
  <si>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</si>
  <si>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</si>
  <si>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</si>
  <si>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</si>
  <si>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</si>
  <si>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</si>
  <si>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</si>
  <si>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</si>
  <si>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</si>
  <si>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</si>
  <si>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</si>
  <si>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</si>
  <si>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</si>
  <si>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</si>
  <si>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</si>
  <si>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</si>
  <si>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</si>
  <si>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</si>
  <si>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</si>
  <si>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</si>
  <si>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</si>
  <si>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</si>
  <si>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</si>
  <si>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</si>
  <si>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</si>
  <si>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</si>
  <si>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</si>
  <si>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</si>
  <si>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</si>
  <si>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</si>
  <si>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</si>
  <si>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</si>
  <si>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</si>
  <si>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</si>
  <si>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</si>
  <si>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</si>
  <si>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</si>
  <si>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</si>
  <si>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</si>
  <si>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</si>
  <si>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</si>
  <si>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</si>
  <si>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</si>
  <si>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</si>
  <si>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</si>
  <si>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</si>
  <si>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</si>
  <si>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</si>
  <si>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</si>
  <si>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</si>
  <si>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</si>
  <si>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</si>
  <si>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</si>
  <si>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</si>
  <si>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</si>
  <si>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</si>
  <si>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</si>
  <si>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</si>
  <si>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</si>
  <si>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</si>
  <si>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</si>
  <si>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</si>
  <si>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</si>
  <si>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</si>
  <si>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</si>
  <si>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</si>
  <si>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</si>
  <si>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</si>
  <si>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</si>
  <si>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</si>
  <si>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</si>
  <si>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</si>
  <si>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</si>
  <si>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</si>
  <si>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</si>
  <si>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</si>
  <si>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</si>
  <si>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</si>
  <si>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</si>
  <si>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</si>
  <si>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</si>
  <si>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</si>
  <si>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</si>
  <si>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</si>
  <si>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</si>
  <si>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</si>
  <si>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</si>
  <si>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</si>
  <si>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</si>
  <si>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</si>
  <si>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</si>
  <si>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</si>
  <si>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</si>
  <si>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</si>
  <si>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</si>
  <si>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</si>
  <si>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</si>
  <si>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</si>
  <si>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</si>
  <si>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</si>
  <si>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</si>
  <si>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</si>
  <si>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</si>
  <si>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</si>
  <si>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</si>
  <si>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</si>
  <si>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</si>
  <si>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</si>
  <si>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</si>
  <si>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</si>
  <si>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</si>
  <si>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</si>
  <si>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</si>
  <si>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</si>
  <si>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</si>
  <si>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</si>
  <si>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</si>
  <si>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</si>
  <si>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</si>
  <si>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</si>
  <si>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</si>
  <si>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</si>
  <si>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</si>
  <si>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</si>
  <si>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</si>
  <si>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</si>
  <si>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</si>
  <si>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</si>
  <si>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</si>
  <si>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</si>
  <si>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</si>
  <si>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</si>
  <si>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</si>
  <si>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</si>
  <si>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</si>
  <si>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</si>
  <si>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</si>
  <si>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</si>
  <si>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</si>
  <si>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</si>
  <si>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</si>
  <si>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</si>
  <si>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</si>
  <si>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</si>
  <si>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</si>
  <si>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</si>
  <si>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</si>
  <si>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</si>
  <si>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</si>
  <si>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</si>
  <si>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</si>
  <si>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</si>
  <si>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</si>
  <si>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</si>
  <si>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</si>
  <si>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</si>
  <si>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</si>
  <si>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</si>
  <si>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</si>
  <si>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</si>
  <si>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</si>
  <si>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</si>
  <si>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</si>
  <si>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</si>
  <si>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</si>
  <si>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</si>
  <si>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</si>
  <si>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</si>
  <si>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</si>
  <si>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</si>
  <si>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</si>
  <si>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</si>
  <si>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</si>
  <si>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</si>
  <si>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</si>
  <si>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</si>
  <si>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</si>
  <si>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</si>
  <si>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</si>
  <si>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</si>
  <si>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</si>
  <si>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</si>
  <si>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</si>
  <si>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</si>
  <si>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</si>
  <si>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</si>
  <si>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</si>
  <si>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</si>
  <si>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</si>
  <si>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</si>
  <si>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</si>
  <si>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</si>
  <si>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</si>
  <si>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</si>
  <si>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</si>
  <si>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</si>
  <si>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</si>
  <si>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</si>
  <si>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</si>
  <si>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</si>
  <si>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</si>
  <si>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</si>
  <si>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</si>
  <si>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</si>
  <si>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</si>
  <si>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</si>
  <si>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</si>
  <si>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</si>
  <si>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</si>
  <si>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</si>
  <si>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</si>
  <si>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</si>
  <si>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</si>
  <si>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</si>
  <si>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</si>
  <si>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</si>
  <si>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</si>
  <si>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</si>
  <si>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</si>
  <si>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</si>
  <si>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</si>
  <si>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</si>
  <si>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</si>
  <si>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</si>
  <si>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</si>
  <si>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</si>
  <si>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</si>
  <si>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</si>
  <si>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</si>
  <si>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</si>
  <si>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</si>
  <si>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</si>
  <si>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</si>
  <si>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</si>
  <si>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</si>
  <si>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</si>
  <si>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</si>
  <si>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</si>
  <si>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</si>
  <si>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</si>
  <si>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</si>
  <si>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</si>
  <si>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</si>
  <si>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</si>
  <si>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</si>
  <si>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</si>
  <si>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</si>
  <si>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</si>
  <si>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</si>
  <si>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</si>
  <si>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</si>
  <si>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</si>
  <si>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</si>
  <si>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</si>
  <si>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</si>
  <si>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</si>
  <si>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</si>
  <si>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</si>
  <si>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</si>
  <si>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</si>
  <si>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</si>
  <si>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</si>
  <si>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</si>
  <si>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</si>
  <si>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</si>
  <si>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</si>
  <si>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</si>
  <si>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</si>
  <si>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</si>
  <si>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</si>
  <si>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</si>
  <si>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</si>
  <si>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</si>
  <si>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</si>
  <si>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</si>
  <si>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</si>
  <si>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</si>
  <si>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</si>
  <si>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</si>
  <si>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</si>
  <si>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</si>
  <si>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</si>
  <si>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</si>
  <si>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</si>
  <si>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</si>
  <si>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</si>
  <si>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</si>
  <si>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</si>
  <si>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</si>
  <si>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</si>
  <si>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</si>
  <si>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</si>
  <si>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</si>
  <si>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</si>
  <si>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</si>
  <si>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</si>
  <si>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</si>
  <si>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</si>
  <si>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</si>
  <si>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</si>
  <si>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</si>
  <si>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</si>
  <si>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</si>
  <si>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</si>
  <si>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</si>
  <si>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</si>
  <si>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</si>
  <si>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</si>
  <si>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</si>
  <si>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</si>
  <si>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</si>
  <si>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</si>
  <si>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</si>
  <si>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</si>
  <si>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</si>
  <si>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</si>
  <si>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</si>
  <si>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</si>
  <si>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</si>
  <si>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</si>
  <si>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</si>
  <si>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</si>
  <si>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</si>
  <si>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</si>
  <si>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</si>
  <si>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</si>
  <si>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</si>
  <si>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</si>
  <si>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</si>
  <si>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</si>
  <si>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</si>
  <si>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</si>
  <si>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</si>
  <si>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</si>
  <si>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</si>
  <si>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</si>
  <si>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</si>
  <si>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</si>
  <si>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</si>
  <si>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</si>
  <si>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</si>
  <si>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</si>
  <si>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</si>
  <si>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</si>
  <si>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</si>
  <si>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</si>
  <si>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</si>
  <si>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</si>
  <si>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</si>
  <si>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</si>
  <si>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</si>
  <si>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</si>
  <si>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</si>
  <si>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</si>
  <si>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</si>
  <si>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</si>
  <si>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</si>
  <si>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</si>
  <si>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</si>
  <si>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</si>
  <si>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</si>
  <si>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</si>
  <si>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</si>
  <si>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</si>
  <si>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</si>
  <si>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</si>
  <si>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</si>
  <si>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</si>
  <si>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</si>
  <si>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</si>
  <si>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</si>
  <si>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</si>
  <si>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</si>
  <si>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</si>
  <si>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</si>
  <si>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</si>
  <si>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</si>
  <si>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</si>
  <si>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</si>
  <si>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</si>
  <si>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</si>
  <si>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</si>
  <si>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</si>
  <si>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</si>
  <si>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</si>
  <si>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</si>
  <si>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</si>
  <si>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</si>
  <si>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</si>
  <si>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</si>
  <si>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</si>
  <si>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</si>
  <si>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</si>
  <si>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</si>
  <si>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</si>
  <si>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</si>
  <si>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</si>
  <si>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</si>
  <si>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</si>
  <si>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</si>
  <si>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</si>
  <si>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</si>
  <si>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</si>
  <si>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</si>
  <si>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</si>
  <si>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</si>
  <si>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</si>
  <si>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</si>
  <si>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</si>
  <si>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</si>
  <si>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</si>
  <si>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</si>
  <si>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</si>
  <si>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</si>
  <si>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</si>
  <si>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</si>
  <si>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</si>
  <si>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</si>
  <si>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</si>
  <si>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</si>
  <si>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</si>
  <si>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</si>
  <si>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</si>
  <si>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</si>
  <si>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</si>
  <si>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</si>
  <si>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</si>
  <si>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</si>
  <si>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</si>
  <si>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</si>
  <si>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</si>
  <si>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</si>
  <si>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</si>
  <si>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</si>
  <si>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</si>
  <si>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</si>
  <si>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</si>
  <si>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</si>
  <si>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</si>
  <si>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</si>
  <si>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</si>
  <si>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</si>
  <si>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</si>
  <si>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</si>
  <si>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</si>
  <si>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</si>
  <si>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</si>
  <si>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</si>
  <si>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</si>
  <si>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</si>
  <si>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</si>
  <si>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</si>
  <si>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</si>
  <si>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</si>
  <si>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</si>
  <si>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</si>
  <si>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</si>
  <si>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</si>
  <si>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</si>
  <si>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</si>
  <si>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</si>
  <si>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</si>
  <si>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</si>
  <si>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</si>
  <si>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</si>
  <si>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</si>
  <si>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</si>
  <si>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</si>
  <si>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</si>
  <si>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</si>
  <si>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</si>
  <si>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</si>
  <si>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</si>
  <si>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</si>
  <si>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</si>
  <si>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</si>
  <si>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</si>
  <si>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</si>
  <si>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</si>
  <si>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</si>
  <si>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</si>
  <si>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</si>
  <si>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</si>
  <si>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</si>
  <si>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</si>
  <si>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</si>
  <si>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</si>
  <si>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</si>
  <si>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</si>
  <si>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</si>
  <si>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</si>
  <si>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</si>
  <si>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</si>
  <si>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</si>
  <si>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</si>
  <si>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</si>
  <si>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</si>
  <si>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</si>
  <si>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</si>
  <si>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</si>
  <si>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</si>
  <si>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</si>
  <si>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</si>
  <si>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</si>
  <si>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</si>
  <si>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</si>
  <si>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</si>
  <si>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</si>
  <si>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</si>
  <si>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</si>
  <si>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</si>
  <si>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</si>
  <si>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</si>
  <si>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</si>
  <si>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</si>
  <si>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</si>
  <si>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</si>
  <si>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</si>
  <si>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</si>
  <si>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</si>
  <si>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</si>
  <si>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</si>
  <si>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</si>
  <si>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</si>
  <si>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</si>
  <si>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</si>
  <si>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</si>
  <si>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</si>
  <si>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</si>
  <si>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</si>
  <si>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</si>
  <si>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</si>
  <si>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</si>
  <si>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</si>
  <si>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</si>
  <si>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</si>
  <si>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</si>
  <si>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</si>
  <si>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</si>
  <si>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</si>
  <si>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</si>
  <si>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</si>
  <si>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</si>
  <si>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</si>
  <si>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</si>
  <si>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</si>
  <si>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</si>
  <si>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</si>
  <si>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</si>
  <si>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</si>
  <si>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</si>
  <si>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</si>
  <si>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</si>
  <si>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</si>
  <si>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</si>
  <si>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</si>
  <si>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</si>
  <si>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</si>
  <si>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</si>
  <si>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</si>
  <si>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</si>
  <si>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</si>
  <si>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</si>
  <si>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</si>
  <si>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</si>
  <si>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</si>
  <si>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</si>
  <si>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</si>
  <si>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</si>
  <si>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</si>
  <si>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</si>
  <si>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</si>
  <si>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</si>
  <si>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</si>
  <si>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</si>
  <si>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</si>
  <si>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</si>
  <si>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</si>
  <si>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</si>
  <si>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</si>
  <si>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</si>
  <si>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</si>
  <si>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</si>
  <si>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</si>
  <si>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</si>
  <si>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</si>
  <si>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</si>
  <si>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</si>
  <si>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</si>
  <si>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</si>
  <si>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</si>
  <si>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</si>
  <si>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</si>
  <si>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</si>
  <si>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</si>
  <si>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</si>
  <si>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</si>
  <si>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</si>
  <si>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</si>
  <si>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</si>
  <si>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</si>
  <si>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</si>
  <si>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</si>
  <si>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</si>
  <si>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</si>
  <si>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</si>
  <si>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</si>
  <si>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</si>
  <si>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</si>
  <si>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</si>
  <si>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</si>
  <si>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</si>
  <si>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</si>
  <si>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</si>
  <si>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</si>
  <si>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</si>
  <si>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</si>
  <si>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</si>
  <si>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</si>
  <si>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</si>
  <si>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</si>
  <si>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</si>
  <si>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</si>
  <si>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</si>
  <si>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</si>
  <si>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</si>
  <si>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</si>
  <si>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</si>
  <si>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</si>
  <si>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</si>
  <si>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</si>
  <si>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</si>
  <si>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</si>
  <si>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</si>
  <si>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</si>
  <si>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</si>
  <si>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</si>
  <si>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</si>
  <si>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</si>
  <si>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</si>
  <si>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</si>
  <si>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</si>
  <si>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</si>
  <si>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</si>
  <si>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</si>
  <si>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</si>
  <si>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</si>
  <si>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</si>
  <si>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</si>
  <si>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</si>
  <si>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</si>
  <si>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</si>
  <si>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</si>
  <si>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</si>
  <si>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</si>
  <si>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</si>
  <si>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</si>
  <si>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</si>
  <si>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</si>
  <si>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</si>
  <si>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</si>
  <si>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</si>
  <si>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</si>
  <si>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</si>
  <si>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</si>
  <si>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</si>
  <si>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</si>
  <si>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</si>
  <si>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</si>
  <si>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</si>
  <si>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</si>
  <si>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</si>
  <si>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</si>
  <si>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</si>
  <si>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</si>
  <si>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</si>
  <si>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</si>
  <si>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</si>
  <si>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</si>
  <si>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</si>
  <si>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</si>
  <si>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</si>
  <si>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</si>
  <si>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</si>
  <si>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</si>
  <si>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</si>
  <si>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</si>
  <si>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</si>
  <si>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</si>
  <si>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</si>
  <si>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</si>
  <si>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</si>
  <si>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</si>
  <si>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</si>
  <si>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</si>
  <si>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</si>
  <si>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</si>
  <si>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</si>
  <si>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</si>
  <si>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</si>
  <si>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</si>
  <si>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</si>
  <si>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</si>
  <si>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</si>
  <si>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</si>
  <si>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</si>
  <si>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</si>
  <si>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</si>
  <si>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</si>
  <si>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</si>
  <si>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</si>
  <si>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</si>
  <si>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</si>
  <si>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</si>
  <si>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</si>
  <si>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</si>
  <si>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</si>
  <si>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</si>
  <si>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</si>
  <si>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</si>
  <si>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</si>
  <si>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</si>
  <si>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</si>
  <si>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</si>
  <si>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</si>
  <si>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</si>
  <si>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</si>
  <si>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</si>
  <si>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</si>
  <si>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</si>
  <si>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</si>
  <si>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</si>
  <si>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</si>
  <si>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</si>
  <si>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</si>
  <si>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</si>
  <si>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</si>
  <si>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</si>
  <si>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</si>
  <si>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</si>
  <si>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</si>
  <si>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</si>
  <si>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</si>
  <si>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</si>
  <si>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</si>
  <si>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</si>
  <si>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</si>
  <si>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</si>
  <si>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</si>
  <si>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</si>
  <si>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</si>
  <si>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</si>
  <si>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</si>
  <si>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</si>
  <si>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</si>
  <si>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</si>
  <si>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</si>
  <si>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</si>
  <si>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</si>
  <si>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</si>
  <si>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</si>
  <si>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</si>
  <si>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</si>
  <si>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</si>
  <si>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</si>
  <si>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</si>
  <si>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</si>
  <si>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</si>
  <si>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</si>
  <si>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</si>
  <si>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</si>
  <si>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</si>
  <si>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</si>
  <si>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</si>
  <si>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</si>
  <si>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</si>
  <si>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</si>
  <si>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</si>
  <si>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</si>
  <si>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</si>
  <si>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</si>
  <si>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</si>
  <si>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</si>
  <si>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</si>
  <si>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</si>
  <si>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</si>
  <si>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</si>
  <si>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</si>
  <si>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</si>
  <si>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</si>
  <si>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</si>
  <si>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</si>
  <si>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</si>
  <si>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</si>
  <si>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</si>
  <si>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</si>
  <si>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</si>
  <si>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</si>
  <si>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</si>
  <si>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</si>
  <si>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</si>
  <si>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</si>
  <si>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</si>
  <si>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</si>
  <si>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</si>
  <si>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</si>
  <si>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</si>
  <si>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</si>
  <si>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</si>
  <si>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</si>
  <si>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</si>
  <si>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</si>
  <si>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</si>
  <si>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</si>
  <si>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</si>
  <si>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</si>
  <si>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</si>
  <si>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</si>
  <si>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</si>
  <si>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</si>
  <si>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</si>
  <si>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</si>
  <si>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</si>
  <si>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</si>
  <si>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</si>
  <si>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</si>
  <si>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</si>
  <si>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</si>
  <si>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</si>
  <si>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</si>
  <si>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</si>
  <si>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</si>
  <si>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</si>
  <si>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</si>
  <si>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</si>
  <si>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</si>
  <si>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</si>
  <si>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</si>
  <si>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</si>
  <si>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</si>
  <si>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</si>
  <si>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</si>
  <si>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</si>
  <si>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</si>
  <si>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</si>
  <si>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</si>
  <si>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</si>
  <si>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</si>
  <si>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</si>
  <si>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</si>
  <si>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</si>
  <si>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</si>
  <si>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</si>
  <si>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</si>
  <si>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</si>
  <si>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</si>
  <si>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</si>
  <si>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</si>
  <si>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</si>
  <si>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</si>
  <si>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</si>
  <si>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</si>
  <si>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</si>
  <si>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</si>
  <si>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</si>
  <si>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</si>
  <si>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</si>
  <si>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</si>
  <si>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</si>
  <si>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</si>
  <si>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</si>
  <si>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</si>
  <si>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</si>
  <si>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</si>
  <si>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</si>
  <si>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</si>
  <si>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</si>
  <si>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</si>
  <si>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</si>
  <si>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</si>
  <si>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</si>
  <si>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</si>
  <si>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</si>
  <si>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</si>
  <si>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</si>
  <si>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</si>
  <si>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</si>
  <si>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</si>
  <si>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</si>
  <si>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</si>
  <si>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</si>
  <si>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</si>
  <si>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</si>
  <si>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</si>
  <si>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</si>
  <si>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</si>
  <si>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</si>
  <si>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</si>
  <si>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</si>
  <si>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</si>
  <si>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</si>
  <si>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</si>
  <si>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</si>
  <si>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</si>
  <si>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</si>
  <si>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</si>
  <si>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</si>
  <si>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</si>
  <si>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</si>
  <si>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</si>
  <si>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</si>
  <si>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</si>
  <si>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</si>
  <si>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</si>
  <si>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</si>
  <si>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</si>
  <si>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</si>
  <si>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</si>
  <si>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</si>
  <si>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</si>
  <si>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</si>
  <si>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</si>
  <si>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</si>
  <si>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</si>
  <si>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</si>
  <si>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</si>
  <si>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</si>
  <si>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</si>
  <si>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</si>
  <si>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</si>
  <si>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</si>
  <si>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</si>
  <si>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</si>
  <si>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</si>
  <si>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</si>
  <si>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</si>
  <si>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</si>
  <si>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</si>
  <si>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</si>
  <si>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</si>
  <si>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</si>
  <si>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</si>
  <si>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</si>
  <si>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</si>
  <si>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</si>
  <si>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</si>
  <si>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</si>
  <si>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</si>
  <si>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</si>
  <si>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</si>
  <si>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</si>
  <si>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</si>
  <si>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</si>
  <si>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</si>
  <si>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</si>
  <si>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</si>
  <si>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</si>
  <si>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</si>
  <si>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</si>
  <si>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</si>
  <si>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</si>
  <si>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</si>
  <si>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</si>
  <si>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</si>
  <si>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</si>
  <si>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</si>
  <si>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</si>
  <si>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</si>
  <si>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</si>
  <si>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</si>
  <si>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</si>
  <si>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</si>
  <si>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</si>
  <si>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</si>
  <si>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</si>
  <si>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</si>
  <si>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</si>
  <si>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</si>
  <si>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</si>
  <si>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</si>
  <si>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</si>
  <si>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</si>
  <si>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</si>
  <si>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</si>
  <si>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</si>
  <si>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</si>
  <si>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</si>
  <si>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</si>
  <si>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</si>
  <si>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</si>
  <si>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</si>
  <si>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</si>
  <si>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</si>
  <si>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</si>
  <si>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</si>
  <si>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</si>
  <si>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</si>
  <si>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</si>
  <si>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</si>
  <si>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</si>
  <si>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</si>
  <si>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</si>
  <si>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</si>
  <si>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</si>
  <si>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</si>
  <si>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</si>
  <si>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</si>
  <si>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</si>
  <si>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</si>
  <si>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</si>
  <si>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</si>
  <si>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</si>
  <si>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</si>
  <si>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</si>
  <si>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</si>
  <si>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</si>
  <si>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</si>
  <si>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</si>
  <si>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</si>
  <si>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</si>
  <si>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</si>
  <si>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</si>
  <si>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</si>
  <si>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</si>
  <si>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</si>
  <si>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</si>
  <si>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</si>
  <si>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</si>
  <si>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</si>
  <si>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</si>
  <si>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</si>
  <si>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</si>
  <si>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</si>
  <si>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</si>
  <si>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</si>
  <si>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</si>
  <si>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</si>
  <si>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</si>
  <si>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</si>
  <si>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</si>
  <si>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</si>
  <si>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</si>
  <si>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</si>
  <si>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</si>
  <si>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</si>
  <si>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</si>
  <si>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</si>
  <si>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</si>
  <si>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</si>
  <si>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</si>
  <si>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</si>
  <si>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</si>
  <si>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</si>
  <si>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</si>
  <si>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</si>
  <si>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</si>
  <si>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</si>
  <si>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</si>
  <si>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</si>
  <si>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</si>
  <si>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</si>
  <si>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</si>
  <si>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</si>
  <si>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</si>
  <si>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</si>
  <si>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</si>
  <si>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</si>
  <si>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</si>
  <si>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</si>
  <si>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</si>
  <si>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</si>
  <si>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</si>
  <si>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</si>
  <si>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</si>
  <si>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</si>
  <si>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</si>
  <si>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</si>
  <si>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</si>
  <si>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</si>
  <si>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</si>
  <si>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</si>
  <si>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</si>
  <si>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</si>
  <si>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</si>
  <si>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</si>
  <si>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</si>
  <si>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</si>
  <si>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</si>
  <si>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</si>
  <si>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</si>
  <si>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</si>
  <si>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</si>
  <si>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</si>
  <si>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</si>
  <si>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</si>
  <si>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</si>
  <si>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</si>
  <si>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</si>
  <si>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</si>
  <si>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</si>
  <si>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</si>
  <si>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</si>
  <si>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</si>
  <si>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</si>
  <si>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</si>
  <si>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</si>
  <si>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</si>
  <si>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</si>
  <si>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</si>
  <si>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</si>
  <si>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</si>
  <si>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</si>
  <si>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</si>
  <si>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</si>
  <si>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</si>
  <si>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</si>
  <si>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</si>
  <si>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</si>
  <si>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</si>
  <si>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</si>
  <si>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</si>
  <si>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</si>
  <si>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</si>
  <si>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</si>
  <si>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</si>
  <si>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</si>
  <si>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</si>
  <si>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</si>
  <si>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</si>
  <si>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</si>
  <si>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</si>
  <si>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</si>
  <si>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</si>
  <si>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</si>
  <si>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</si>
  <si>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</si>
  <si>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</si>
  <si>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</si>
  <si>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</si>
  <si>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</si>
  <si>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</si>
  <si>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</si>
  <si>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</si>
  <si>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</si>
  <si>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</si>
  <si>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</si>
  <si>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</si>
  <si>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</si>
  <si>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</si>
  <si>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</si>
  <si>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</si>
  <si>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</si>
  <si>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</si>
  <si>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</si>
  <si>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</si>
  <si>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</si>
  <si>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</si>
  <si>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</si>
  <si>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</si>
  <si>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</si>
  <si>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</si>
  <si>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</si>
  <si>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</si>
  <si>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</si>
  <si>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</si>
  <si>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</si>
  <si>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</si>
  <si>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</si>
  <si>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</si>
  <si>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</si>
  <si>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</si>
  <si>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</si>
  <si>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</si>
  <si>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</si>
  <si>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</si>
  <si>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</si>
  <si>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</si>
  <si>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</si>
  <si>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</si>
  <si>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</si>
  <si>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</si>
  <si>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</si>
  <si>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</si>
  <si>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</si>
  <si>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</si>
  <si>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</si>
  <si>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</si>
  <si>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</si>
  <si>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</si>
  <si>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</si>
  <si>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</si>
  <si>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</si>
  <si>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</si>
  <si>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</si>
  <si>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</si>
  <si>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</si>
  <si>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</si>
  <si>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</si>
  <si>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</si>
  <si>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</si>
  <si>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</si>
  <si>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</si>
  <si>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</si>
  <si>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</si>
  <si>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</si>
  <si>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</si>
  <si>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</si>
  <si>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</si>
  <si>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</si>
  <si>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</si>
  <si>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</si>
  <si>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</si>
  <si>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</si>
  <si>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</si>
  <si>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</si>
  <si>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</si>
  <si>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</si>
  <si>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</si>
  <si>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</si>
  <si>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</si>
  <si>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</si>
  <si>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</si>
  <si>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</si>
  <si>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</si>
  <si>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</si>
  <si>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</si>
  <si>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</si>
  <si>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</si>
  <si>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</si>
  <si>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</si>
  <si>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</si>
  <si>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</si>
  <si>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</si>
  <si>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</si>
  <si>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</si>
  <si>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</si>
  <si>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</si>
  <si>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</si>
  <si>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</si>
  <si>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</si>
  <si>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</si>
  <si>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</si>
  <si>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</si>
  <si>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</si>
  <si>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</si>
  <si>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</si>
  <si>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</si>
  <si>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</si>
  <si>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</si>
  <si>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</si>
  <si>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</si>
  <si>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</si>
  <si>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</si>
  <si>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</si>
  <si>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</si>
  <si>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</si>
  <si>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</si>
  <si>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</si>
  <si>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</si>
  <si>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</si>
  <si>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</si>
  <si>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</si>
  <si>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</si>
  <si>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</si>
  <si>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</si>
  <si>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</si>
  <si>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</si>
  <si>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</si>
  <si>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</si>
  <si>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</si>
  <si>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</si>
  <si>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</si>
  <si>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</si>
  <si>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</si>
  <si>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</si>
  <si>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</si>
  <si>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</si>
  <si>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</si>
  <si>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</si>
  <si>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</si>
  <si>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</si>
  <si>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</si>
  <si>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</si>
  <si>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</si>
  <si>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</si>
  <si>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</si>
  <si>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</si>
  <si>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</si>
  <si>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</si>
  <si>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</si>
  <si>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</si>
  <si>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</si>
  <si>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</si>
  <si>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</si>
  <si>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</si>
  <si>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</si>
  <si>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</si>
  <si>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</si>
  <si>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</si>
  <si>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</si>
  <si>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</si>
  <si>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</si>
  <si>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</si>
  <si>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</si>
  <si>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</si>
  <si>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</si>
  <si>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</si>
  <si>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</si>
  <si>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</si>
  <si>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</si>
  <si>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</si>
  <si>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</si>
  <si>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</si>
  <si>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</si>
  <si>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</si>
  <si>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</si>
  <si>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</si>
  <si>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</si>
  <si>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</si>
  <si>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</si>
  <si>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</si>
  <si>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</si>
  <si>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</si>
  <si>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</si>
  <si>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</si>
  <si>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</si>
  <si>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</si>
  <si>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</si>
  <si>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</si>
  <si>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</si>
  <si>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</si>
  <si>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</si>
  <si>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</si>
  <si>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</si>
  <si>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</si>
  <si>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</si>
  <si>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</si>
  <si>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</si>
  <si>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</si>
  <si>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</si>
  <si>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</si>
  <si>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</si>
  <si>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</si>
  <si>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</si>
  <si>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</si>
  <si>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</si>
  <si>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</si>
  <si>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</si>
  <si>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</si>
  <si>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</si>
  <si>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</si>
  <si>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</si>
  <si>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 xml:space="preserve">Successful 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</si>
  <si>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</si>
  <si>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</si>
  <si>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</si>
  <si>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</si>
  <si>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</si>
  <si>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</si>
  <si>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</si>
  <si>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</si>
  <si>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</si>
  <si>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</si>
  <si>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</si>
  <si>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</si>
  <si>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</si>
  <si>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</si>
  <si>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 xml:space="preserve">Number Successful 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</si>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</sst>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165" fontId="0" fillId="0" borderId="0" xfId="0" applyNumberFormat="1"/>
    <xf numFmtId="1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22-456E-AC56-6DDB4F4B1BE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22-456E-AC56-6DDB4F4B1BE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22-456E-AC56-6DDB4F4B1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1089376"/>
        <c:axId val="1011090032"/>
      </c:lineChart>
      <c:catAx>
        <c:axId val="101108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90032"/>
        <c:crosses val="autoZero"/>
        <c:auto val="1"/>
        <c:lblAlgn val="ctr"/>
        <c:lblOffset val="100"/>
        <c:noMultiLvlLbl val="0"/>
      </c:catAx>
      <c:valAx>
        <c:axId val="101109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8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F4-40F7-BA7F-80F92753780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F4-40F7-BA7F-80F92753780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F4-40F7-BA7F-80F927537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4170952"/>
        <c:axId val="10541725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7F4-40F7-BA7F-80F92753780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7F4-40F7-BA7F-80F92753780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7F4-40F7-BA7F-80F92753780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7F4-40F7-BA7F-80F92753780B}"/>
                  </c:ext>
                </c:extLst>
              </c15:ser>
            </c15:filteredLineSeries>
          </c:ext>
        </c:extLst>
      </c:lineChart>
      <c:catAx>
        <c:axId val="1054170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172592"/>
        <c:crosses val="autoZero"/>
        <c:auto val="1"/>
        <c:lblAlgn val="ctr"/>
        <c:lblOffset val="100"/>
        <c:noMultiLvlLbl val="0"/>
      </c:catAx>
      <c:valAx>
        <c:axId val="105417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170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035280774705716E-2"/>
          <c:y val="0.1643068334830908"/>
          <c:w val="0.78497258529276814"/>
          <c:h val="0.589940109193298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5C-4663-8D7B-242312C8D20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5C-4663-8D7B-242312C8D20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5C-4663-8D7B-242312C8D20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5C-4663-8D7B-242312C8D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3195208"/>
        <c:axId val="773195536"/>
      </c:barChart>
      <c:catAx>
        <c:axId val="773195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95536"/>
        <c:crosses val="autoZero"/>
        <c:auto val="1"/>
        <c:lblAlgn val="ctr"/>
        <c:lblOffset val="100"/>
        <c:noMultiLvlLbl val="0"/>
      </c:catAx>
      <c:valAx>
        <c:axId val="77319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95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C-4C4C-930B-4A8CAD5341A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2C-4C4C-930B-4A8CAD5341A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2C-4C4C-930B-4A8CAD534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5382608"/>
        <c:axId val="1005380312"/>
      </c:barChart>
      <c:catAx>
        <c:axId val="100538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380312"/>
        <c:crosses val="autoZero"/>
        <c:auto val="1"/>
        <c:lblAlgn val="ctr"/>
        <c:lblOffset val="100"/>
        <c:noMultiLvlLbl val="0"/>
      </c:catAx>
      <c:valAx>
        <c:axId val="100538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38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289101853030496"/>
          <c:w val="0.68347419072615923"/>
          <c:h val="0.5679591205833681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74-40BB-BB3D-8ACA5BCA54C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74-40BB-BB3D-8ACA5BCA54C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74-40BB-BB3D-8ACA5BCA54C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74-40BB-BB3D-8ACA5BCA5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627064"/>
        <c:axId val="718632640"/>
      </c:lineChart>
      <c:catAx>
        <c:axId val="718627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632640"/>
        <c:crosses val="autoZero"/>
        <c:auto val="1"/>
        <c:lblAlgn val="ctr"/>
        <c:lblOffset val="100"/>
        <c:noMultiLvlLbl val="0"/>
      </c:catAx>
      <c:valAx>
        <c:axId val="71863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62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4</xdr:row>
      <xdr:rowOff>73025</xdr:rowOff>
    </xdr:from>
    <xdr:to>
      <xdr:col>16</xdr:col>
      <xdr:colOff>533400</xdr:colOff>
      <xdr:row>27</xdr:row>
      <xdr:rowOff>96837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7F389D-E810-46D8-90F3-C5CC34E3E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3</xdr:row>
      <xdr:rowOff>82550</xdr:rowOff>
    </xdr:from>
    <xdr:to>
      <xdr:col>22</xdr:col>
      <xdr:colOff>9525</xdr:colOff>
      <xdr:row>27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1A0D28-9CA1-4892-B4B4-E41FCE7F7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352424</xdr:colOff>
      <xdr:row>4</xdr:row>
      <xdr:rowOff>144462</xdr:rowOff>
    </xdr:from>
    <xdr:to>
      <xdr:col>17</xdr:col>
      <xdr:colOff>200025</xdr:colOff>
      <xdr:row>25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2B8E7B-091D-4898-8537-1A3257A37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314324</xdr:colOff>
      <xdr:row>5</xdr:row>
      <xdr:rowOff>153985</xdr:rowOff>
    </xdr:from>
    <xdr:to>
      <xdr:col>21</xdr:col>
      <xdr:colOff>152400</xdr:colOff>
      <xdr:row>32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898C4A-6A4D-43AA-ADA1-4BF64EB3E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565149</xdr:colOff>
      <xdr:row>3</xdr:row>
      <xdr:rowOff>11111</xdr:rowOff>
    </xdr:from>
    <xdr:to>
      <xdr:col>18</xdr:col>
      <xdr:colOff>384174</xdr:colOff>
      <xdr:row>25</xdr:row>
      <xdr:rowOff>98424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598C50-BD44-4D9B-BA60-CDF5079A8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ery Hollar" refreshedDate="44620.554862152778" createdVersion="7" refreshedVersion="7" minRefreshableVersion="3" recordCount="4114" xr:uid="{FC7E3B36-B4A9-4F7C-929C-010C2FBD8B9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ery Hollar" refreshedDate="44620.574119791665" createdVersion="7" refreshedVersion="7" minRefreshableVersion="3" recordCount="4114" xr:uid="{3A722906-BA78-43B4-9857-EF811CC1183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ery Hollar" refreshedDate="44623.624931597224" createdVersion="7" refreshedVersion="7" minRefreshableVersion="3" recordCount="4114" xr:uid="{CAADC530-A12C-47D3-ACC6-32F99F8D2C0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4B775-19ED-432D-9A51-4ECBFDBCF0C0}" name="PivotTable8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D2809-2F16-45C1-A38D-582FCD97619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E0B77E-D648-4101-85C9-5CC0E29E418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F9C3C-910E-44EC-8871-AE30C573750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>
      <selection activeCell="D9" sqref="D9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41.1796875" customWidth="1"/>
    <col min="18" max="18" width="15.6328125" bestFit="1" customWidth="1"/>
    <col min="19" max="19" width="22.453125" bestFit="1" customWidth="1"/>
    <col min="20" max="20" width="21.26953125" style="15" bestFit="1" customWidth="1"/>
    <col min="21" max="21" width="9.90625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6" t="s">
        <v>8366</v>
      </c>
      <c r="U1" s="1" t="s">
        <v>8397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5BEB2-9036-423C-A222-32C3FAA1C8A3}">
  <sheetPr codeName="Sheet2"/>
  <dimension ref="A1:E18"/>
  <sheetViews>
    <sheetView workbookViewId="0">
      <selection activeCell="R18" sqref="R1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8397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FB9F8-C939-4477-BF8E-DA5216CB6E6F}">
  <sheetPr codeName="Sheet3"/>
  <dimension ref="A1:H17"/>
  <sheetViews>
    <sheetView workbookViewId="0">
      <selection activeCell="G15" sqref="G15"/>
    </sheetView>
  </sheetViews>
  <sheetFormatPr defaultRowHeight="14.5" x14ac:dyDescent="0.35"/>
  <cols>
    <col min="1" max="1" width="13.54296875" bestFit="1" customWidth="1"/>
    <col min="2" max="2" width="17.7265625" bestFit="1" customWidth="1"/>
    <col min="3" max="3" width="13.6328125" bestFit="1" customWidth="1"/>
    <col min="4" max="4" width="16.726562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s="1" t="s">
        <v>8380</v>
      </c>
      <c r="B1" s="1" t="s">
        <v>8398</v>
      </c>
      <c r="C1" s="1" t="s">
        <v>8399</v>
      </c>
      <c r="D1" s="1" t="s">
        <v>8400</v>
      </c>
      <c r="E1" s="1" t="s">
        <v>8401</v>
      </c>
      <c r="F1" s="1" t="s">
        <v>8402</v>
      </c>
      <c r="G1" s="1" t="s">
        <v>8403</v>
      </c>
      <c r="H1" s="1" t="s">
        <v>8404</v>
      </c>
    </row>
    <row r="2" spans="1:8" x14ac:dyDescent="0.35">
      <c r="A2" t="s">
        <v>8405</v>
      </c>
      <c r="B2" s="20">
        <f>COUNTIFS(Kickstarter!$D:$D,"&lt;1000",  Kickstarter!$F:$F, "successful", Kickstarter!$R:$R, "plays")</f>
        <v>141</v>
      </c>
      <c r="C2" s="20">
        <f>COUNTIFS(Kickstarter!$D:$D, "&lt;1000",Kickstarter!$F:$F, "failed", Kickstarter!$R:$R, "plays")</f>
        <v>45</v>
      </c>
      <c r="D2" s="20">
        <f>COUNTIFS(Kickstarter!$D:$D, "&lt;1000",Kickstarter!$F:$F, "canceled", Kickstarter!$R:$R, "plays")</f>
        <v>0</v>
      </c>
      <c r="E2" s="20">
        <f>SUM(B2:D2)</f>
        <v>186</v>
      </c>
      <c r="F2" s="21">
        <f>(B2/E2)</f>
        <v>0.75806451612903225</v>
      </c>
      <c r="G2" s="21">
        <f>(C2/E2)</f>
        <v>0.24193548387096775</v>
      </c>
      <c r="H2" s="20">
        <f>(D2/E2)*100</f>
        <v>0</v>
      </c>
    </row>
    <row r="3" spans="1:8" x14ac:dyDescent="0.35">
      <c r="A3" t="s">
        <v>8406</v>
      </c>
      <c r="B3" s="20">
        <f>COUNTIFS(Kickstarter!$D:$D,"&gt;=1000",Kickstarter!$F:$F, "successful", Kickstarter!$D:$D,"&lt;=4999", Kickstarter!$R:$R, "plays")</f>
        <v>388</v>
      </c>
      <c r="C3" s="20">
        <f>COUNTIFS(Kickstarter!$D:$D, "&gt;=1000", Kickstarter!$D:$D, "&lt;=4999", Kickstarter!$F:$F, "failed", Kickstarter!$R:$R, "plays")</f>
        <v>146</v>
      </c>
      <c r="D3" s="20">
        <f>COUNTIFS(Kickstarter!$D:$D, "&gt;=1000", Kickstarter!$D:$D, "&lt;=4999", Kickstarter!$F:$F, "canceled", Kickstarter!$R:$R, "plays")</f>
        <v>0</v>
      </c>
      <c r="E3" s="20">
        <f t="shared" ref="E3:E13" si="0">SUM(B3:D3)</f>
        <v>534</v>
      </c>
      <c r="F3" s="21">
        <f t="shared" ref="F3:F13" si="1">(B3/E3)</f>
        <v>0.72659176029962547</v>
      </c>
      <c r="G3" s="21">
        <f t="shared" ref="G3:G13" si="2">(C3/E3)</f>
        <v>0.27340823970037453</v>
      </c>
      <c r="H3" s="20">
        <f t="shared" ref="H3:H13" si="3">(D3/E3)*100</f>
        <v>0</v>
      </c>
    </row>
    <row r="4" spans="1:8" x14ac:dyDescent="0.35">
      <c r="A4" t="s">
        <v>8407</v>
      </c>
      <c r="B4" s="20">
        <f>COUNTIFS(Kickstarter!$D:$D,"&gt;=5000",Kickstarter!$F:$F, "successful", Kickstarter!$D:$D,"&lt;=9999", Kickstarter!$R:$R, "plays")</f>
        <v>93</v>
      </c>
      <c r="C4" s="20">
        <f>COUNTIFS(Kickstarter!$D:$D, "&gt;=5000", Kickstarter!$D:$D, "&lt;=9999", Kickstarter!$F:$F, "failed", Kickstarter!$R:$R, "plays")</f>
        <v>76</v>
      </c>
      <c r="D4" s="20">
        <f>COUNTIFS(Kickstarter!$D:$D, "&gt;=5000", Kickstarter!$D:$D, "&lt;=9999", Kickstarter!$F:$F, "canceled", Kickstarter!$R:$R, "plays")</f>
        <v>0</v>
      </c>
      <c r="E4" s="20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0">
        <f t="shared" si="3"/>
        <v>0</v>
      </c>
    </row>
    <row r="5" spans="1:8" x14ac:dyDescent="0.35">
      <c r="A5" t="s">
        <v>8408</v>
      </c>
      <c r="B5" s="20">
        <f>COUNTIFS(Kickstarter!$D:$D,"&gt;=10000",Kickstarter!$F:$F, "successful", Kickstarter!$D:$D,"&lt;=14999", Kickstarter!$R:$R, "plays")</f>
        <v>39</v>
      </c>
      <c r="C5" s="20">
        <f>COUNTIFS(Kickstarter!$D:$D, "&gt;=10000", Kickstarter!$D:$D, "&lt;=14999", Kickstarter!$F:$F, "failed", Kickstarter!$R:$R, "plays")</f>
        <v>33</v>
      </c>
      <c r="D5" s="20">
        <f>COUNTIFS(Kickstarter!$D:$D, "&gt;=10000", Kickstarter!$D:$D, "&lt;=14999", Kickstarter!$F:$F, "canceled", Kickstarter!$R:$R, "plays")</f>
        <v>0</v>
      </c>
      <c r="E5" s="20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0">
        <f t="shared" si="3"/>
        <v>0</v>
      </c>
    </row>
    <row r="6" spans="1:8" x14ac:dyDescent="0.35">
      <c r="A6" t="s">
        <v>8409</v>
      </c>
      <c r="B6" s="20">
        <f>COUNTIFS(Kickstarter!$D:$D,"&gt;=15000",Kickstarter!$F:$F, "successful", Kickstarter!$D:$D,"&lt;=19999", Kickstarter!$R:$R, "plays")</f>
        <v>12</v>
      </c>
      <c r="C6" s="20">
        <f>COUNTIFS(Kickstarter!$D:$D, "&gt;=15000", Kickstarter!$D:$D, "&lt;=19999", Kickstarter!$F:$F, "failed", Kickstarter!$R:$R, "plays")</f>
        <v>12</v>
      </c>
      <c r="D6" s="20">
        <f>COUNTIFS(Kickstarter!$D:$D, "&gt;=15000", Kickstarter!$D:$D, "&lt;=19999", Kickstarter!$F:$F, "canceled", Kickstarter!$R:$R, "plays")</f>
        <v>0</v>
      </c>
      <c r="E6" s="20">
        <f t="shared" si="0"/>
        <v>24</v>
      </c>
      <c r="F6" s="21">
        <f t="shared" si="1"/>
        <v>0.5</v>
      </c>
      <c r="G6" s="21">
        <f t="shared" si="2"/>
        <v>0.5</v>
      </c>
      <c r="H6" s="20">
        <f t="shared" si="3"/>
        <v>0</v>
      </c>
    </row>
    <row r="7" spans="1:8" x14ac:dyDescent="0.35">
      <c r="A7" t="s">
        <v>8410</v>
      </c>
      <c r="B7" s="20">
        <f>COUNTIFS(Kickstarter!$D:$D,"&gt;=20000",Kickstarter!$F:$F, "successful", Kickstarter!$D:$D,"&lt;=24999", Kickstarter!$R:$R, "plays")</f>
        <v>9</v>
      </c>
      <c r="C7" s="20">
        <f>COUNTIFS(Kickstarter!$D:$D, "&gt;=20000", Kickstarter!$D:$D, "&lt;=24999", Kickstarter!$F:$F, "failed", Kickstarter!$R:$R, "plays")</f>
        <v>11</v>
      </c>
      <c r="D7" s="20">
        <f>COUNTIFS(Kickstarter!$D:$D, "&gt;=20000", Kickstarter!$D:$D, "&lt;=24999", Kickstarter!$F:$F, "canceled", Kickstarter!$R:$R, "plays")</f>
        <v>0</v>
      </c>
      <c r="E7" s="20">
        <f t="shared" si="0"/>
        <v>20</v>
      </c>
      <c r="F7" s="21">
        <f t="shared" si="1"/>
        <v>0.45</v>
      </c>
      <c r="G7" s="21">
        <f t="shared" si="2"/>
        <v>0.55000000000000004</v>
      </c>
      <c r="H7" s="20">
        <f t="shared" si="3"/>
        <v>0</v>
      </c>
    </row>
    <row r="8" spans="1:8" x14ac:dyDescent="0.35">
      <c r="A8" t="s">
        <v>8416</v>
      </c>
      <c r="B8" s="20">
        <f>COUNTIFS(Kickstarter!$D:$D,"&gt;=25000",Kickstarter!$F:$F, "successful", Kickstarter!$D:$D,"&lt;=29999", Kickstarter!$R:$R, "plays")</f>
        <v>1</v>
      </c>
      <c r="C8" s="20">
        <f>COUNTIFS(Kickstarter!$D:$D, "&gt;=25000", Kickstarter!$D:$D, "&lt;=29999", Kickstarter!$F:$F, "failed", Kickstarter!$R:$R, "plays")</f>
        <v>4</v>
      </c>
      <c r="D8" s="20">
        <f>COUNTIFS(Kickstarter!$D:$D, "&gt;=25000", Kickstarter!$D:$D, "&lt;=29999", Kickstarter!$F:$F, "canceled", Kickstarter!$R:$R, "plays")</f>
        <v>0</v>
      </c>
      <c r="E8" s="20">
        <f t="shared" si="0"/>
        <v>5</v>
      </c>
      <c r="F8" s="21">
        <f t="shared" si="1"/>
        <v>0.2</v>
      </c>
      <c r="G8" s="21">
        <f t="shared" si="2"/>
        <v>0.8</v>
      </c>
      <c r="H8" s="20">
        <f t="shared" si="3"/>
        <v>0</v>
      </c>
    </row>
    <row r="9" spans="1:8" x14ac:dyDescent="0.35">
      <c r="A9" t="s">
        <v>8411</v>
      </c>
      <c r="B9" s="20">
        <f>COUNTIFS(Kickstarter!$D:$D,"&gt;=30000",Kickstarter!$F:$F, "successful", Kickstarter!$D:$D,"&lt;=34999", Kickstarter!$R:$R, "plays")</f>
        <v>3</v>
      </c>
      <c r="C9" s="20">
        <f>COUNTIFS(Kickstarter!$D:$D, "&gt;=30000", Kickstarter!$D:$D, "&lt;=34999", Kickstarter!$F:$F, "failed", Kickstarter!$R:$R, "plays")</f>
        <v>8</v>
      </c>
      <c r="D9" s="20">
        <f>COUNTIFS(Kickstarter!$D:$D, "&gt;=30000", Kickstarter!$D:$D, "&lt;=34999", Kickstarter!$F:$F, "canceled", Kickstarter!$R:$R, "plays")</f>
        <v>0</v>
      </c>
      <c r="E9" s="20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0">
        <f t="shared" si="3"/>
        <v>0</v>
      </c>
    </row>
    <row r="10" spans="1:8" x14ac:dyDescent="0.35">
      <c r="A10" t="s">
        <v>8412</v>
      </c>
      <c r="B10" s="20">
        <f>COUNTIFS(Kickstarter!$D:$D,"&gt;=35000",Kickstarter!$F:$F, "successful", Kickstarter!$D:$D,"&lt;=39999", Kickstarter!$R:$R, "plays")</f>
        <v>4</v>
      </c>
      <c r="C10" s="20">
        <f>COUNTIFS(Kickstarter!$D:$D, "&gt;=35000", Kickstarter!$D:$D, "&lt;=39999", Kickstarter!$F:$F, "failed", Kickstarter!$R:$R, "plays")</f>
        <v>2</v>
      </c>
      <c r="D10" s="20">
        <f>COUNTIFS(Kickstarter!$D:$D, "&gt;=35000", Kickstarter!$D:$D, "&lt;=39999", Kickstarter!$F:$F, "canceled", Kickstarter!$R:$R, "plays")</f>
        <v>0</v>
      </c>
      <c r="E10" s="2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0">
        <f t="shared" si="3"/>
        <v>0</v>
      </c>
    </row>
    <row r="11" spans="1:8" x14ac:dyDescent="0.35">
      <c r="A11" t="s">
        <v>8413</v>
      </c>
      <c r="B11" s="20">
        <f>COUNTIFS(Kickstarter!$D:$D,"&gt;=40000",Kickstarter!$F:$F, "successful", Kickstarter!$D:$D,"&lt;=44999", Kickstarter!$R:$R, "plays")</f>
        <v>2</v>
      </c>
      <c r="C11" s="20">
        <f>COUNTIFS(Kickstarter!$D:$D, "&gt;=40000", Kickstarter!$D:$D, "&lt;=44999", Kickstarter!$F:$F, "failed", Kickstarter!$R:$R, "plays")</f>
        <v>1</v>
      </c>
      <c r="D11" s="20">
        <f>COUNTIFS(Kickstarter!$D:$D, "&gt;=40000", Kickstarter!$D:$D, "&lt;=44999", Kickstarter!$F:$F, "canceled", Kickstarter!$R:$R, "plays")</f>
        <v>0</v>
      </c>
      <c r="E11" s="20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0">
        <f t="shared" si="3"/>
        <v>0</v>
      </c>
    </row>
    <row r="12" spans="1:8" x14ac:dyDescent="0.35">
      <c r="A12" t="s">
        <v>8414</v>
      </c>
      <c r="B12" s="20">
        <f>COUNTIFS(Kickstarter!$D:$D,"&gt;=45000",Kickstarter!$F:$F, "successful", Kickstarter!$D:$D,"&lt;=49999", Kickstarter!$R:$R, "plays")</f>
        <v>0</v>
      </c>
      <c r="C12" s="20">
        <f>COUNTIFS(Kickstarter!$D:$D, "&gt;=45000", Kickstarter!$D:$D, "&lt;=49999", Kickstarter!$F:$F, "failed", Kickstarter!$R:$R, "plays")</f>
        <v>1</v>
      </c>
      <c r="D12" s="20">
        <f>COUNTIFS(Kickstarter!$D:$D, "&gt;=45000", Kickstarter!$D:$D, "&lt;=49999", Kickstarter!$F:$F, "canceled", Kickstarter!$R:$R, "plays")</f>
        <v>0</v>
      </c>
      <c r="E12" s="20">
        <f t="shared" si="0"/>
        <v>1</v>
      </c>
      <c r="F12" s="21">
        <f t="shared" si="1"/>
        <v>0</v>
      </c>
      <c r="G12" s="21">
        <f t="shared" si="2"/>
        <v>1</v>
      </c>
      <c r="H12" s="20">
        <f t="shared" si="3"/>
        <v>0</v>
      </c>
    </row>
    <row r="13" spans="1:8" x14ac:dyDescent="0.35">
      <c r="A13" t="s">
        <v>8415</v>
      </c>
      <c r="B13" s="20">
        <f>COUNTIFS(Kickstarter!$D:$D,"&gt;=50000",Kickstarter!$F:$F, "successful", Kickstarter!$R:$R, "plays")</f>
        <v>2</v>
      </c>
      <c r="C13" s="20">
        <f>COUNTIFS(Kickstarter!$D:$D, "&gt;=50000", Kickstarter!$F:$F, "failed", Kickstarter!$R:$R, "plays")</f>
        <v>14</v>
      </c>
      <c r="D13" s="20">
        <f>COUNTIFS(Kickstarter!$D:$D, "&gt;=50000", Kickstarter!$F:$F, "canceled", Kickstarter!$R:$R, "plays")</f>
        <v>0</v>
      </c>
      <c r="E13" s="20">
        <f t="shared" si="0"/>
        <v>16</v>
      </c>
      <c r="F13" s="21">
        <f t="shared" si="1"/>
        <v>0.125</v>
      </c>
      <c r="G13" s="21">
        <f t="shared" si="2"/>
        <v>0.875</v>
      </c>
      <c r="H13" s="20">
        <f t="shared" si="3"/>
        <v>0</v>
      </c>
    </row>
    <row r="14" spans="1:8" x14ac:dyDescent="0.35">
      <c r="B14">
        <f>SUM(B2:B13)</f>
        <v>694</v>
      </c>
      <c r="C14">
        <f>SUM(C2:C13)</f>
        <v>353</v>
      </c>
    </row>
    <row r="17" spans="2:3" x14ac:dyDescent="0.35">
      <c r="B17">
        <f>COUNTIFS(Kickstarter!$D:$D,"&gt;=0",Kickstarter!$F:$F, "successful", Kickstarter!$R:$R, "plays")</f>
        <v>694</v>
      </c>
      <c r="C17">
        <f>COUNTIFS(Kickstarter!$D:$D, "&gt;0",Kickstarter!$F:$F, "failed", Kickstarter!$R:$R, "plays")</f>
        <v>353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9A1C-DFD5-400C-8D24-83223385714B}">
  <sheetPr codeName="Sheet7"/>
  <dimension ref="A1:D14"/>
  <sheetViews>
    <sheetView zoomScale="172" zoomScaleNormal="172" workbookViewId="0">
      <selection activeCell="E16" sqref="E16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0.1796875" bestFit="1" customWidth="1"/>
  </cols>
  <sheetData>
    <row r="1" spans="1:4" x14ac:dyDescent="0.35">
      <c r="B1" t="s">
        <v>8383</v>
      </c>
      <c r="C1" t="s">
        <v>8384</v>
      </c>
    </row>
    <row r="2" spans="1:4" x14ac:dyDescent="0.35">
      <c r="A2" t="s">
        <v>8385</v>
      </c>
      <c r="B2" s="19" t="e">
        <f>AVERAGE(#REF!)</f>
        <v>#REF!</v>
      </c>
      <c r="C2" s="19" t="e">
        <f>AVERAGE(#REF!)</f>
        <v>#REF!</v>
      </c>
    </row>
    <row r="3" spans="1:4" x14ac:dyDescent="0.35">
      <c r="A3" t="s">
        <v>8386</v>
      </c>
      <c r="B3" s="19" t="e">
        <f>MEDIAN(#REF!)</f>
        <v>#REF!</v>
      </c>
      <c r="C3" s="19" t="e">
        <f>MEDIAN(#REF!)</f>
        <v>#REF!</v>
      </c>
    </row>
    <row r="4" spans="1:4" x14ac:dyDescent="0.35">
      <c r="A4" t="s">
        <v>8389</v>
      </c>
      <c r="B4" s="19" t="e">
        <f>_xlfn.STDEV.P(#REF!)</f>
        <v>#REF!</v>
      </c>
      <c r="C4" s="19" t="e">
        <f>_xlfn.STDEV.P(#REF!)</f>
        <v>#REF!</v>
      </c>
    </row>
    <row r="5" spans="1:4" x14ac:dyDescent="0.35">
      <c r="A5" t="s">
        <v>8390</v>
      </c>
      <c r="B5" s="19" t="e">
        <f>_xlfn.QUARTILE.EXC(#REF!,3)</f>
        <v>#REF!</v>
      </c>
      <c r="C5" s="19" t="e">
        <f>_xlfn.QUARTILE.EXC(#REF!,3)</f>
        <v>#REF!</v>
      </c>
    </row>
    <row r="6" spans="1:4" x14ac:dyDescent="0.35">
      <c r="A6" t="s">
        <v>8391</v>
      </c>
      <c r="B6" s="19" t="e">
        <f>_xlfn.QUARTILE.EXC(#REF!,1)</f>
        <v>#REF!</v>
      </c>
      <c r="C6" s="19" t="e">
        <f>_xlfn.QUARTILE.EXC(#REF!,1)</f>
        <v>#REF!</v>
      </c>
    </row>
    <row r="7" spans="1:4" x14ac:dyDescent="0.35">
      <c r="A7" t="s">
        <v>8392</v>
      </c>
      <c r="B7" s="19" t="e">
        <f>B5-B6</f>
        <v>#REF!</v>
      </c>
      <c r="C7" s="19" t="e">
        <f>C5-C6</f>
        <v>#REF!</v>
      </c>
    </row>
    <row r="8" spans="1:4" x14ac:dyDescent="0.35">
      <c r="B8" s="19"/>
      <c r="C8" s="19"/>
      <c r="D8" s="19"/>
    </row>
    <row r="9" spans="1:4" x14ac:dyDescent="0.35">
      <c r="A9" t="s">
        <v>8387</v>
      </c>
      <c r="B9" s="19" t="e">
        <f>AVERAGE(#REF!)</f>
        <v>#REF!</v>
      </c>
      <c r="C9" s="19" t="e">
        <f>AVERAGE(#REF!)</f>
        <v>#REF!</v>
      </c>
    </row>
    <row r="10" spans="1:4" x14ac:dyDescent="0.35">
      <c r="A10" t="s">
        <v>8388</v>
      </c>
      <c r="B10" s="19" t="e">
        <f>MEDIAN(#REF!)</f>
        <v>#REF!</v>
      </c>
      <c r="C10" s="19" t="e">
        <f>MEDIAN(#REF!)</f>
        <v>#REF!</v>
      </c>
    </row>
    <row r="11" spans="1:4" x14ac:dyDescent="0.35">
      <c r="A11" t="s">
        <v>8393</v>
      </c>
      <c r="B11" s="19" t="e">
        <f>_xlfn.STDEV.P(#REF!)</f>
        <v>#REF!</v>
      </c>
      <c r="C11" s="19" t="e">
        <f>_xlfn.STDEV.P(#REF!)</f>
        <v>#REF!</v>
      </c>
    </row>
    <row r="12" spans="1:4" x14ac:dyDescent="0.35">
      <c r="A12" t="s">
        <v>8394</v>
      </c>
      <c r="B12" s="19" t="e">
        <f>_xlfn.QUARTILE.EXC(#REF!,3)</f>
        <v>#REF!</v>
      </c>
      <c r="C12" s="19" t="e">
        <f>_xlfn.QUARTILE.EXC(#REF!,3)</f>
        <v>#REF!</v>
      </c>
    </row>
    <row r="13" spans="1:4" x14ac:dyDescent="0.35">
      <c r="A13" t="s">
        <v>8395</v>
      </c>
      <c r="B13" s="19" t="e">
        <f>_xlfn.QUARTILE.EXC(#REF!,1)</f>
        <v>#REF!</v>
      </c>
      <c r="C13" s="19" t="e">
        <f>_xlfn.QUARTILE.EXC(#REF!,1)</f>
        <v>#REF!</v>
      </c>
    </row>
    <row r="14" spans="1:4" x14ac:dyDescent="0.35">
      <c r="A14" t="s">
        <v>8396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A005-170D-494E-9B50-A24CD02FFD84}">
  <sheetPr codeName="Sheet8"/>
  <dimension ref="A1:F6"/>
  <sheetViews>
    <sheetView workbookViewId="0">
      <selection activeCell="F2" sqref="F2:F6"/>
    </sheetView>
  </sheetViews>
  <sheetFormatPr defaultRowHeight="14.5" x14ac:dyDescent="0.35"/>
  <cols>
    <col min="1" max="1" width="32" bestFit="1" customWidth="1"/>
    <col min="2" max="2" width="122.54296875" bestFit="1" customWidth="1"/>
    <col min="5" max="5" width="16.1796875" bestFit="1" customWidth="1"/>
    <col min="6" max="6" width="17.1796875" bestFit="1" customWidth="1"/>
  </cols>
  <sheetData>
    <row r="1" spans="1:6" x14ac:dyDescent="0.35">
      <c r="A1" s="18" t="s">
        <v>8379</v>
      </c>
      <c r="B1" s="18" t="s">
        <v>4110</v>
      </c>
      <c r="C1" s="18" t="s">
        <v>8380</v>
      </c>
      <c r="D1" s="18" t="s">
        <v>8381</v>
      </c>
      <c r="E1" s="18" t="s">
        <v>8307</v>
      </c>
      <c r="F1" s="18" t="s">
        <v>8382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39F19-2E09-4043-8878-43DEAD0F02EB}">
  <sheetPr codeName="Sheet9"/>
  <dimension ref="A1:F6"/>
  <sheetViews>
    <sheetView workbookViewId="0">
      <selection activeCell="B9" sqref="B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7D0FD-EF30-4FA9-9B15-05320FBBC356}">
  <sheetPr codeName="Sheet10"/>
  <dimension ref="A1:E7"/>
  <sheetViews>
    <sheetView topLeftCell="A4" workbookViewId="0">
      <selection activeCell="I5" sqref="I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48646-A96B-4407-B119-DFFA301B3C74}">
  <sheetPr codeName="Sheet11"/>
  <dimension ref="A1:F1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8315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7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5">
      <c r="A6" s="17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5">
      <c r="A7" s="17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5">
      <c r="A8" s="17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5">
      <c r="A9" s="17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5">
      <c r="A10" s="17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5">
      <c r="A11" s="17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5">
      <c r="A12" s="17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5">
      <c r="A13" s="17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5">
      <c r="A14" s="17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5">
      <c r="A15" s="17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5">
      <c r="A16" s="17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5">
      <c r="A17" s="17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Emery Hollar</cp:lastModifiedBy>
  <dcterms:created xsi:type="dcterms:W3CDTF">2017-04-20T15:17:24Z</dcterms:created>
  <dcterms:modified xsi:type="dcterms:W3CDTF">2022-03-08T17:36:59Z</dcterms:modified>
</cp:coreProperties>
</file>