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Obras\sistema_gestao_testes\testes\Financeiro\Clientes\"/>
    </mc:Choice>
  </mc:AlternateContent>
  <xr:revisionPtr revIDLastSave="0" documentId="8_{97991025-BC93-458E-A413-5895BEDAB316}" xr6:coauthVersionLast="47" xr6:coauthVersionMax="47" xr10:uidLastSave="{00000000-0000-0000-0000-000000000000}"/>
  <bookViews>
    <workbookView xWindow="390" yWindow="390" windowWidth="15570" windowHeight="14910" xr2:uid="{00000000-000D-0000-FFFF-FFFF00000000}"/>
  </bookViews>
  <sheets>
    <sheet name="Dados" sheetId="1" r:id="rId1"/>
    <sheet name="RESUMO" sheetId="2" r:id="rId2"/>
    <sheet name="Tp.Despesas" sheetId="3" r:id="rId3"/>
    <sheet name="Contratos_ADM" sheetId="4" r:id="rId4"/>
  </sheets>
  <definedNames>
    <definedName name="_xlnm._FilterDatabase" localSheetId="0" hidden="1">Dados!$A$1:$O$366</definedName>
    <definedName name="_xlnm.Print_Area" localSheetId="1">RESUMO!$A$1:$L$83</definedName>
    <definedName name="_xlnm.Print_Area" localSheetId="2">Tp.Despesas!$A$1:$J$47</definedName>
    <definedName name="_xlnm.Print_Titles" localSheetId="1">RESUMO!$1:$5</definedName>
    <definedName name="_xlnm.Print_Titles" localSheetId="2">Tp.Despesas!$1:$5</definedName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6" i="1" l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F10" i="3"/>
  <c r="A10" i="3"/>
  <c r="I9" i="3"/>
  <c r="F9" i="3"/>
  <c r="E9" i="3"/>
  <c r="C9" i="3"/>
  <c r="A9" i="3"/>
  <c r="A4" i="3"/>
  <c r="A3" i="3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B10" i="2"/>
  <c r="B11" i="2" s="1"/>
  <c r="B12" i="2" s="1"/>
  <c r="B13" i="2" s="1"/>
  <c r="B14" i="2" s="1"/>
  <c r="B15" i="2" s="1"/>
  <c r="B16" i="2" s="1"/>
  <c r="H9" i="2"/>
  <c r="G9" i="2"/>
  <c r="F9" i="2"/>
  <c r="F81" i="2" s="1"/>
  <c r="E9" i="2"/>
  <c r="D9" i="2"/>
  <c r="C9" i="2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I51" i="2" l="1"/>
  <c r="I52" i="2"/>
  <c r="I55" i="2"/>
  <c r="I56" i="2"/>
  <c r="J56" i="2" s="1"/>
  <c r="K56" i="2" s="1"/>
  <c r="I59" i="2"/>
  <c r="I60" i="2"/>
  <c r="I63" i="2"/>
  <c r="I64" i="2"/>
  <c r="J64" i="2" s="1"/>
  <c r="K64" i="2" s="1"/>
  <c r="I67" i="2"/>
  <c r="I68" i="2"/>
  <c r="I71" i="2"/>
  <c r="I72" i="2"/>
  <c r="J72" i="2" s="1"/>
  <c r="K72" i="2" s="1"/>
  <c r="I75" i="2"/>
  <c r="I76" i="2"/>
  <c r="I79" i="2"/>
  <c r="I80" i="2"/>
  <c r="J80" i="2" s="1"/>
  <c r="K80" i="2" s="1"/>
  <c r="I19" i="2"/>
  <c r="I23" i="2"/>
  <c r="I27" i="2"/>
  <c r="I31" i="2"/>
  <c r="J31" i="2" s="1"/>
  <c r="K31" i="2" s="1"/>
  <c r="I35" i="2"/>
  <c r="I11" i="2"/>
  <c r="I12" i="2"/>
  <c r="I15" i="2"/>
  <c r="J15" i="2" s="1"/>
  <c r="K15" i="2" s="1"/>
  <c r="I16" i="2"/>
  <c r="J16" i="2" s="1"/>
  <c r="K16" i="2" s="1"/>
  <c r="I17" i="2"/>
  <c r="I30" i="2"/>
  <c r="I34" i="2"/>
  <c r="J34" i="2" s="1"/>
  <c r="K34" i="2" s="1"/>
  <c r="I38" i="2"/>
  <c r="I39" i="2"/>
  <c r="I42" i="2"/>
  <c r="I43" i="2"/>
  <c r="J43" i="2" s="1"/>
  <c r="K43" i="2" s="1"/>
  <c r="I46" i="2"/>
  <c r="J46" i="2" s="1"/>
  <c r="K46" i="2" s="1"/>
  <c r="I47" i="2"/>
  <c r="I49" i="2"/>
  <c r="J49" i="2" s="1"/>
  <c r="I25" i="2"/>
  <c r="J25" i="2" s="1"/>
  <c r="K25" i="2" s="1"/>
  <c r="I29" i="2"/>
  <c r="I33" i="2"/>
  <c r="I37" i="2"/>
  <c r="J37" i="2" s="1"/>
  <c r="K37" i="2" s="1"/>
  <c r="I41" i="2"/>
  <c r="J41" i="2" s="1"/>
  <c r="K41" i="2" s="1"/>
  <c r="I45" i="2"/>
  <c r="J45" i="2" s="1"/>
  <c r="K45" i="2" s="1"/>
  <c r="I10" i="2"/>
  <c r="I14" i="2"/>
  <c r="J14" i="2" s="1"/>
  <c r="K14" i="2" s="1"/>
  <c r="I18" i="2"/>
  <c r="N18" i="2" s="1"/>
  <c r="I20" i="2"/>
  <c r="I21" i="2"/>
  <c r="I22" i="2"/>
  <c r="I24" i="2"/>
  <c r="J24" i="2" s="1"/>
  <c r="K24" i="2" s="1"/>
  <c r="I26" i="2"/>
  <c r="J26" i="2" s="1"/>
  <c r="K26" i="2" s="1"/>
  <c r="I28" i="2"/>
  <c r="I32" i="2"/>
  <c r="J32" i="2" s="1"/>
  <c r="K32" i="2" s="1"/>
  <c r="I36" i="2"/>
  <c r="J36" i="2" s="1"/>
  <c r="K36" i="2" s="1"/>
  <c r="I40" i="2"/>
  <c r="J40" i="2" s="1"/>
  <c r="K40" i="2" s="1"/>
  <c r="I44" i="2"/>
  <c r="I13" i="2"/>
  <c r="J13" i="2" s="1"/>
  <c r="K13" i="2" s="1"/>
  <c r="I50" i="2"/>
  <c r="I54" i="2"/>
  <c r="I58" i="2"/>
  <c r="I62" i="2"/>
  <c r="I66" i="2"/>
  <c r="I70" i="2"/>
  <c r="I74" i="2"/>
  <c r="I78" i="2"/>
  <c r="J78" i="2" s="1"/>
  <c r="K78" i="2" s="1"/>
  <c r="I53" i="2"/>
  <c r="J53" i="2" s="1"/>
  <c r="K53" i="2" s="1"/>
  <c r="I57" i="2"/>
  <c r="I61" i="2"/>
  <c r="I65" i="2"/>
  <c r="J65" i="2" s="1"/>
  <c r="K65" i="2" s="1"/>
  <c r="I69" i="2"/>
  <c r="J69" i="2" s="1"/>
  <c r="K69" i="2" s="1"/>
  <c r="I73" i="2"/>
  <c r="J73" i="2" s="1"/>
  <c r="K73" i="2" s="1"/>
  <c r="I77" i="2"/>
  <c r="J10" i="2"/>
  <c r="K10" i="2" s="1"/>
  <c r="J20" i="2"/>
  <c r="K20" i="2" s="1"/>
  <c r="J21" i="2"/>
  <c r="K21" i="2" s="1"/>
  <c r="J28" i="2"/>
  <c r="K28" i="2" s="1"/>
  <c r="J44" i="2"/>
  <c r="K44" i="2" s="1"/>
  <c r="J51" i="2"/>
  <c r="K51" i="2" s="1"/>
  <c r="Q253" i="1"/>
  <c r="Q251" i="1"/>
  <c r="Q247" i="1"/>
  <c r="Q244" i="1"/>
  <c r="Q242" i="1"/>
  <c r="Q239" i="1"/>
  <c r="Q235" i="1"/>
  <c r="Q233" i="1"/>
  <c r="Q230" i="1"/>
  <c r="Q227" i="1"/>
  <c r="Q225" i="1"/>
  <c r="Q222" i="1"/>
  <c r="Q219" i="1"/>
  <c r="Q216" i="1"/>
  <c r="Q255" i="1"/>
  <c r="Q252" i="1"/>
  <c r="Q249" i="1"/>
  <c r="Q246" i="1"/>
  <c r="Q243" i="1"/>
  <c r="Q240" i="1"/>
  <c r="Q237" i="1"/>
  <c r="Q234" i="1"/>
  <c r="Q231" i="1"/>
  <c r="Q228" i="1"/>
  <c r="Q223" i="1"/>
  <c r="Q220" i="1"/>
  <c r="Q217" i="1"/>
  <c r="B17" i="2"/>
  <c r="Q254" i="1"/>
  <c r="Q250" i="1"/>
  <c r="Q248" i="1"/>
  <c r="Q245" i="1"/>
  <c r="Q241" i="1"/>
  <c r="Q238" i="1"/>
  <c r="Q236" i="1"/>
  <c r="Q232" i="1"/>
  <c r="Q229" i="1"/>
  <c r="Q226" i="1"/>
  <c r="Q224" i="1"/>
  <c r="Q221" i="1"/>
  <c r="Q218" i="1"/>
  <c r="Q215" i="1"/>
  <c r="J33" i="2"/>
  <c r="K33" i="2" s="1"/>
  <c r="J50" i="2"/>
  <c r="K50" i="2" s="1"/>
  <c r="J11" i="2"/>
  <c r="K11" i="2" s="1"/>
  <c r="J12" i="2"/>
  <c r="K12" i="2" s="1"/>
  <c r="J17" i="2"/>
  <c r="K17" i="2" s="1"/>
  <c r="J19" i="2"/>
  <c r="K19" i="2" s="1"/>
  <c r="J23" i="2"/>
  <c r="K23" i="2" s="1"/>
  <c r="J27" i="2"/>
  <c r="K27" i="2" s="1"/>
  <c r="J30" i="2"/>
  <c r="K30" i="2" s="1"/>
  <c r="J35" i="2"/>
  <c r="K35" i="2" s="1"/>
  <c r="J38" i="2"/>
  <c r="K38" i="2" s="1"/>
  <c r="J39" i="2"/>
  <c r="K39" i="2" s="1"/>
  <c r="J42" i="2"/>
  <c r="K42" i="2" s="1"/>
  <c r="J47" i="2"/>
  <c r="K47" i="2" s="1"/>
  <c r="E81" i="2"/>
  <c r="I9" i="2"/>
  <c r="J52" i="2"/>
  <c r="K52" i="2" s="1"/>
  <c r="J55" i="2"/>
  <c r="K55" i="2" s="1"/>
  <c r="J59" i="2"/>
  <c r="K59" i="2" s="1"/>
  <c r="J60" i="2"/>
  <c r="K60" i="2" s="1"/>
  <c r="J63" i="2"/>
  <c r="K63" i="2" s="1"/>
  <c r="J67" i="2"/>
  <c r="K67" i="2" s="1"/>
  <c r="J68" i="2"/>
  <c r="K68" i="2" s="1"/>
  <c r="J71" i="2"/>
  <c r="K71" i="2" s="1"/>
  <c r="J75" i="2"/>
  <c r="K75" i="2" s="1"/>
  <c r="J76" i="2"/>
  <c r="K76" i="2" s="1"/>
  <c r="J79" i="2"/>
  <c r="K79" i="2" s="1"/>
  <c r="C81" i="2"/>
  <c r="K49" i="2"/>
  <c r="J54" i="2"/>
  <c r="K54" i="2" s="1"/>
  <c r="J58" i="2"/>
  <c r="K58" i="2" s="1"/>
  <c r="J62" i="2"/>
  <c r="K62" i="2" s="1"/>
  <c r="J66" i="2"/>
  <c r="K66" i="2" s="1"/>
  <c r="J70" i="2"/>
  <c r="K70" i="2" s="1"/>
  <c r="J74" i="2"/>
  <c r="K74" i="2" s="1"/>
  <c r="G81" i="2"/>
  <c r="D81" i="2"/>
  <c r="H81" i="2"/>
  <c r="I48" i="2"/>
  <c r="J57" i="2"/>
  <c r="K57" i="2" s="1"/>
  <c r="J61" i="2"/>
  <c r="K61" i="2" s="1"/>
  <c r="J77" i="2"/>
  <c r="K77" i="2" s="1"/>
  <c r="A11" i="3"/>
  <c r="G10" i="3"/>
  <c r="C10" i="3"/>
  <c r="H10" i="3"/>
  <c r="H9" i="3"/>
  <c r="D9" i="3"/>
  <c r="G9" i="3"/>
  <c r="D10" i="3"/>
  <c r="I10" i="3"/>
  <c r="E10" i="3"/>
  <c r="J18" i="2" l="1"/>
  <c r="K18" i="2" s="1"/>
  <c r="J29" i="2"/>
  <c r="K29" i="2" s="1"/>
  <c r="J22" i="2"/>
  <c r="K22" i="2" s="1"/>
  <c r="J48" i="2"/>
  <c r="K48" i="2" s="1"/>
  <c r="F11" i="3"/>
  <c r="G11" i="3"/>
  <c r="A12" i="3"/>
  <c r="E11" i="3"/>
  <c r="I11" i="3"/>
  <c r="D11" i="3"/>
  <c r="H11" i="3"/>
  <c r="C11" i="3"/>
  <c r="J10" i="3"/>
  <c r="J9" i="3"/>
  <c r="I81" i="2"/>
  <c r="J9" i="2"/>
  <c r="J81" i="2" s="1"/>
  <c r="Q291" i="1"/>
  <c r="Q288" i="1"/>
  <c r="Q285" i="1"/>
  <c r="Q282" i="1"/>
  <c r="Q279" i="1"/>
  <c r="Q277" i="1"/>
  <c r="Q274" i="1"/>
  <c r="Q271" i="1"/>
  <c r="Q267" i="1"/>
  <c r="Q265" i="1"/>
  <c r="Q261" i="1"/>
  <c r="Q259" i="1"/>
  <c r="Q257" i="1"/>
  <c r="Q292" i="1"/>
  <c r="Q289" i="1"/>
  <c r="Q286" i="1"/>
  <c r="Q283" i="1"/>
  <c r="Q278" i="1"/>
  <c r="Q275" i="1"/>
  <c r="Q272" i="1"/>
  <c r="Q269" i="1"/>
  <c r="Q266" i="1"/>
  <c r="Q263" i="1"/>
  <c r="Q260" i="1"/>
  <c r="Q293" i="1"/>
  <c r="Q290" i="1"/>
  <c r="Q287" i="1"/>
  <c r="Q284" i="1"/>
  <c r="Q281" i="1"/>
  <c r="Q280" i="1"/>
  <c r="Q276" i="1"/>
  <c r="Q273" i="1"/>
  <c r="Q270" i="1"/>
  <c r="Q268" i="1"/>
  <c r="Q264" i="1"/>
  <c r="Q262" i="1"/>
  <c r="Q258" i="1"/>
  <c r="Q256" i="1"/>
  <c r="B18" i="2"/>
  <c r="A13" i="3" l="1"/>
  <c r="I12" i="3"/>
  <c r="E12" i="3"/>
  <c r="H12" i="3"/>
  <c r="C12" i="3"/>
  <c r="G12" i="3"/>
  <c r="F12" i="3"/>
  <c r="D12" i="3"/>
  <c r="Q325" i="1"/>
  <c r="Q324" i="1"/>
  <c r="Q323" i="1"/>
  <c r="Q322" i="1"/>
  <c r="Q321" i="1"/>
  <c r="Q320" i="1"/>
  <c r="Q319" i="1"/>
  <c r="Q318" i="1"/>
  <c r="Q316" i="1"/>
  <c r="Q315" i="1"/>
  <c r="Q314" i="1"/>
  <c r="Q312" i="1"/>
  <c r="Q310" i="1"/>
  <c r="Q308" i="1"/>
  <c r="Q307" i="1"/>
  <c r="Q305" i="1"/>
  <c r="Q302" i="1"/>
  <c r="Q300" i="1"/>
  <c r="Q297" i="1"/>
  <c r="Q294" i="1"/>
  <c r="Q317" i="1"/>
  <c r="Q313" i="1"/>
  <c r="Q311" i="1"/>
  <c r="Q309" i="1"/>
  <c r="Q306" i="1"/>
  <c r="Q303" i="1"/>
  <c r="Q301" i="1"/>
  <c r="Q298" i="1"/>
  <c r="Q295" i="1"/>
  <c r="Q304" i="1"/>
  <c r="Q299" i="1"/>
  <c r="Q296" i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K9" i="2"/>
  <c r="J11" i="3"/>
  <c r="K81" i="2" l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J48" i="3" s="1"/>
  <c r="J12" i="3"/>
  <c r="F13" i="3"/>
  <c r="H13" i="3"/>
  <c r="D13" i="3"/>
  <c r="G13" i="3"/>
  <c r="E13" i="3"/>
  <c r="A14" i="3"/>
  <c r="C13" i="3"/>
  <c r="I13" i="3"/>
  <c r="J13" i="3" l="1"/>
  <c r="I14" i="3"/>
  <c r="E14" i="3"/>
  <c r="A15" i="3"/>
  <c r="G14" i="3"/>
  <c r="C14" i="3"/>
  <c r="F14" i="3"/>
  <c r="D14" i="3"/>
  <c r="H14" i="3"/>
  <c r="H15" i="3" l="1"/>
  <c r="D15" i="3"/>
  <c r="F15" i="3"/>
  <c r="E15" i="3"/>
  <c r="A16" i="3"/>
  <c r="C15" i="3"/>
  <c r="I15" i="3"/>
  <c r="G15" i="3"/>
  <c r="J14" i="3"/>
  <c r="J15" i="3" l="1"/>
  <c r="A17" i="3"/>
  <c r="G16" i="3"/>
  <c r="C16" i="3"/>
  <c r="I16" i="3"/>
  <c r="E16" i="3"/>
  <c r="D16" i="3"/>
  <c r="H16" i="3"/>
  <c r="F16" i="3"/>
  <c r="F17" i="3" l="1"/>
  <c r="H17" i="3"/>
  <c r="D17" i="3"/>
  <c r="A18" i="3"/>
  <c r="C17" i="3"/>
  <c r="I17" i="3"/>
  <c r="G17" i="3"/>
  <c r="E17" i="3"/>
  <c r="J16" i="3"/>
  <c r="I18" i="3" l="1"/>
  <c r="E18" i="3"/>
  <c r="A19" i="3"/>
  <c r="G18" i="3"/>
  <c r="C18" i="3"/>
  <c r="H18" i="3"/>
  <c r="F18" i="3"/>
  <c r="D18" i="3"/>
  <c r="J17" i="3"/>
  <c r="H19" i="3" l="1"/>
  <c r="D19" i="3"/>
  <c r="F19" i="3"/>
  <c r="I19" i="3"/>
  <c r="G19" i="3"/>
  <c r="E19" i="3"/>
  <c r="A20" i="3"/>
  <c r="C19" i="3"/>
  <c r="J19" i="3" s="1"/>
  <c r="J18" i="3"/>
  <c r="A21" i="3" l="1"/>
  <c r="G20" i="3"/>
  <c r="C20" i="3"/>
  <c r="I20" i="3"/>
  <c r="E20" i="3"/>
  <c r="H20" i="3"/>
  <c r="F20" i="3"/>
  <c r="D20" i="3"/>
  <c r="J20" i="3" l="1"/>
  <c r="F21" i="3"/>
  <c r="H21" i="3"/>
  <c r="D21" i="3"/>
  <c r="G21" i="3"/>
  <c r="E21" i="3"/>
  <c r="A22" i="3"/>
  <c r="C21" i="3"/>
  <c r="J21" i="3" s="1"/>
  <c r="I21" i="3"/>
  <c r="I22" i="3" l="1"/>
  <c r="E22" i="3"/>
  <c r="A23" i="3"/>
  <c r="G22" i="3"/>
  <c r="C22" i="3"/>
  <c r="F22" i="3"/>
  <c r="D22" i="3"/>
  <c r="H22" i="3"/>
  <c r="H23" i="3" l="1"/>
  <c r="D23" i="3"/>
  <c r="F23" i="3"/>
  <c r="E23" i="3"/>
  <c r="A24" i="3"/>
  <c r="C23" i="3"/>
  <c r="I23" i="3"/>
  <c r="G23" i="3"/>
  <c r="J22" i="3"/>
  <c r="J23" i="3" l="1"/>
  <c r="A25" i="3"/>
  <c r="G24" i="3"/>
  <c r="C24" i="3"/>
  <c r="I24" i="3"/>
  <c r="E24" i="3"/>
  <c r="D24" i="3"/>
  <c r="H24" i="3"/>
  <c r="F24" i="3"/>
  <c r="J24" i="3" l="1"/>
  <c r="F25" i="3"/>
  <c r="H25" i="3"/>
  <c r="D25" i="3"/>
  <c r="A26" i="3"/>
  <c r="C25" i="3"/>
  <c r="I25" i="3"/>
  <c r="G25" i="3"/>
  <c r="E25" i="3"/>
  <c r="J25" i="3" l="1"/>
  <c r="I26" i="3"/>
  <c r="E26" i="3"/>
  <c r="A27" i="3"/>
  <c r="G26" i="3"/>
  <c r="C26" i="3"/>
  <c r="H26" i="3"/>
  <c r="F26" i="3"/>
  <c r="D26" i="3"/>
  <c r="H27" i="3" l="1"/>
  <c r="D27" i="3"/>
  <c r="F27" i="3"/>
  <c r="I27" i="3"/>
  <c r="G27" i="3"/>
  <c r="E27" i="3"/>
  <c r="A28" i="3"/>
  <c r="C27" i="3"/>
  <c r="J27" i="3" s="1"/>
  <c r="J26" i="3"/>
  <c r="A29" i="3" l="1"/>
  <c r="G28" i="3"/>
  <c r="C28" i="3"/>
  <c r="I28" i="3"/>
  <c r="E28" i="3"/>
  <c r="H28" i="3"/>
  <c r="F28" i="3"/>
  <c r="D28" i="3"/>
  <c r="J28" i="3" l="1"/>
  <c r="F29" i="3"/>
  <c r="H29" i="3"/>
  <c r="D29" i="3"/>
  <c r="G29" i="3"/>
  <c r="E29" i="3"/>
  <c r="A30" i="3"/>
  <c r="C29" i="3"/>
  <c r="I29" i="3"/>
  <c r="J29" i="3" l="1"/>
  <c r="I30" i="3"/>
  <c r="E30" i="3"/>
  <c r="A31" i="3"/>
  <c r="G30" i="3"/>
  <c r="C30" i="3"/>
  <c r="F30" i="3"/>
  <c r="D30" i="3"/>
  <c r="H30" i="3"/>
  <c r="H31" i="3" l="1"/>
  <c r="D31" i="3"/>
  <c r="F31" i="3"/>
  <c r="E31" i="3"/>
  <c r="A32" i="3"/>
  <c r="C31" i="3"/>
  <c r="I31" i="3"/>
  <c r="G31" i="3"/>
  <c r="J30" i="3"/>
  <c r="J31" i="3" l="1"/>
  <c r="A33" i="3"/>
  <c r="G32" i="3"/>
  <c r="C32" i="3"/>
  <c r="I32" i="3"/>
  <c r="E32" i="3"/>
  <c r="D32" i="3"/>
  <c r="H32" i="3"/>
  <c r="F32" i="3"/>
  <c r="J32" i="3" l="1"/>
  <c r="F33" i="3"/>
  <c r="H33" i="3"/>
  <c r="D33" i="3"/>
  <c r="A34" i="3"/>
  <c r="C33" i="3"/>
  <c r="I33" i="3"/>
  <c r="G33" i="3"/>
  <c r="E33" i="3"/>
  <c r="J33" i="3" l="1"/>
  <c r="I34" i="3"/>
  <c r="E34" i="3"/>
  <c r="A35" i="3"/>
  <c r="G34" i="3"/>
  <c r="C34" i="3"/>
  <c r="H34" i="3"/>
  <c r="F34" i="3"/>
  <c r="D34" i="3"/>
  <c r="H35" i="3" l="1"/>
  <c r="D35" i="3"/>
  <c r="F35" i="3"/>
  <c r="I35" i="3"/>
  <c r="G35" i="3"/>
  <c r="E35" i="3"/>
  <c r="A36" i="3"/>
  <c r="C35" i="3"/>
  <c r="J34" i="3"/>
  <c r="J35" i="3" l="1"/>
  <c r="A37" i="3"/>
  <c r="G36" i="3"/>
  <c r="C36" i="3"/>
  <c r="I36" i="3"/>
  <c r="E36" i="3"/>
  <c r="H36" i="3"/>
  <c r="F36" i="3"/>
  <c r="D36" i="3"/>
  <c r="F37" i="3" l="1"/>
  <c r="I37" i="3"/>
  <c r="E37" i="3"/>
  <c r="H37" i="3"/>
  <c r="D37" i="3"/>
  <c r="A38" i="3"/>
  <c r="G37" i="3"/>
  <c r="C37" i="3"/>
  <c r="J36" i="3"/>
  <c r="J37" i="3" l="1"/>
  <c r="I38" i="3"/>
  <c r="E38" i="3"/>
  <c r="H38" i="3"/>
  <c r="D38" i="3"/>
  <c r="A39" i="3"/>
  <c r="G38" i="3"/>
  <c r="C38" i="3"/>
  <c r="F38" i="3"/>
  <c r="J38" i="3" l="1"/>
  <c r="H39" i="3"/>
  <c r="D39" i="3"/>
  <c r="A40" i="3"/>
  <c r="G39" i="3"/>
  <c r="C39" i="3"/>
  <c r="F39" i="3"/>
  <c r="I39" i="3"/>
  <c r="E39" i="3"/>
  <c r="A41" i="3" l="1"/>
  <c r="G40" i="3"/>
  <c r="C40" i="3"/>
  <c r="F40" i="3"/>
  <c r="I40" i="3"/>
  <c r="E40" i="3"/>
  <c r="H40" i="3"/>
  <c r="D40" i="3"/>
  <c r="J39" i="3"/>
  <c r="J40" i="3" l="1"/>
  <c r="F41" i="3"/>
  <c r="I41" i="3"/>
  <c r="E41" i="3"/>
  <c r="H41" i="3"/>
  <c r="D41" i="3"/>
  <c r="G41" i="3"/>
  <c r="C41" i="3"/>
  <c r="A42" i="3"/>
  <c r="J41" i="3" l="1"/>
  <c r="I42" i="3"/>
  <c r="E42" i="3"/>
  <c r="H42" i="3"/>
  <c r="D42" i="3"/>
  <c r="A43" i="3"/>
  <c r="G42" i="3"/>
  <c r="C42" i="3"/>
  <c r="F42" i="3"/>
  <c r="J42" i="3" l="1"/>
  <c r="H43" i="3"/>
  <c r="D43" i="3"/>
  <c r="A44" i="3"/>
  <c r="G43" i="3"/>
  <c r="C43" i="3"/>
  <c r="F43" i="3"/>
  <c r="E43" i="3"/>
  <c r="I43" i="3"/>
  <c r="G44" i="3" l="1"/>
  <c r="G45" i="3" s="1"/>
  <c r="C44" i="3"/>
  <c r="F44" i="3"/>
  <c r="F45" i="3" s="1"/>
  <c r="I44" i="3"/>
  <c r="I45" i="3" s="1"/>
  <c r="E44" i="3"/>
  <c r="E45" i="3" s="1"/>
  <c r="H44" i="3"/>
  <c r="H45" i="3" s="1"/>
  <c r="D44" i="3"/>
  <c r="D45" i="3" s="1"/>
  <c r="J43" i="3"/>
  <c r="J44" i="3" l="1"/>
  <c r="J45" i="3" s="1"/>
  <c r="D46" i="3" s="1"/>
  <c r="C45" i="3"/>
  <c r="C46" i="3" s="1"/>
  <c r="F46" i="3" l="1"/>
  <c r="G46" i="3"/>
  <c r="J46" i="3"/>
  <c r="J49" i="3"/>
  <c r="I46" i="3"/>
  <c r="H46" i="3"/>
  <c r="E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emilia.mga@gmail.com</author>
  </authors>
  <commentList>
    <comment ref="P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 xml:space="preserve">emilia.mga@gmail.com:
=C2&amp;D2&amp;E2&amp;G2&amp;J2&amp;K2
</t>
        </r>
      </text>
    </comment>
    <comment ref="Q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emilia.mga@gmail.com:</t>
        </r>
      </text>
    </comment>
  </commentList>
</comments>
</file>

<file path=xl/sharedStrings.xml><?xml version="1.0" encoding="utf-8"?>
<sst xmlns="http://schemas.openxmlformats.org/spreadsheetml/2006/main" count="2330" uniqueCount="517">
  <si>
    <t>DATA_REL</t>
  </si>
  <si>
    <t>TP_DESP</t>
  </si>
  <si>
    <t>CNPJ_CPF</t>
  </si>
  <si>
    <t>NOME</t>
  </si>
  <si>
    <t>REFERÊNCIA</t>
  </si>
  <si>
    <t>NF</t>
  </si>
  <si>
    <t>VR_UNIT</t>
  </si>
  <si>
    <t>DIAS</t>
  </si>
  <si>
    <t>VALOR</t>
  </si>
  <si>
    <t>DT_VENCTO</t>
  </si>
  <si>
    <t>CATEGORIA</t>
  </si>
  <si>
    <t>DADOS_BANCARIOS</t>
  </si>
  <si>
    <t>OBSERVAÇÃO</t>
  </si>
  <si>
    <t>NF?</t>
  </si>
  <si>
    <t>PAGTO</t>
  </si>
  <si>
    <t>CHECK</t>
  </si>
  <si>
    <t>RELATÓRIO</t>
  </si>
  <si>
    <t>18850040000279</t>
  </si>
  <si>
    <t>CASA DAS LONAS LTDA</t>
  </si>
  <si>
    <t>LONA AGRICOLA - NF 28110</t>
  </si>
  <si>
    <t>21/08/2024</t>
  </si>
  <si>
    <t>MAT</t>
  </si>
  <si>
    <t>27648990687</t>
  </si>
  <si>
    <t>ROGÉRIO VASCONCELOS SANTOS</t>
  </si>
  <si>
    <t xml:space="preserve">REGISTRO DE IMÓVEIS 24/05 - REEMBOLSO </t>
  </si>
  <si>
    <t>24/05/2024</t>
  </si>
  <si>
    <t>MO</t>
  </si>
  <si>
    <t>PIX: 31995901635</t>
  </si>
  <si>
    <t>07834753000141</t>
  </si>
  <si>
    <t>ANCORA PAPELARIA</t>
  </si>
  <si>
    <t>PLOTAGENS - NF A EMITIR</t>
  </si>
  <si>
    <t>06/09/2024</t>
  </si>
  <si>
    <t>SERV</t>
  </si>
  <si>
    <t>PIX: ancorapapelaria@gmail.com</t>
  </si>
  <si>
    <t>14758063613</t>
  </si>
  <si>
    <t>IZAEL BISPO OLIVEIRA</t>
  </si>
  <si>
    <t>DIÁRIA</t>
  </si>
  <si>
    <t>PIX: 14758063613</t>
  </si>
  <si>
    <t>14020156662</t>
  </si>
  <si>
    <t>WELLINGTON GOMES PAIVA</t>
  </si>
  <si>
    <t>PIX: 14020156662</t>
  </si>
  <si>
    <t>12095122623</t>
  </si>
  <si>
    <t>WANDERSON ROMUALDO DE SOUZA</t>
  </si>
  <si>
    <t>PIX: 12095122623</t>
  </si>
  <si>
    <t>73586986653</t>
  </si>
  <si>
    <t>RICARDO JOSE ELOY</t>
  </si>
  <si>
    <t>MARCAÇÃO DE TOPOGRAFIA</t>
  </si>
  <si>
    <t>ITAÚ    5636  118738 - CPF: 73.586.986.6-53</t>
  </si>
  <si>
    <t>46423467000145</t>
  </si>
  <si>
    <t>MR DESENTUPIDORA</t>
  </si>
  <si>
    <t>BANHEIRO QUIMICO - NF 1189</t>
  </si>
  <si>
    <t>16/09/2024</t>
  </si>
  <si>
    <t>43828098000182</t>
  </si>
  <si>
    <t>MADESCOM MADEIREIRA</t>
  </si>
  <si>
    <t>PONTALETE - PED. 47.192</t>
  </si>
  <si>
    <t>16/08/2024</t>
  </si>
  <si>
    <t>15746193000100</t>
  </si>
  <si>
    <t xml:space="preserve">TRILHA DE MINAS </t>
  </si>
  <si>
    <t>SINAL - 30% TERRAPLANAGEM</t>
  </si>
  <si>
    <t>29/08/2024</t>
  </si>
  <si>
    <t>30104762000107</t>
  </si>
  <si>
    <t>VASCONCELOS &amp; RINALDI ENGENHARIA</t>
  </si>
  <si>
    <t>ADM 13% - NF A EMITIR</t>
  </si>
  <si>
    <t>ADM</t>
  </si>
  <si>
    <t>PIX: 30104762000107</t>
  </si>
  <si>
    <t>32392731000116</t>
  </si>
  <si>
    <t>DEPÓSITO 040</t>
  </si>
  <si>
    <t>MATERIAIS DIVERSOS - NF 1323</t>
  </si>
  <si>
    <t>27/09/2024</t>
  </si>
  <si>
    <t>20/09/2024</t>
  </si>
  <si>
    <t>SERVIÇO TERRAPLANGEM - NF 512</t>
  </si>
  <si>
    <t>11/09/2024</t>
  </si>
  <si>
    <t>00064354600</t>
  </si>
  <si>
    <t>ORIDES ELOI DE OLIVEIRA NETO</t>
  </si>
  <si>
    <t>RETIRADA CORTINAS</t>
  </si>
  <si>
    <t>12/09/2024</t>
  </si>
  <si>
    <t>10272028000131</t>
  </si>
  <si>
    <t>MASTER SOUND</t>
  </si>
  <si>
    <t>RETIRADA EQUIP. AUDIO</t>
  </si>
  <si>
    <t>04704622000151</t>
  </si>
  <si>
    <t>PROJETART MOVEIS</t>
  </si>
  <si>
    <t>DESMONTAGEM MOVEIS - NF 152</t>
  </si>
  <si>
    <t>13/09/2024</t>
  </si>
  <si>
    <t>31699502668</t>
  </si>
  <si>
    <t>ANTONIO ZEFERINO LEANDRO</t>
  </si>
  <si>
    <t>PIX: 31699502668</t>
  </si>
  <si>
    <t>03891863683</t>
  </si>
  <si>
    <t>LEANDRO ALVES</t>
  </si>
  <si>
    <t>ELETRICISTA</t>
  </si>
  <si>
    <t>17/09/2024</t>
  </si>
  <si>
    <t>LOCAÇÃO DE BANHEIRO - FL 1392</t>
  </si>
  <si>
    <t>16/10/2024</t>
  </si>
  <si>
    <t>07409393000130</t>
  </si>
  <si>
    <t>LOCFER</t>
  </si>
  <si>
    <t>MARTELO - NF 26128</t>
  </si>
  <si>
    <t>17/10/2024</t>
  </si>
  <si>
    <t>LOC</t>
  </si>
  <si>
    <t>04/10/2024</t>
  </si>
  <si>
    <t>00000011207</t>
  </si>
  <si>
    <t>MOTOBOY</t>
  </si>
  <si>
    <t>COMPETENCIA 09/2024</t>
  </si>
  <si>
    <t>DIV</t>
  </si>
  <si>
    <t>TERRAPLANAGEM - NF 520</t>
  </si>
  <si>
    <t>25/09/2024</t>
  </si>
  <si>
    <t>42979237000378</t>
  </si>
  <si>
    <t>TECFER COM E IND DE FERRO E MAT CONSTR LTDA</t>
  </si>
  <si>
    <t>TELHA, PREGO, ARAME - NF A EMITIR</t>
  </si>
  <si>
    <t>21944558000103</t>
  </si>
  <si>
    <t>LOCAN ANDAIMES</t>
  </si>
  <si>
    <t>LOCAÇÃO DE ANDAIMES - ND 9872</t>
  </si>
  <si>
    <t>21/10/2024</t>
  </si>
  <si>
    <t>17581836000634</t>
  </si>
  <si>
    <t>LOJA DO PAULO</t>
  </si>
  <si>
    <t>CADEADO, CORRENTE - NF 31267</t>
  </si>
  <si>
    <t>22/10/2024</t>
  </si>
  <si>
    <t>14072798002720</t>
  </si>
  <si>
    <t>NOSSA LOJA</t>
  </si>
  <si>
    <t>ROLO, TINTAS, TRINCHA - NF 5115</t>
  </si>
  <si>
    <t>31/10/2024</t>
  </si>
  <si>
    <t>18/10/2024</t>
  </si>
  <si>
    <t>42542081000100</t>
  </si>
  <si>
    <t>MADEX MADEIRAS E COMPENSADOS LTDA</t>
  </si>
  <si>
    <t>MADEIRAS - NF 5942 - PARC. 1/2</t>
  </si>
  <si>
    <t>MADEIRAS - NF 5942 - PARC. 2/2</t>
  </si>
  <si>
    <t>19/11/2024</t>
  </si>
  <si>
    <t>SERRA E BROCAS - NF 2766</t>
  </si>
  <si>
    <t>05/11/2024</t>
  </si>
  <si>
    <t>MATERIAIS DIVERSOS - NF 31532</t>
  </si>
  <si>
    <t>03/10/2024</t>
  </si>
  <si>
    <t>38727707000177</t>
  </si>
  <si>
    <t>PASI SEGURO</t>
  </si>
  <si>
    <t>SEGURO COLABORADORES</t>
  </si>
  <si>
    <t>ESMERILHADEIRA - NF 26199</t>
  </si>
  <si>
    <t>23/10/2024</t>
  </si>
  <si>
    <t>SERRA MADEIRA E SERRA BANCADA - NF 26353</t>
  </si>
  <si>
    <t>04/11/2024</t>
  </si>
  <si>
    <t>07573876670</t>
  </si>
  <si>
    <t>BRUNO JUNIO DA SILVA</t>
  </si>
  <si>
    <t>TRANSPORTE</t>
  </si>
  <si>
    <t>08/10/2024</t>
  </si>
  <si>
    <t>00354432605</t>
  </si>
  <si>
    <t>ANTONIO DUTRA DE FREITAS</t>
  </si>
  <si>
    <t>07249031600</t>
  </si>
  <si>
    <t>EDER PEREIRA DA SILVA</t>
  </si>
  <si>
    <t>85086894387</t>
  </si>
  <si>
    <t>ROBEVAL PORTACIO DOS SANTOS</t>
  </si>
  <si>
    <t>87942119653</t>
  </si>
  <si>
    <t>DOMINGOS DA SILVA LIMA</t>
  </si>
  <si>
    <t>75746980315</t>
  </si>
  <si>
    <t>FRANCISCO REGO DA SILVA</t>
  </si>
  <si>
    <t>CAFÉ</t>
  </si>
  <si>
    <t>44611590000164</t>
  </si>
  <si>
    <t>C3 TECNOLOGIA</t>
  </si>
  <si>
    <t>RELOGIO E CHAPEIRA DE PONTO - NF 4204</t>
  </si>
  <si>
    <t>10/10/2024</t>
  </si>
  <si>
    <t>21543239000188</t>
  </si>
  <si>
    <t>GKM COMERCIAL</t>
  </si>
  <si>
    <t xml:space="preserve">MATERIAIS DIVERSOS </t>
  </si>
  <si>
    <t>ARRUELA, PORCA, BARRA</t>
  </si>
  <si>
    <t>09/10/2024</t>
  </si>
  <si>
    <t>MATERIAIS DIVERSOS</t>
  </si>
  <si>
    <t>37052904870</t>
  </si>
  <si>
    <t>VR AREIA E BRITA</t>
  </si>
  <si>
    <t>AREIA E BRITA - PED. 4910 / 4916 / 4924</t>
  </si>
  <si>
    <t>C6 BANK    0001  19363893 - CPF: 37.052.904.8-70</t>
  </si>
  <si>
    <t>SALÁRIO</t>
  </si>
  <si>
    <t>PIX: 07573876670</t>
  </si>
  <si>
    <t>PIX: 31982618378</t>
  </si>
  <si>
    <t>PIX: 07249031600</t>
  </si>
  <si>
    <t>PIX: 31971706400</t>
  </si>
  <si>
    <t>CEF  013  0892  00113057-1 - CPF: 87.942.119.6-53</t>
  </si>
  <si>
    <t>PIX: 75746980315</t>
  </si>
  <si>
    <t>07429259600</t>
  </si>
  <si>
    <t>AMARO CESARIO DA SILVA</t>
  </si>
  <si>
    <t>FECHAMENTO DRY WAL COZINHA E SALA</t>
  </si>
  <si>
    <t>PIX: 07429259600</t>
  </si>
  <si>
    <t>07861005000158</t>
  </si>
  <si>
    <t>MADECLARA COMERCIO DE MADEIRAS LTDA</t>
  </si>
  <si>
    <t>TABUA E ESCORA - AGUARDANDO NF</t>
  </si>
  <si>
    <t>14/10/2024</t>
  </si>
  <si>
    <t>SACO E LONA - NF 3041</t>
  </si>
  <si>
    <t>36404993600</t>
  </si>
  <si>
    <t xml:space="preserve">NIVALDO DA SILVA </t>
  </si>
  <si>
    <t>07/11/2024</t>
  </si>
  <si>
    <t>PIX: 36404993600</t>
  </si>
  <si>
    <t>BRITA 0 E AREIA - PED. 4931 / 4937</t>
  </si>
  <si>
    <t>17250275000348</t>
  </si>
  <si>
    <t xml:space="preserve">CASA FERREIRA GONÇALVES </t>
  </si>
  <si>
    <t>MATERIAIS HIDRAULICOS - NF 487311</t>
  </si>
  <si>
    <t>08/11/2024</t>
  </si>
  <si>
    <t>TINTAS - NF 2039</t>
  </si>
  <si>
    <t>13/11/2024</t>
  </si>
  <si>
    <t>24200699000100</t>
  </si>
  <si>
    <t xml:space="preserve">ELITE EPIS </t>
  </si>
  <si>
    <t>EQUIPAMENTOS DE PROTEÇÃO - NF 109792</t>
  </si>
  <si>
    <t>14/11/2024</t>
  </si>
  <si>
    <t>97397491000198</t>
  </si>
  <si>
    <t>COMERCIAL ISO LTDA</t>
  </si>
  <si>
    <t>PROTETOR E FITA CREPE - NF 61073</t>
  </si>
  <si>
    <t>18/11/2024</t>
  </si>
  <si>
    <t>MATERIAIS DIVERSOS - NF 31913</t>
  </si>
  <si>
    <t>TELHA GALVALUME - NF 24191</t>
  </si>
  <si>
    <t>24654133000220</t>
  </si>
  <si>
    <t xml:space="preserve">PLIMAX PERSONA </t>
  </si>
  <si>
    <t>CESTA BASICA - NF 260848</t>
  </si>
  <si>
    <t>MARTELETE E BETONEIRA - NF 26414</t>
  </si>
  <si>
    <t>09/11/2024</t>
  </si>
  <si>
    <t>02697297000383</t>
  </si>
  <si>
    <t>UNIVERSO ELÉTRICO LTDA</t>
  </si>
  <si>
    <t>MATERIAIS ELÉTRICOS - NF 340541</t>
  </si>
  <si>
    <t>MARTELO - NF 26485</t>
  </si>
  <si>
    <t>MATERIAIS DIVERSOS - NF 3045</t>
  </si>
  <si>
    <t>12/11/2024</t>
  </si>
  <si>
    <t>16935869000168</t>
  </si>
  <si>
    <t>BH MATERIAIS DE CONSTRUCAO</t>
  </si>
  <si>
    <t>SPRAY E TEKBOND - nf 8373</t>
  </si>
  <si>
    <t>CIMENTO E FRETE - NF 2901</t>
  </si>
  <si>
    <t>16/11/2024</t>
  </si>
  <si>
    <t>06018430000206</t>
  </si>
  <si>
    <t>AÇOMIX</t>
  </si>
  <si>
    <t>FRETE AÇOMIX</t>
  </si>
  <si>
    <t>25/10/2024</t>
  </si>
  <si>
    <t>TELHAS - AGUARDANDO NF</t>
  </si>
  <si>
    <t>42841924000160</t>
  </si>
  <si>
    <t>FERRAGENS SANTA MONICA LTDA</t>
  </si>
  <si>
    <t>AÇO - AGUARDANDO NF</t>
  </si>
  <si>
    <t>24/10/2024</t>
  </si>
  <si>
    <t>00000011126</t>
  </si>
  <si>
    <t>MHS MENSALIDADE</t>
  </si>
  <si>
    <t>COMPETENCIA 10/2024</t>
  </si>
  <si>
    <t>06/11/2024</t>
  </si>
  <si>
    <t>00000011398</t>
  </si>
  <si>
    <t>FOLHA DP</t>
  </si>
  <si>
    <t>FRETE UNIFORMES</t>
  </si>
  <si>
    <t>ITENS DE PAPELARIA PARA OBRA</t>
  </si>
  <si>
    <t>TINTAS - NF 5967</t>
  </si>
  <si>
    <t>05/12/2024</t>
  </si>
  <si>
    <t>41598885000150</t>
  </si>
  <si>
    <t>CACAMBAS BOA VISTA LTDA</t>
  </si>
  <si>
    <t>LOCAÇÃO DE CAÇAMBAS - NF 2014</t>
  </si>
  <si>
    <t>21/11/2024</t>
  </si>
  <si>
    <t>SERRA E POLICORTE - NF 26662</t>
  </si>
  <si>
    <t>28/11/2024</t>
  </si>
  <si>
    <t>30996544000116</t>
  </si>
  <si>
    <t>WORK MED</t>
  </si>
  <si>
    <t>REALIZAÇÃO DE EXAMES ADMISSIONAL - NF 3468</t>
  </si>
  <si>
    <t>MADEIRAS - NF 1476</t>
  </si>
  <si>
    <t>11/11/2024</t>
  </si>
  <si>
    <t>LONA PRETA - NF 28872</t>
  </si>
  <si>
    <t>DISCO DE CORTE - NF 32400</t>
  </si>
  <si>
    <t>LOCAÇÃO DE ANDAIMES - ND 10018</t>
  </si>
  <si>
    <t>30/11/2024</t>
  </si>
  <si>
    <t>00000011045</t>
  </si>
  <si>
    <t>MHS EVENTO SST ESOCIAL</t>
  </si>
  <si>
    <t>COMPETENCIA 10/2024 - NF A EMITIR</t>
  </si>
  <si>
    <t>01980098603</t>
  </si>
  <si>
    <t>LUCAS CATALUNHA DA SILVA</t>
  </si>
  <si>
    <t>PIX: 01980098603</t>
  </si>
  <si>
    <t>13º SALÁRIO</t>
  </si>
  <si>
    <t>00360305000104</t>
  </si>
  <si>
    <t>FGTS</t>
  </si>
  <si>
    <t>00394460000141</t>
  </si>
  <si>
    <t>INSS/IRRF</t>
  </si>
  <si>
    <t>78068991620</t>
  </si>
  <si>
    <t xml:space="preserve">GERALDO LUCIANO FERREIRA </t>
  </si>
  <si>
    <t>ESCAVAÇÃO DE TUBULÃO</t>
  </si>
  <si>
    <t>ITAÚ    8562  37658 - CPF: 78.068.991.6-20</t>
  </si>
  <si>
    <t>12312366630</t>
  </si>
  <si>
    <t>MARCOS VIANA FREITAS</t>
  </si>
  <si>
    <t>PIX: mv483916@gmail.com</t>
  </si>
  <si>
    <t>DISCO DESBASTE - NF 32283</t>
  </si>
  <si>
    <t>51708324000110</t>
  </si>
  <si>
    <t>AMAZONIA UNIFORMES LTDA</t>
  </si>
  <si>
    <t>UNIFORMES - NF 896</t>
  </si>
  <si>
    <t>ESMERILHADEIRA - NF 26570</t>
  </si>
  <si>
    <t>22/11/2024</t>
  </si>
  <si>
    <t>CESTAS BASICAS - NF 262826</t>
  </si>
  <si>
    <t>ADAPTADOR E MANDRIL - NF 2800</t>
  </si>
  <si>
    <t>04/12/2024</t>
  </si>
  <si>
    <t>SERRA, MARTELO - NF 26740</t>
  </si>
  <si>
    <t>PROTETOR DE PISO - NF 61330</t>
  </si>
  <si>
    <t>02/12/2024</t>
  </si>
  <si>
    <t>17015387000152</t>
  </si>
  <si>
    <t xml:space="preserve">UNIÃO IMPERMEABILIZANTES </t>
  </si>
  <si>
    <t>MANTA GEOTEXTIL - NF 13400</t>
  </si>
  <si>
    <t>VT E CAFÉ</t>
  </si>
  <si>
    <t>00006288600</t>
  </si>
  <si>
    <t>IVANY ANTONIO SOARES TANCREDO</t>
  </si>
  <si>
    <t>50% PROJETO RETANGULÃO</t>
  </si>
  <si>
    <t>01/11/2024</t>
  </si>
  <si>
    <t>00007573876670</t>
  </si>
  <si>
    <t>06/12/2024</t>
  </si>
  <si>
    <t>00000354432605</t>
  </si>
  <si>
    <t>00007249031600</t>
  </si>
  <si>
    <t>00014758063613</t>
  </si>
  <si>
    <t>00085086894387</t>
  </si>
  <si>
    <t>ROBERVAL PORTACIO DOS SANTOS</t>
  </si>
  <si>
    <t>00087942119653</t>
  </si>
  <si>
    <t>CEF 13 - 892 00113057-1</t>
  </si>
  <si>
    <t>00075746980315</t>
  </si>
  <si>
    <t>00012312366630</t>
  </si>
  <si>
    <t>00001980098603</t>
  </si>
  <si>
    <t>00000000011126</t>
  </si>
  <si>
    <t>COMPETENCIA 11/2024</t>
  </si>
  <si>
    <t>09/12/2024</t>
  </si>
  <si>
    <t>00000000011207</t>
  </si>
  <si>
    <t>00000000011398</t>
  </si>
  <si>
    <t>MARTELETE E BETONEIRA - NF 26776</t>
  </si>
  <si>
    <t>11/12/2024</t>
  </si>
  <si>
    <t>-</t>
  </si>
  <si>
    <t>MARTELO - NF 26840</t>
  </si>
  <si>
    <t>17/12/2024</t>
  </si>
  <si>
    <t>MATERIAIS DIVERSOS - NF 348766</t>
  </si>
  <si>
    <t>ESPAÇADOR -NF 61606</t>
  </si>
  <si>
    <t>19/12/2024</t>
  </si>
  <si>
    <t>ESPAÇADOR - NF 61466</t>
  </si>
  <si>
    <t>MATERIAIS DIVERSOS - NF 32563</t>
  </si>
  <si>
    <t>32994681000147</t>
  </si>
  <si>
    <t>FIÃO LOCAÇÕES E TRANSPORTES</t>
  </si>
  <si>
    <t>SERVIÇO DE TRANSPORTE - NF 2826</t>
  </si>
  <si>
    <t>18/12/2024</t>
  </si>
  <si>
    <t>REF 13º SALÁRIO</t>
  </si>
  <si>
    <t>13/12/2024</t>
  </si>
  <si>
    <t>00036404993600</t>
  </si>
  <si>
    <t>00078068991620</t>
  </si>
  <si>
    <t>ITAÚ  - 8562 37658</t>
  </si>
  <si>
    <t>17469701000177</t>
  </si>
  <si>
    <t>ARCELORMITTAL BRASIL</t>
  </si>
  <si>
    <t>AÇO - NF 404228</t>
  </si>
  <si>
    <t>27/12/2024</t>
  </si>
  <si>
    <t>PIX: 17469701000177</t>
  </si>
  <si>
    <t>ADM 13.0%</t>
  </si>
  <si>
    <t>00000000011045</t>
  </si>
  <si>
    <t>23/12/2024</t>
  </si>
  <si>
    <t>20/12/2024</t>
  </si>
  <si>
    <t>REF. 13º SALÁRIO</t>
  </si>
  <si>
    <t>00007281903626</t>
  </si>
  <si>
    <t>HUGO LUIZ ASSEREUI</t>
  </si>
  <si>
    <t>VIAGENS TERRA E DIÁRIAS BOBCAT - NFS-E 7</t>
  </si>
  <si>
    <t>PIX: 07281903626</t>
  </si>
  <si>
    <t>105595270001-04</t>
  </si>
  <si>
    <t>LOCA MUNCK</t>
  </si>
  <si>
    <t>DIÁRIA DE CAMINHÃO - AGURAD. BOLETO</t>
  </si>
  <si>
    <t>26/12/2024</t>
  </si>
  <si>
    <t>MARTELETE E BETONEIRA - NF 27121</t>
  </si>
  <si>
    <t>08/01/2025</t>
  </si>
  <si>
    <t>LOCAÇÃO DE CAÇAMBAS - NF 2098</t>
  </si>
  <si>
    <t>22/12/2024</t>
  </si>
  <si>
    <t>LOCAÇÃO DE ANDAIMES - NF 10167</t>
  </si>
  <si>
    <t>31/12/2024</t>
  </si>
  <si>
    <t>SERRA, POLICORTE - NF 26983</t>
  </si>
  <si>
    <t>14313602000103</t>
  </si>
  <si>
    <t>VIDA EQUIPAMENTOS DE PROTECAO</t>
  </si>
  <si>
    <t>EQUIP. PROTEÇÃO - NF 28296 - PARC. 1/2</t>
  </si>
  <si>
    <t>30/12/2024</t>
  </si>
  <si>
    <t>LONA PRETA - NF 29102</t>
  </si>
  <si>
    <t>SERRAS E MARTELOS - NF 27078</t>
  </si>
  <si>
    <t>02/01/2025</t>
  </si>
  <si>
    <t>MATERIAIS DIVERSOS - NF 33224</t>
  </si>
  <si>
    <t>06/01/2025</t>
  </si>
  <si>
    <t>SERVIÇO DE TRANSPORTE - NF 2855</t>
  </si>
  <si>
    <t>BOTAS - NF 28394</t>
  </si>
  <si>
    <t>24/12/2024</t>
  </si>
  <si>
    <t>36245582000113</t>
  </si>
  <si>
    <t>MHS SEGURANÇA E MEDICINA DO TRABALHO</t>
  </si>
  <si>
    <t>REALIZAÇÃO DE EXAMES - NF 1049</t>
  </si>
  <si>
    <t>CARREGADOR E PILHA RECARREGAVEL - NF 23724</t>
  </si>
  <si>
    <t>15373066000102</t>
  </si>
  <si>
    <t>JB CIMENTO</t>
  </si>
  <si>
    <t>CIMENTO - NF 280876</t>
  </si>
  <si>
    <t>ESMERILHADEIRA - NF 26929</t>
  </si>
  <si>
    <t>CESTAS DE NATAL - NF 269709</t>
  </si>
  <si>
    <t>10/01/2025</t>
  </si>
  <si>
    <t>CESTAS BÁSICAS - NF 268589</t>
  </si>
  <si>
    <t>13938283000169</t>
  </si>
  <si>
    <t>BETON MIX</t>
  </si>
  <si>
    <t>CONCRETAGEM - AGUARDANDO NF</t>
  </si>
  <si>
    <t>17194994000127</t>
  </si>
  <si>
    <t>MINAS FERRAMENTAS LTDA</t>
  </si>
  <si>
    <t>NIVEL A LASER</t>
  </si>
  <si>
    <t>CONCRETAGEM - NF 1799</t>
  </si>
  <si>
    <t>27/11/2024</t>
  </si>
  <si>
    <t>UNIFORMES - 984</t>
  </si>
  <si>
    <t>14/01/2025</t>
  </si>
  <si>
    <t>MARTELO</t>
  </si>
  <si>
    <t>27206</t>
  </si>
  <si>
    <t>15/01/2025</t>
  </si>
  <si>
    <t>KIT PROTEÇÃO BIPARTIDA</t>
  </si>
  <si>
    <t>2845</t>
  </si>
  <si>
    <t>20/01/2025</t>
  </si>
  <si>
    <t>00037081707840</t>
  </si>
  <si>
    <t>BRUNO SANTANA RINALDI</t>
  </si>
  <si>
    <t>KIT NATAL - RESTITUIÇÃO</t>
  </si>
  <si>
    <t>ESMERILHADEIRA</t>
  </si>
  <si>
    <t>27255</t>
  </si>
  <si>
    <t>COMPETENCIA 12/2024 - NF A EMITIR</t>
  </si>
  <si>
    <t>COMPETENCIA 12/2024</t>
  </si>
  <si>
    <t>EQUIP. PROTEÇÃO - PARC. 2/2</t>
  </si>
  <si>
    <t xml:space="preserve">28296 </t>
  </si>
  <si>
    <t>CCONCRETAGEM - NF A EMITIR</t>
  </si>
  <si>
    <t>SERRA E POLICORTE</t>
  </si>
  <si>
    <t>27312</t>
  </si>
  <si>
    <t>34713151000109</t>
  </si>
  <si>
    <t>CONSULTARELABCON</t>
  </si>
  <si>
    <t>CONTROLE TECNOLÓGICO DA QUALIDADE</t>
  </si>
  <si>
    <t>CESTAS BÁSICAS</t>
  </si>
  <si>
    <t>272260</t>
  </si>
  <si>
    <t>PROTETOR PARA AÇO</t>
  </si>
  <si>
    <t>62169</t>
  </si>
  <si>
    <t>SERRA, MARTELO</t>
  </si>
  <si>
    <t>27378</t>
  </si>
  <si>
    <t>ALUGUEL DE FORMAS E KITS SLUMP - FL 16265</t>
  </si>
  <si>
    <t>LOCAÇÃO DE CAMINHÃO MUNCK</t>
  </si>
  <si>
    <t>2025/5</t>
  </si>
  <si>
    <t>CONCRETAGEM - NF A EMITIR</t>
  </si>
  <si>
    <t>REF. 12/2024 E 13º SALÁRIO</t>
  </si>
  <si>
    <t>REF. 12/2024</t>
  </si>
  <si>
    <t>LOCAÇÃO DE ANDAIMES - ND 10294</t>
  </si>
  <si>
    <t>ESCAVAÇÃO DE RETANGULÃO</t>
  </si>
  <si>
    <t>31999187222</t>
  </si>
  <si>
    <t>BRUNO RODRIGUES DOS SANTOS</t>
  </si>
  <si>
    <t>PIX: 31999187222</t>
  </si>
  <si>
    <t>02038736375</t>
  </si>
  <si>
    <t>MARCELO FERNANDES DE ALMEIDA</t>
  </si>
  <si>
    <t>PIX: 31 994629438</t>
  </si>
  <si>
    <t>COMPETENCIA 01/2025 - NF A EMITIR</t>
  </si>
  <si>
    <t>COMPETENCIA 01/2025</t>
  </si>
  <si>
    <t xml:space="preserve">LOCAÇÃO DE CAMINHÃO MUNCK - BOLETO A EMITIR </t>
  </si>
  <si>
    <t>27520</t>
  </si>
  <si>
    <t>MARTELETE E BETONEIRA</t>
  </si>
  <si>
    <t>27465</t>
  </si>
  <si>
    <t>2025/17</t>
  </si>
  <si>
    <t>00037410600</t>
  </si>
  <si>
    <t>ERNANI BRITO DA CRUZ</t>
  </si>
  <si>
    <t>CONCRETAGEM - 50%</t>
  </si>
  <si>
    <t>2061</t>
  </si>
  <si>
    <t>AÇO</t>
  </si>
  <si>
    <t>406962</t>
  </si>
  <si>
    <t>ADM. OBRA REF. 1ª QUINZ. 02/2025</t>
  </si>
  <si>
    <t>LANÇAMENTO AUTOMÁTICO</t>
  </si>
  <si>
    <t>00000012793</t>
  </si>
  <si>
    <t xml:space="preserve">ESCAVAÇÃO DE TUBULÃO / RETANGULÃO
</t>
  </si>
  <si>
    <t>ITAÚ - 8562 - 37658 - 78068991620</t>
  </si>
  <si>
    <t xml:space="preserve">COMPETENCIA 01/2025 - NF A EMITIR
</t>
  </si>
  <si>
    <t xml:space="preserve">REF. 01/2025
</t>
  </si>
  <si>
    <t xml:space="preserve">ALUGUEL DE FORMAS E KITS SLUMP - FL 16445
</t>
  </si>
  <si>
    <t>CONTROLE TECNOLÓGICO DA QUALIDADE DE MATERIAIS</t>
  </si>
  <si>
    <t>223</t>
  </si>
  <si>
    <t>276256</t>
  </si>
  <si>
    <t xml:space="preserve">LOCAÇÃO DE ANDAIMES - ND 10424
</t>
  </si>
  <si>
    <t>27744</t>
  </si>
  <si>
    <t>MATERIAIS ELÉRICOS</t>
  </si>
  <si>
    <t>361974</t>
  </si>
  <si>
    <t>27600</t>
  </si>
  <si>
    <t>27667</t>
  </si>
  <si>
    <t>REALIZAÇÃO EXAMES</t>
  </si>
  <si>
    <t>3099</t>
  </si>
  <si>
    <t>2025/32</t>
  </si>
  <si>
    <t>CONCRETAGEM</t>
  </si>
  <si>
    <t>18048</t>
  </si>
  <si>
    <t>2150</t>
  </si>
  <si>
    <t>ESPAÇADOR</t>
  </si>
  <si>
    <t>62776</t>
  </si>
  <si>
    <t>ADM. OBRA REF. 2ª QUINZ. 02/2025</t>
  </si>
  <si>
    <t>Rua  Zodiaco, 87  Sala 07 – Santa  Lúcia - Belo Horizonte - MG
(31) 3654-6616 / (31) 99974-1241 /  (31) 98711-1139
rvr.engenharia@gmail.com / vinicius.rinaldi26@gmail.com</t>
  </si>
  <si>
    <t>CLEVER LUIZ SALVADOR</t>
  </si>
  <si>
    <t>Data Inicial:</t>
  </si>
  <si>
    <t>RUA MARES DE MONTANHAS, 465 - CONDOMINIO VALE DOS CRISTAIS</t>
  </si>
  <si>
    <t>% Adm Obra:</t>
  </si>
  <si>
    <t>RESUMO DAS DESPESAS</t>
  </si>
  <si>
    <t>% ADM OBRA</t>
  </si>
  <si>
    <t>DATA</t>
  </si>
  <si>
    <t>Nº REL.</t>
  </si>
  <si>
    <t>1) DESPESAS COM COLABORADORES</t>
  </si>
  <si>
    <t>2) TRANSF. PROGR. - MATERIAIS, LOCAÇÕES E PREST. SERVIÇOS</t>
  </si>
  <si>
    <t>3) MATERIAIS, PREST DE SERVIÇOS, IMPOSTOS E OUTROS</t>
  </si>
  <si>
    <t>4) RESSARCIMENTOS E RESTITUIÇÕES</t>
  </si>
  <si>
    <t>5) DESPESAS PAGAS PELO CLIENTE</t>
  </si>
  <si>
    <t xml:space="preserve">6) PAGAMENTOS CAIXA DE OBRA </t>
  </si>
  <si>
    <t>SUBTOTAL</t>
  </si>
  <si>
    <t>7) ADM. OBRA</t>
  </si>
  <si>
    <t>TOTAL</t>
  </si>
  <si>
    <t>ACUMULADO</t>
  </si>
  <si>
    <t>RESUMO POR TIPO DE DESPESAS</t>
  </si>
  <si>
    <t>TP</t>
  </si>
  <si>
    <t>ADMINISTRATIVO</t>
  </si>
  <si>
    <t>DIVERSOS</t>
  </si>
  <si>
    <t>LOCAÇAO</t>
  </si>
  <si>
    <t>MATERIAL</t>
  </si>
  <si>
    <t>MÃO DE OBRA</t>
  </si>
  <si>
    <t>SERVIÇOS</t>
  </si>
  <si>
    <t>TARIFAS/TRIBUTOS PÚBLICAS</t>
  </si>
  <si>
    <t>TOTAL GERAL</t>
  </si>
  <si>
    <t>CONTRATOS</t>
  </si>
  <si>
    <t>ADMINISTRADORES_CONTRATO</t>
  </si>
  <si>
    <t>ADITIVOS</t>
  </si>
  <si>
    <t>ADMINISTRADORES_ADITIVO</t>
  </si>
  <si>
    <t>PARCELAS</t>
  </si>
  <si>
    <t>Nº Contrato</t>
  </si>
  <si>
    <t>Data Início</t>
  </si>
  <si>
    <t>Data Fim</t>
  </si>
  <si>
    <t>Status</t>
  </si>
  <si>
    <t>Observações</t>
  </si>
  <si>
    <t>CNPJ/CPF</t>
  </si>
  <si>
    <t>Nome/Razão Social</t>
  </si>
  <si>
    <t>Tipo</t>
  </si>
  <si>
    <t>Valor/Percentual</t>
  </si>
  <si>
    <t>Valor Total</t>
  </si>
  <si>
    <t>Nº Parcelas</t>
  </si>
  <si>
    <t>Nº Aditivo</t>
  </si>
  <si>
    <t>Referência</t>
  </si>
  <si>
    <t>Número</t>
  </si>
  <si>
    <t>Data Vencimento</t>
  </si>
  <si>
    <t>Valor</t>
  </si>
  <si>
    <t>2024/010</t>
  </si>
  <si>
    <t>ATIVO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</si>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</sst>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dd/mm/yy;@"/>
    <numFmt numFmtId="165" formatCode="00"/>
    <numFmt numFmtId="166" formatCode="0.0%"/>
    <numFmt numFmtId="167" formatCode="[&lt;=99999999999]\ 000\.000\.000\-00;\ 00\.000\.000\/0000\-00"/>
    <numFmt numFmtId="168" formatCode="mm/yyyy"/>
    <numFmt numFmtId="169" formatCode="_-* #,##0.0_-;\-* #,##0.0_-;_-* &quot;-&quot;??_-;_-@_-"/>
    <numFmt numFmtId="170" formatCode="yyyy\-mm\-dd"/>
    <numFmt numFmtId="171" formatCode="_(&quot;R$&quot;* #,##0.00_);_(&quot;R$&quot;* \(#,##0.00\);_(&quot;R$&quot;* &quot;-&quot;??_);_(@_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1"/>
      </right>
      <top/>
      <bottom style="double">
        <color auto="1"/>
      </bottom>
      <diagonal/>
    </border>
  </borders>
  <cellStyleXfs count="9">
    <xf numFmtId="0" fontId="0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1" fontId="5" fillId="0" borderId="0"/>
    <xf numFmtId="43" fontId="3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3" fontId="4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3" fontId="0" fillId="0" borderId="3" xfId="1" applyFont="1" applyBorder="1" applyAlignment="1">
      <alignment vertical="center"/>
    </xf>
    <xf numFmtId="164" fontId="4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3" fontId="4" fillId="2" borderId="14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166" fontId="0" fillId="2" borderId="17" xfId="5" applyNumberFormat="1" applyFont="1" applyFill="1" applyBorder="1" applyAlignment="1">
      <alignment vertical="center"/>
    </xf>
    <xf numFmtId="9" fontId="4" fillId="2" borderId="18" xfId="5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9" fontId="0" fillId="0" borderId="0" xfId="5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164" fontId="4" fillId="0" borderId="21" xfId="0" applyNumberFormat="1" applyFont="1" applyBorder="1" applyAlignment="1">
      <alignment horizontal="centerContinuous" vertical="center"/>
    </xf>
    <xf numFmtId="164" fontId="4" fillId="0" borderId="1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20" xfId="0" applyBorder="1"/>
    <xf numFmtId="14" fontId="0" fillId="0" borderId="0" xfId="0" applyNumberFormat="1"/>
    <xf numFmtId="167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Continuous" vertical="center"/>
    </xf>
    <xf numFmtId="0" fontId="0" fillId="0" borderId="22" xfId="0" applyBorder="1" applyAlignment="1">
      <alignment vertical="center"/>
    </xf>
    <xf numFmtId="164" fontId="0" fillId="0" borderId="22" xfId="0" applyNumberFormat="1" applyBorder="1" applyAlignment="1">
      <alignment vertical="center"/>
    </xf>
    <xf numFmtId="167" fontId="0" fillId="0" borderId="22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8" applyNumberFormat="1" applyFont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>
      <alignment vertical="center"/>
    </xf>
    <xf numFmtId="14" fontId="0" fillId="0" borderId="0" xfId="0" applyNumberFormat="1" applyAlignment="1" applyProtection="1">
      <alignment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1" fontId="0" fillId="0" borderId="0" xfId="0" applyNumberFormat="1"/>
    <xf numFmtId="43" fontId="3" fillId="0" borderId="0" xfId="1"/>
    <xf numFmtId="169" fontId="0" fillId="0" borderId="22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 applyProtection="1">
      <alignment vertical="center"/>
      <protection locked="0"/>
    </xf>
    <xf numFmtId="43" fontId="13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14" fontId="14" fillId="0" borderId="0" xfId="0" applyNumberFormat="1" applyFont="1" applyAlignment="1">
      <alignment horizontal="right" vertical="center"/>
    </xf>
    <xf numFmtId="10" fontId="4" fillId="0" borderId="0" xfId="0" applyNumberFormat="1" applyFont="1" applyAlignment="1">
      <alignment vertical="center"/>
    </xf>
    <xf numFmtId="0" fontId="15" fillId="0" borderId="0" xfId="0" applyFont="1" applyAlignment="1">
      <alignment horizontal="center"/>
    </xf>
    <xf numFmtId="170" fontId="0" fillId="0" borderId="0" xfId="0" applyNumberFormat="1"/>
    <xf numFmtId="0" fontId="0" fillId="0" borderId="0" xfId="0" quotePrefix="1"/>
    <xf numFmtId="4" fontId="0" fillId="0" borderId="0" xfId="0" applyNumberFormat="1"/>
    <xf numFmtId="0" fontId="11" fillId="3" borderId="0" xfId="8" applyNumberFormat="1" applyFont="1" applyFill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4" fontId="4" fillId="2" borderId="1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16" xfId="0" applyBorder="1"/>
  </cellXfs>
  <cellStyles count="9">
    <cellStyle name="Hiperlink 2" xfId="3" xr:uid="{00000000-0005-0000-0000-000003000000}"/>
    <cellStyle name="Moeda 2" xfId="7" xr:uid="{00000000-0005-0000-0000-000007000000}"/>
    <cellStyle name="Normal" xfId="0" builtinId="0"/>
    <cellStyle name="Normal 2" xfId="2" xr:uid="{00000000-0005-0000-0000-000002000000}"/>
    <cellStyle name="Normal 2 2" xfId="4" xr:uid="{00000000-0005-0000-0000-000004000000}"/>
    <cellStyle name="Normal 3" xfId="6" xr:uid="{00000000-0005-0000-0000-000006000000}"/>
    <cellStyle name="Porcentagem" xfId="5" builtinId="5"/>
    <cellStyle name="Vírgula" xfId="1" builtinId="3"/>
    <cellStyle name="Vírgula 2" xfId="8" xr:uid="{00000000-0005-0000-0000-000008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8"/>
  <sheetViews>
    <sheetView tabSelected="1" zoomScale="80" zoomScaleNormal="80" workbookViewId="0">
      <pane ySplit="1" topLeftCell="A378" activePane="bottomLeft" state="frozen"/>
      <selection pane="bottomLeft" activeCell="A409" sqref="A409"/>
    </sheetView>
  </sheetViews>
  <sheetFormatPr defaultColWidth="11.125" defaultRowHeight="15.75" x14ac:dyDescent="0.25"/>
  <cols>
    <col min="1" max="1" width="12.125" style="51" customWidth="1"/>
    <col min="2" max="2" width="11" style="1" bestFit="1" customWidth="1"/>
    <col min="3" max="3" width="18.375" style="49" bestFit="1" customWidth="1"/>
    <col min="4" max="4" width="44.5" style="52" bestFit="1" customWidth="1"/>
    <col min="5" max="5" width="41.5" style="41" bestFit="1" customWidth="1"/>
    <col min="6" max="6" width="10.875" style="41" customWidth="1"/>
    <col min="7" max="7" width="12.5" style="55" bestFit="1" customWidth="1"/>
    <col min="8" max="8" width="7.625" style="58" bestFit="1" customWidth="1"/>
    <col min="9" max="9" width="11.5" style="55" bestFit="1" customWidth="1"/>
    <col min="10" max="10" width="11.875" style="6" bestFit="1" customWidth="1"/>
    <col min="11" max="11" width="13.375" style="53" bestFit="1" customWidth="1"/>
    <col min="12" max="12" width="41.375" style="1" bestFit="1" customWidth="1"/>
    <col min="13" max="13" width="20.5" style="49" customWidth="1"/>
    <col min="14" max="14" width="15" style="49" customWidth="1"/>
    <col min="15" max="15" width="9.625" style="49" customWidth="1"/>
    <col min="16" max="16" width="18.625" style="50" bestFit="1" customWidth="1"/>
    <col min="17" max="17" width="13.125" style="1" bestFit="1" customWidth="1"/>
    <col min="18" max="18" width="9.375" style="49" customWidth="1"/>
    <col min="19" max="33" width="11.125" style="1" customWidth="1"/>
    <col min="34" max="16384" width="11.125" style="1"/>
  </cols>
  <sheetData>
    <row r="1" spans="1:17" ht="24" customHeight="1" thickBot="1" x14ac:dyDescent="0.3">
      <c r="A1" s="44" t="s">
        <v>0</v>
      </c>
      <c r="B1" s="43" t="s">
        <v>1</v>
      </c>
      <c r="C1" s="45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56" t="s">
        <v>7</v>
      </c>
      <c r="I1" s="43" t="s">
        <v>8</v>
      </c>
      <c r="J1" s="46" t="s">
        <v>9</v>
      </c>
      <c r="K1" s="47" t="s">
        <v>10</v>
      </c>
      <c r="L1" s="48" t="s">
        <v>11</v>
      </c>
      <c r="M1" s="43" t="s">
        <v>12</v>
      </c>
      <c r="N1" s="67" t="s">
        <v>13</v>
      </c>
      <c r="O1" s="67" t="s">
        <v>14</v>
      </c>
      <c r="P1" s="50" t="s">
        <v>15</v>
      </c>
      <c r="Q1" s="1" t="s">
        <v>16</v>
      </c>
    </row>
    <row r="2" spans="1:17" ht="17.100000000000001" customHeight="1" thickTop="1" x14ac:dyDescent="0.25">
      <c r="A2" s="40">
        <v>45540</v>
      </c>
      <c r="B2" s="54">
        <v>5</v>
      </c>
      <c r="C2" t="s">
        <v>17</v>
      </c>
      <c r="D2" t="s">
        <v>18</v>
      </c>
      <c r="E2" t="s">
        <v>19</v>
      </c>
      <c r="G2" s="55">
        <v>1788</v>
      </c>
      <c r="H2" s="57"/>
      <c r="I2" s="55">
        <v>1788</v>
      </c>
      <c r="J2" s="40" t="s">
        <v>20</v>
      </c>
      <c r="K2" t="s">
        <v>21</v>
      </c>
      <c r="M2" s="39"/>
      <c r="N2" t="str">
        <f t="shared" ref="N2:N65" si="0">IF(ISERROR(SEARCH("NF",E2,1)),"NÃO","SIM")</f>
        <v>SIM</v>
      </c>
      <c r="O2" t="str">
        <f t="shared" ref="O2:O65" si="1">IF($B2=5,"SIM","")</f>
        <v>SIM</v>
      </c>
      <c r="P2" s="50" t="str">
        <f t="shared" ref="P2:P65" si="2">A2&amp;B2&amp;C2&amp;E2&amp;G2&amp;EDATE(J2,0)</f>
        <v>45540518850040000279LONA AGRICOLA - NF 28110178845525</v>
      </c>
      <c r="Q2" s="1">
        <f>IF(A2=0,"",VLOOKUP($A2,RESUMO!$A$8:$B$83,2,FALSE))</f>
        <v>1</v>
      </c>
    </row>
    <row r="3" spans="1:17" x14ac:dyDescent="0.25">
      <c r="A3" s="51">
        <v>45540</v>
      </c>
      <c r="B3" s="1">
        <v>4</v>
      </c>
      <c r="C3" s="49" t="s">
        <v>22</v>
      </c>
      <c r="D3" s="52" t="s">
        <v>23</v>
      </c>
      <c r="E3" s="41" t="s">
        <v>24</v>
      </c>
      <c r="G3" s="55">
        <v>38.770000000000003</v>
      </c>
      <c r="I3" s="55">
        <v>38.770000000000003</v>
      </c>
      <c r="J3" s="6" t="s">
        <v>25</v>
      </c>
      <c r="K3" s="53" t="s">
        <v>26</v>
      </c>
      <c r="L3" t="s">
        <v>27</v>
      </c>
      <c r="N3" t="str">
        <f t="shared" si="0"/>
        <v>NÃO</v>
      </c>
      <c r="O3" t="str">
        <f t="shared" si="1"/>
        <v/>
      </c>
      <c r="P3" s="50" t="str">
        <f t="shared" si="2"/>
        <v>45540427648990687REGISTRO DE IMÓVEIS 24/05 - REEMBOLSO 38,7745436</v>
      </c>
      <c r="Q3" s="1">
        <f>IF(A3=0,"",VLOOKUP($A3,RESUMO!$A$8:$B$83,2,FALSE))</f>
        <v>1</v>
      </c>
    </row>
    <row r="4" spans="1:17" x14ac:dyDescent="0.25">
      <c r="A4" s="51">
        <v>45540</v>
      </c>
      <c r="B4" s="1">
        <v>2</v>
      </c>
      <c r="C4" s="49" t="s">
        <v>28</v>
      </c>
      <c r="D4" s="52" t="s">
        <v>29</v>
      </c>
      <c r="E4" s="41" t="s">
        <v>30</v>
      </c>
      <c r="G4" s="55">
        <v>432</v>
      </c>
      <c r="I4" s="55">
        <v>432</v>
      </c>
      <c r="J4" s="6" t="s">
        <v>31</v>
      </c>
      <c r="K4" s="53" t="s">
        <v>32</v>
      </c>
      <c r="L4" t="s">
        <v>33</v>
      </c>
      <c r="N4" t="str">
        <f t="shared" si="0"/>
        <v>SIM</v>
      </c>
      <c r="O4" t="str">
        <f t="shared" si="1"/>
        <v/>
      </c>
      <c r="P4" s="50" t="str">
        <f t="shared" si="2"/>
        <v>45540207834753000141PLOTAGENS - NF A EMITIR43245541</v>
      </c>
      <c r="Q4" s="1">
        <f>IF(A4=0,"",VLOOKUP($A4,RESUMO!$A$8:$B$83,2,FALSE))</f>
        <v>1</v>
      </c>
    </row>
    <row r="5" spans="1:17" x14ac:dyDescent="0.25">
      <c r="A5" s="51">
        <v>45540</v>
      </c>
      <c r="B5" s="1">
        <v>2</v>
      </c>
      <c r="C5" s="49" t="s">
        <v>28</v>
      </c>
      <c r="D5" s="52" t="s">
        <v>29</v>
      </c>
      <c r="E5" s="41" t="s">
        <v>30</v>
      </c>
      <c r="G5" s="55">
        <v>76</v>
      </c>
      <c r="I5" s="55">
        <v>76</v>
      </c>
      <c r="J5" s="6" t="s">
        <v>31</v>
      </c>
      <c r="K5" s="53" t="s">
        <v>32</v>
      </c>
      <c r="L5" t="s">
        <v>33</v>
      </c>
      <c r="N5" t="str">
        <f t="shared" si="0"/>
        <v>SIM</v>
      </c>
      <c r="O5" t="str">
        <f t="shared" si="1"/>
        <v/>
      </c>
      <c r="P5" s="50" t="str">
        <f t="shared" si="2"/>
        <v>45540207834753000141PLOTAGENS - NF A EMITIR7645541</v>
      </c>
      <c r="Q5" s="1">
        <f>IF(A5=0,"",VLOOKUP($A5,RESUMO!$A$8:$B$83,2,FALSE))</f>
        <v>1</v>
      </c>
    </row>
    <row r="6" spans="1:17" x14ac:dyDescent="0.25">
      <c r="A6" s="51">
        <v>45540</v>
      </c>
      <c r="B6" s="1">
        <v>1</v>
      </c>
      <c r="C6" s="49" t="s">
        <v>34</v>
      </c>
      <c r="D6" s="52" t="s">
        <v>35</v>
      </c>
      <c r="E6" s="41" t="s">
        <v>36</v>
      </c>
      <c r="G6" s="55">
        <v>200</v>
      </c>
      <c r="H6" s="58">
        <v>3</v>
      </c>
      <c r="I6" s="55">
        <v>600</v>
      </c>
      <c r="J6" s="6" t="s">
        <v>31</v>
      </c>
      <c r="K6" s="53" t="s">
        <v>26</v>
      </c>
      <c r="L6" t="s">
        <v>37</v>
      </c>
      <c r="N6" t="str">
        <f t="shared" si="0"/>
        <v>NÃO</v>
      </c>
      <c r="O6" t="str">
        <f t="shared" si="1"/>
        <v/>
      </c>
      <c r="P6" s="50" t="str">
        <f t="shared" si="2"/>
        <v>45540114758063613DIÁRIA20045541</v>
      </c>
      <c r="Q6" s="1">
        <f>IF(A6=0,"",VLOOKUP($A6,RESUMO!$A$8:$B$83,2,FALSE))</f>
        <v>1</v>
      </c>
    </row>
    <row r="7" spans="1:17" x14ac:dyDescent="0.25">
      <c r="A7" s="51">
        <v>45540</v>
      </c>
      <c r="B7" s="1">
        <v>1</v>
      </c>
      <c r="C7" s="49" t="s">
        <v>38</v>
      </c>
      <c r="D7" s="52" t="s">
        <v>39</v>
      </c>
      <c r="E7" s="41" t="s">
        <v>36</v>
      </c>
      <c r="G7" s="55">
        <v>200</v>
      </c>
      <c r="H7" s="58">
        <v>1</v>
      </c>
      <c r="I7" s="55">
        <v>200</v>
      </c>
      <c r="J7" s="6" t="s">
        <v>31</v>
      </c>
      <c r="K7" s="53" t="s">
        <v>26</v>
      </c>
      <c r="L7" t="s">
        <v>40</v>
      </c>
      <c r="N7" t="str">
        <f t="shared" si="0"/>
        <v>NÃO</v>
      </c>
      <c r="O7" t="str">
        <f t="shared" si="1"/>
        <v/>
      </c>
      <c r="P7" s="50" t="str">
        <f t="shared" si="2"/>
        <v>45540114020156662DIÁRIA20045541</v>
      </c>
      <c r="Q7" s="1">
        <f>IF(A7=0,"",VLOOKUP($A7,RESUMO!$A$8:$B$83,2,FALSE))</f>
        <v>1</v>
      </c>
    </row>
    <row r="8" spans="1:17" x14ac:dyDescent="0.25">
      <c r="A8" s="51">
        <v>45540</v>
      </c>
      <c r="B8" s="1">
        <v>1</v>
      </c>
      <c r="C8" s="49" t="s">
        <v>41</v>
      </c>
      <c r="D8" s="52" t="s">
        <v>42</v>
      </c>
      <c r="E8" s="41" t="s">
        <v>36</v>
      </c>
      <c r="G8" s="55">
        <v>200</v>
      </c>
      <c r="H8" s="58">
        <v>5</v>
      </c>
      <c r="I8" s="55">
        <v>1000</v>
      </c>
      <c r="J8" s="6" t="s">
        <v>31</v>
      </c>
      <c r="K8" s="53" t="s">
        <v>26</v>
      </c>
      <c r="L8" t="s">
        <v>43</v>
      </c>
      <c r="N8" t="str">
        <f t="shared" si="0"/>
        <v>NÃO</v>
      </c>
      <c r="O8" t="str">
        <f t="shared" si="1"/>
        <v/>
      </c>
      <c r="P8" s="50" t="str">
        <f t="shared" si="2"/>
        <v>45540112095122623DIÁRIA20045541</v>
      </c>
      <c r="Q8" s="1">
        <f>IF(A8=0,"",VLOOKUP($A8,RESUMO!$A$8:$B$83,2,FALSE))</f>
        <v>1</v>
      </c>
    </row>
    <row r="9" spans="1:17" x14ac:dyDescent="0.25">
      <c r="A9" s="51">
        <v>45540</v>
      </c>
      <c r="B9" s="1">
        <v>2</v>
      </c>
      <c r="C9" s="49" t="s">
        <v>44</v>
      </c>
      <c r="D9" s="52" t="s">
        <v>45</v>
      </c>
      <c r="E9" s="41" t="s">
        <v>46</v>
      </c>
      <c r="G9" s="55">
        <v>2000</v>
      </c>
      <c r="I9" s="55">
        <v>2000</v>
      </c>
      <c r="J9" s="6" t="s">
        <v>31</v>
      </c>
      <c r="K9" s="53" t="s">
        <v>32</v>
      </c>
      <c r="L9" t="s">
        <v>47</v>
      </c>
      <c r="N9" t="str">
        <f t="shared" si="0"/>
        <v>NÃO</v>
      </c>
      <c r="O9" t="str">
        <f t="shared" si="1"/>
        <v/>
      </c>
      <c r="P9" s="50" t="str">
        <f t="shared" si="2"/>
        <v>45540273586986653MARCAÇÃO DE TOPOGRAFIA200045541</v>
      </c>
      <c r="Q9" s="1">
        <f>IF(A9=0,"",VLOOKUP($A9,RESUMO!$A$8:$B$83,2,FALSE))</f>
        <v>1</v>
      </c>
    </row>
    <row r="10" spans="1:17" x14ac:dyDescent="0.25">
      <c r="A10" s="51">
        <v>45540</v>
      </c>
      <c r="B10" s="1">
        <v>3</v>
      </c>
      <c r="C10" s="49" t="s">
        <v>48</v>
      </c>
      <c r="D10" s="52" t="s">
        <v>49</v>
      </c>
      <c r="E10" s="41" t="s">
        <v>50</v>
      </c>
      <c r="G10" s="55">
        <v>1300</v>
      </c>
      <c r="I10" s="55">
        <v>1300</v>
      </c>
      <c r="J10" s="6" t="s">
        <v>51</v>
      </c>
      <c r="K10" s="53" t="s">
        <v>21</v>
      </c>
      <c r="N10" t="str">
        <f t="shared" si="0"/>
        <v>SIM</v>
      </c>
      <c r="O10" t="str">
        <f t="shared" si="1"/>
        <v/>
      </c>
      <c r="P10" s="50" t="str">
        <f t="shared" si="2"/>
        <v>45540346423467000145BANHEIRO QUIMICO - NF 1189130045551</v>
      </c>
      <c r="Q10" s="1">
        <f>IF(A10=0,"",VLOOKUP($A10,RESUMO!$A$8:$B$83,2,FALSE))</f>
        <v>1</v>
      </c>
    </row>
    <row r="11" spans="1:17" x14ac:dyDescent="0.25">
      <c r="A11" s="51">
        <v>45540</v>
      </c>
      <c r="B11" s="1">
        <v>5</v>
      </c>
      <c r="C11" s="49" t="s">
        <v>52</v>
      </c>
      <c r="D11" s="52" t="s">
        <v>53</v>
      </c>
      <c r="E11" s="41" t="s">
        <v>54</v>
      </c>
      <c r="G11" s="55">
        <v>1265</v>
      </c>
      <c r="I11" s="55">
        <v>1265</v>
      </c>
      <c r="J11" s="6" t="s">
        <v>55</v>
      </c>
      <c r="K11" s="53" t="s">
        <v>21</v>
      </c>
      <c r="N11" t="str">
        <f t="shared" si="0"/>
        <v>NÃO</v>
      </c>
      <c r="O11" t="str">
        <f t="shared" si="1"/>
        <v>SIM</v>
      </c>
      <c r="P11" s="50" t="str">
        <f t="shared" si="2"/>
        <v>45540543828098000182PONTALETE - PED. 47.192126545520</v>
      </c>
      <c r="Q11" s="1">
        <f>IF(A11=0,"",VLOOKUP($A11,RESUMO!$A$8:$B$83,2,FALSE))</f>
        <v>1</v>
      </c>
    </row>
    <row r="12" spans="1:17" x14ac:dyDescent="0.25">
      <c r="A12" s="51">
        <v>45540</v>
      </c>
      <c r="B12" s="1">
        <v>5</v>
      </c>
      <c r="C12" s="49" t="s">
        <v>56</v>
      </c>
      <c r="D12" s="52" t="s">
        <v>57</v>
      </c>
      <c r="E12" s="41" t="s">
        <v>58</v>
      </c>
      <c r="G12" s="55">
        <v>70000</v>
      </c>
      <c r="I12" s="55">
        <v>70000</v>
      </c>
      <c r="J12" s="6" t="s">
        <v>59</v>
      </c>
      <c r="K12" s="53" t="s">
        <v>32</v>
      </c>
      <c r="N12" t="str">
        <f t="shared" si="0"/>
        <v>NÃO</v>
      </c>
      <c r="O12" t="str">
        <f t="shared" si="1"/>
        <v>SIM</v>
      </c>
      <c r="P12" s="50" t="str">
        <f t="shared" si="2"/>
        <v>45540515746193000100SINAL - 30% TERRAPLANAGEM7000045533</v>
      </c>
      <c r="Q12" s="1">
        <f>IF(A12=0,"",VLOOKUP($A12,RESUMO!$A$8:$B$83,2,FALSE))</f>
        <v>1</v>
      </c>
    </row>
    <row r="13" spans="1:17" x14ac:dyDescent="0.25">
      <c r="A13" s="51">
        <v>45540</v>
      </c>
      <c r="B13" s="1">
        <v>7</v>
      </c>
      <c r="C13" s="49" t="s">
        <v>60</v>
      </c>
      <c r="D13" s="52" t="s">
        <v>61</v>
      </c>
      <c r="E13" s="41" t="s">
        <v>62</v>
      </c>
      <c r="G13" s="55">
        <v>10230.969999999999</v>
      </c>
      <c r="I13" s="55">
        <v>10230.969999999999</v>
      </c>
      <c r="J13" s="6" t="s">
        <v>31</v>
      </c>
      <c r="K13" s="53" t="s">
        <v>63</v>
      </c>
      <c r="L13" t="s">
        <v>64</v>
      </c>
      <c r="N13" t="str">
        <f t="shared" si="0"/>
        <v>SIM</v>
      </c>
      <c r="O13" t="str">
        <f t="shared" si="1"/>
        <v/>
      </c>
      <c r="P13" s="50" t="str">
        <f t="shared" si="2"/>
        <v>45540730104762000107ADM 13% - NF A EMITIR10230,9745541</v>
      </c>
      <c r="Q13" s="1">
        <f>IF(A13=0,"",VLOOKUP($A13,RESUMO!$A$8:$B$83,2,FALSE))</f>
        <v>1</v>
      </c>
    </row>
    <row r="14" spans="1:17" x14ac:dyDescent="0.25">
      <c r="A14" s="51">
        <v>45555</v>
      </c>
      <c r="B14" s="1">
        <v>3</v>
      </c>
      <c r="C14" s="49" t="s">
        <v>65</v>
      </c>
      <c r="D14" s="52" t="s">
        <v>66</v>
      </c>
      <c r="E14" s="41" t="s">
        <v>67</v>
      </c>
      <c r="G14" s="55">
        <v>967.3</v>
      </c>
      <c r="I14" s="55">
        <v>967.3</v>
      </c>
      <c r="J14" s="6" t="s">
        <v>68</v>
      </c>
      <c r="K14" s="53" t="s">
        <v>21</v>
      </c>
      <c r="N14" t="str">
        <f t="shared" si="0"/>
        <v>SIM</v>
      </c>
      <c r="O14" t="str">
        <f t="shared" si="1"/>
        <v/>
      </c>
      <c r="P14" s="50" t="str">
        <f t="shared" si="2"/>
        <v>45555332392731000116MATERIAIS DIVERSOS - NF 1323967,345562</v>
      </c>
      <c r="Q14" s="1">
        <f>IF(A14=0,"",VLOOKUP($A14,RESUMO!$A$8:$B$83,2,FALSE))</f>
        <v>2</v>
      </c>
    </row>
    <row r="15" spans="1:17" x14ac:dyDescent="0.25">
      <c r="A15" s="51">
        <v>45555</v>
      </c>
      <c r="B15" s="1">
        <v>2</v>
      </c>
      <c r="C15" s="49" t="s">
        <v>44</v>
      </c>
      <c r="D15" s="52" t="s">
        <v>45</v>
      </c>
      <c r="E15" s="41" t="s">
        <v>46</v>
      </c>
      <c r="G15" s="55">
        <v>1200</v>
      </c>
      <c r="I15" s="55">
        <v>1200</v>
      </c>
      <c r="J15" s="6" t="s">
        <v>69</v>
      </c>
      <c r="K15" s="53" t="s">
        <v>32</v>
      </c>
      <c r="L15" t="s">
        <v>47</v>
      </c>
      <c r="N15" t="str">
        <f t="shared" si="0"/>
        <v>NÃO</v>
      </c>
      <c r="O15" t="str">
        <f t="shared" si="1"/>
        <v/>
      </c>
      <c r="P15" s="50" t="str">
        <f t="shared" si="2"/>
        <v>45555273586986653MARCAÇÃO DE TOPOGRAFIA120045555</v>
      </c>
      <c r="Q15" s="1">
        <f>IF(A15=0,"",VLOOKUP($A15,RESUMO!$A$8:$B$83,2,FALSE))</f>
        <v>2</v>
      </c>
    </row>
    <row r="16" spans="1:17" x14ac:dyDescent="0.25">
      <c r="A16" s="51">
        <v>45555</v>
      </c>
      <c r="B16" s="1">
        <v>5</v>
      </c>
      <c r="C16" s="49" t="s">
        <v>56</v>
      </c>
      <c r="D16" s="52" t="s">
        <v>57</v>
      </c>
      <c r="E16" s="41" t="s">
        <v>70</v>
      </c>
      <c r="G16" s="55">
        <v>60000</v>
      </c>
      <c r="I16" s="55">
        <v>60000</v>
      </c>
      <c r="J16" s="6" t="s">
        <v>71</v>
      </c>
      <c r="K16" s="53" t="s">
        <v>32</v>
      </c>
      <c r="N16" t="str">
        <f t="shared" si="0"/>
        <v>SIM</v>
      </c>
      <c r="O16" t="str">
        <f t="shared" si="1"/>
        <v>SIM</v>
      </c>
      <c r="P16" s="50" t="str">
        <f t="shared" si="2"/>
        <v>45555515746193000100SERVIÇO TERRAPLANGEM - NF 5126000045546</v>
      </c>
      <c r="Q16" s="1">
        <f>IF(A16=0,"",VLOOKUP($A16,RESUMO!$A$8:$B$83,2,FALSE))</f>
        <v>2</v>
      </c>
    </row>
    <row r="17" spans="1:17" x14ac:dyDescent="0.25">
      <c r="A17" s="51">
        <v>45555</v>
      </c>
      <c r="B17" s="1">
        <v>5</v>
      </c>
      <c r="C17" s="49" t="s">
        <v>72</v>
      </c>
      <c r="D17" s="52" t="s">
        <v>73</v>
      </c>
      <c r="E17" s="41" t="s">
        <v>74</v>
      </c>
      <c r="G17" s="55">
        <v>5134</v>
      </c>
      <c r="I17" s="55">
        <v>5134</v>
      </c>
      <c r="J17" s="6" t="s">
        <v>75</v>
      </c>
      <c r="K17" s="53" t="s">
        <v>32</v>
      </c>
      <c r="N17" t="str">
        <f t="shared" si="0"/>
        <v>NÃO</v>
      </c>
      <c r="O17" t="str">
        <f t="shared" si="1"/>
        <v>SIM</v>
      </c>
      <c r="P17" s="50" t="str">
        <f t="shared" si="2"/>
        <v>45555500064354600RETIRADA CORTINAS513445547</v>
      </c>
      <c r="Q17" s="1">
        <f>IF(A17=0,"",VLOOKUP($A17,RESUMO!$A$8:$B$83,2,FALSE))</f>
        <v>2</v>
      </c>
    </row>
    <row r="18" spans="1:17" x14ac:dyDescent="0.25">
      <c r="A18" s="51">
        <v>45555</v>
      </c>
      <c r="B18" s="1">
        <v>5</v>
      </c>
      <c r="C18" s="49" t="s">
        <v>76</v>
      </c>
      <c r="D18" s="52" t="s">
        <v>77</v>
      </c>
      <c r="E18" s="41" t="s">
        <v>78</v>
      </c>
      <c r="G18" s="55">
        <v>890</v>
      </c>
      <c r="I18" s="55">
        <v>890</v>
      </c>
      <c r="J18" s="6" t="s">
        <v>75</v>
      </c>
      <c r="K18" s="53" t="s">
        <v>21</v>
      </c>
      <c r="N18" t="str">
        <f t="shared" si="0"/>
        <v>NÃO</v>
      </c>
      <c r="O18" t="str">
        <f t="shared" si="1"/>
        <v>SIM</v>
      </c>
      <c r="P18" s="50" t="str">
        <f t="shared" si="2"/>
        <v>45555510272028000131RETIRADA EQUIP. AUDIO89045547</v>
      </c>
      <c r="Q18" s="1">
        <f>IF(A18=0,"",VLOOKUP($A18,RESUMO!$A$8:$B$83,2,FALSE))</f>
        <v>2</v>
      </c>
    </row>
    <row r="19" spans="1:17" x14ac:dyDescent="0.25">
      <c r="A19" s="51">
        <v>45555</v>
      </c>
      <c r="B19" s="1">
        <v>5</v>
      </c>
      <c r="C19" s="49" t="s">
        <v>79</v>
      </c>
      <c r="D19" s="52" t="s">
        <v>80</v>
      </c>
      <c r="E19" s="41" t="s">
        <v>81</v>
      </c>
      <c r="G19" s="55">
        <v>1600</v>
      </c>
      <c r="I19" s="55">
        <v>1600</v>
      </c>
      <c r="J19" s="6" t="s">
        <v>82</v>
      </c>
      <c r="K19" s="53" t="s">
        <v>21</v>
      </c>
      <c r="N19" t="str">
        <f t="shared" si="0"/>
        <v>SIM</v>
      </c>
      <c r="O19" t="str">
        <f t="shared" si="1"/>
        <v>SIM</v>
      </c>
      <c r="P19" s="50" t="str">
        <f t="shared" si="2"/>
        <v>45555504704622000151DESMONTAGEM MOVEIS - NF 152160045548</v>
      </c>
      <c r="Q19" s="1">
        <f>IF(A19=0,"",VLOOKUP($A19,RESUMO!$A$8:$B$83,2,FALSE))</f>
        <v>2</v>
      </c>
    </row>
    <row r="20" spans="1:17" x14ac:dyDescent="0.25">
      <c r="A20" s="51">
        <v>45555</v>
      </c>
      <c r="B20" s="1">
        <v>1</v>
      </c>
      <c r="C20" s="49" t="s">
        <v>34</v>
      </c>
      <c r="D20" s="52" t="s">
        <v>35</v>
      </c>
      <c r="E20" s="41" t="s">
        <v>36</v>
      </c>
      <c r="G20" s="55">
        <v>200</v>
      </c>
      <c r="H20" s="58">
        <v>10</v>
      </c>
      <c r="I20" s="55">
        <v>2000</v>
      </c>
      <c r="J20" s="6" t="s">
        <v>69</v>
      </c>
      <c r="K20" s="53" t="s">
        <v>26</v>
      </c>
      <c r="L20" t="s">
        <v>37</v>
      </c>
      <c r="N20" t="str">
        <f t="shared" si="0"/>
        <v>NÃO</v>
      </c>
      <c r="O20" t="str">
        <f t="shared" si="1"/>
        <v/>
      </c>
      <c r="P20" s="50" t="str">
        <f t="shared" si="2"/>
        <v>45555114758063613DIÁRIA20045555</v>
      </c>
      <c r="Q20" s="1">
        <f>IF(A20=0,"",VLOOKUP($A20,RESUMO!$A$8:$B$83,2,FALSE))</f>
        <v>2</v>
      </c>
    </row>
    <row r="21" spans="1:17" x14ac:dyDescent="0.25">
      <c r="A21" s="51">
        <v>45555</v>
      </c>
      <c r="B21" s="1">
        <v>1</v>
      </c>
      <c r="C21" s="49" t="s">
        <v>83</v>
      </c>
      <c r="D21" s="52" t="s">
        <v>84</v>
      </c>
      <c r="E21" s="41" t="s">
        <v>36</v>
      </c>
      <c r="G21" s="55">
        <v>200</v>
      </c>
      <c r="H21" s="58">
        <v>7</v>
      </c>
      <c r="I21" s="55">
        <v>1400</v>
      </c>
      <c r="J21" s="6" t="s">
        <v>69</v>
      </c>
      <c r="K21" s="53" t="s">
        <v>26</v>
      </c>
      <c r="L21" t="s">
        <v>85</v>
      </c>
      <c r="N21" t="str">
        <f t="shared" si="0"/>
        <v>NÃO</v>
      </c>
      <c r="O21" t="str">
        <f t="shared" si="1"/>
        <v/>
      </c>
      <c r="P21" s="50" t="str">
        <f t="shared" si="2"/>
        <v>45555131699502668DIÁRIA20045555</v>
      </c>
      <c r="Q21" s="1">
        <f>IF(A21=0,"",VLOOKUP($A21,RESUMO!$A$8:$B$83,2,FALSE))</f>
        <v>2</v>
      </c>
    </row>
    <row r="22" spans="1:17" x14ac:dyDescent="0.25">
      <c r="A22" s="51">
        <v>45555</v>
      </c>
      <c r="B22" s="1">
        <v>7</v>
      </c>
      <c r="C22" s="49" t="s">
        <v>60</v>
      </c>
      <c r="D22" s="52" t="s">
        <v>61</v>
      </c>
      <c r="E22" s="41" t="s">
        <v>62</v>
      </c>
      <c r="G22" s="55">
        <v>9514.8700000000008</v>
      </c>
      <c r="I22" s="55">
        <v>9514.8700000000008</v>
      </c>
      <c r="J22" s="6" t="s">
        <v>69</v>
      </c>
      <c r="K22" s="53" t="s">
        <v>63</v>
      </c>
      <c r="L22" t="s">
        <v>64</v>
      </c>
      <c r="N22" t="str">
        <f t="shared" si="0"/>
        <v>SIM</v>
      </c>
      <c r="O22" t="str">
        <f t="shared" si="1"/>
        <v/>
      </c>
      <c r="P22" s="50" t="str">
        <f t="shared" si="2"/>
        <v>45555730104762000107ADM 13% - NF A EMITIR9514,8745555</v>
      </c>
      <c r="Q22" s="1">
        <f>IF(A22=0,"",VLOOKUP($A22,RESUMO!$A$8:$B$83,2,FALSE))</f>
        <v>2</v>
      </c>
    </row>
    <row r="23" spans="1:17" x14ac:dyDescent="0.25">
      <c r="A23" s="51">
        <v>45570</v>
      </c>
      <c r="B23" s="1">
        <v>5</v>
      </c>
      <c r="C23" s="49" t="s">
        <v>86</v>
      </c>
      <c r="D23" s="52" t="s">
        <v>87</v>
      </c>
      <c r="E23" s="41" t="s">
        <v>88</v>
      </c>
      <c r="G23" s="55">
        <v>400</v>
      </c>
      <c r="I23" s="55">
        <v>400</v>
      </c>
      <c r="J23" s="6" t="s">
        <v>89</v>
      </c>
      <c r="K23" s="53" t="s">
        <v>32</v>
      </c>
      <c r="N23" t="str">
        <f t="shared" si="0"/>
        <v>NÃO</v>
      </c>
      <c r="O23" t="str">
        <f t="shared" si="1"/>
        <v>SIM</v>
      </c>
      <c r="P23" s="50" t="str">
        <f t="shared" si="2"/>
        <v>45570503891863683ELETRICISTA40045552</v>
      </c>
      <c r="Q23" s="1">
        <f>IF(A23=0,"",VLOOKUP($A23,RESUMO!$A$8:$B$83,2,FALSE))</f>
        <v>3</v>
      </c>
    </row>
    <row r="24" spans="1:17" x14ac:dyDescent="0.25">
      <c r="A24" s="51">
        <v>45570</v>
      </c>
      <c r="B24" s="1">
        <v>3</v>
      </c>
      <c r="C24" s="49" t="s">
        <v>48</v>
      </c>
      <c r="D24" s="52" t="s">
        <v>49</v>
      </c>
      <c r="E24" s="41" t="s">
        <v>90</v>
      </c>
      <c r="G24" s="55">
        <v>1300</v>
      </c>
      <c r="I24" s="55">
        <v>1300</v>
      </c>
      <c r="J24" s="6" t="s">
        <v>91</v>
      </c>
      <c r="K24" s="53" t="s">
        <v>21</v>
      </c>
      <c r="N24" t="str">
        <f t="shared" si="0"/>
        <v>NÃO</v>
      </c>
      <c r="O24" t="str">
        <f t="shared" si="1"/>
        <v/>
      </c>
      <c r="P24" s="50" t="str">
        <f t="shared" si="2"/>
        <v>45570346423467000145LOCAÇÃO DE BANHEIRO - FL 1392130045581</v>
      </c>
      <c r="Q24" s="1">
        <f>IF(A24=0,"",VLOOKUP($A24,RESUMO!$A$8:$B$83,2,FALSE))</f>
        <v>3</v>
      </c>
    </row>
    <row r="25" spans="1:17" x14ac:dyDescent="0.25">
      <c r="A25" s="51">
        <v>45570</v>
      </c>
      <c r="B25" s="1">
        <v>3</v>
      </c>
      <c r="C25" s="49" t="s">
        <v>92</v>
      </c>
      <c r="D25" s="52" t="s">
        <v>93</v>
      </c>
      <c r="E25" s="41" t="s">
        <v>94</v>
      </c>
      <c r="G25" s="55">
        <v>320</v>
      </c>
      <c r="I25" s="55">
        <v>320</v>
      </c>
      <c r="J25" s="6" t="s">
        <v>95</v>
      </c>
      <c r="K25" s="53" t="s">
        <v>96</v>
      </c>
      <c r="N25" t="str">
        <f t="shared" si="0"/>
        <v>SIM</v>
      </c>
      <c r="O25" t="str">
        <f t="shared" si="1"/>
        <v/>
      </c>
      <c r="P25" s="50" t="str">
        <f t="shared" si="2"/>
        <v>45570307409393000130MARTELO - NF 2612832045582</v>
      </c>
      <c r="Q25" s="1">
        <f>IF(A25=0,"",VLOOKUP($A25,RESUMO!$A$8:$B$83,2,FALSE))</f>
        <v>3</v>
      </c>
    </row>
    <row r="26" spans="1:17" x14ac:dyDescent="0.25">
      <c r="A26" s="51">
        <v>45570</v>
      </c>
      <c r="B26" s="1">
        <v>1</v>
      </c>
      <c r="C26" s="49" t="s">
        <v>34</v>
      </c>
      <c r="D26" s="52" t="s">
        <v>35</v>
      </c>
      <c r="E26" s="41" t="s">
        <v>36</v>
      </c>
      <c r="G26" s="55">
        <v>200</v>
      </c>
      <c r="H26" s="58">
        <v>10</v>
      </c>
      <c r="I26" s="55">
        <v>2000</v>
      </c>
      <c r="J26" s="6" t="s">
        <v>97</v>
      </c>
      <c r="K26" s="53" t="s">
        <v>26</v>
      </c>
      <c r="L26" t="s">
        <v>37</v>
      </c>
      <c r="N26" t="str">
        <f t="shared" si="0"/>
        <v>NÃO</v>
      </c>
      <c r="O26" t="str">
        <f t="shared" si="1"/>
        <v/>
      </c>
      <c r="P26" s="50" t="str">
        <f t="shared" si="2"/>
        <v>45570114758063613DIÁRIA20045569</v>
      </c>
      <c r="Q26" s="1">
        <f>IF(A26=0,"",VLOOKUP($A26,RESUMO!$A$8:$B$83,2,FALSE))</f>
        <v>3</v>
      </c>
    </row>
    <row r="27" spans="1:17" x14ac:dyDescent="0.25">
      <c r="A27" s="51">
        <v>45570</v>
      </c>
      <c r="B27" s="1">
        <v>2</v>
      </c>
      <c r="C27" s="49" t="s">
        <v>28</v>
      </c>
      <c r="D27" s="52" t="s">
        <v>29</v>
      </c>
      <c r="E27" s="41" t="s">
        <v>30</v>
      </c>
      <c r="G27" s="55">
        <v>572</v>
      </c>
      <c r="I27" s="55">
        <v>572</v>
      </c>
      <c r="J27" s="6" t="s">
        <v>97</v>
      </c>
      <c r="K27" s="53" t="s">
        <v>32</v>
      </c>
      <c r="L27" t="s">
        <v>33</v>
      </c>
      <c r="N27" t="str">
        <f t="shared" si="0"/>
        <v>SIM</v>
      </c>
      <c r="O27" t="str">
        <f t="shared" si="1"/>
        <v/>
      </c>
      <c r="P27" s="50" t="str">
        <f t="shared" si="2"/>
        <v>45570207834753000141PLOTAGENS - NF A EMITIR57245569</v>
      </c>
      <c r="Q27" s="1">
        <f>IF(A27=0,"",VLOOKUP($A27,RESUMO!$A$8:$B$83,2,FALSE))</f>
        <v>3</v>
      </c>
    </row>
    <row r="28" spans="1:17" x14ac:dyDescent="0.25">
      <c r="A28" s="51">
        <v>45570</v>
      </c>
      <c r="B28" s="1">
        <v>2</v>
      </c>
      <c r="C28" s="49" t="s">
        <v>98</v>
      </c>
      <c r="D28" s="52" t="s">
        <v>99</v>
      </c>
      <c r="E28" s="41" t="s">
        <v>100</v>
      </c>
      <c r="G28" s="55">
        <v>135</v>
      </c>
      <c r="I28" s="55">
        <v>135</v>
      </c>
      <c r="J28" s="6" t="s">
        <v>97</v>
      </c>
      <c r="K28" s="53" t="s">
        <v>101</v>
      </c>
      <c r="L28" t="s">
        <v>27</v>
      </c>
      <c r="N28" t="str">
        <f t="shared" si="0"/>
        <v>NÃO</v>
      </c>
      <c r="O28" t="str">
        <f t="shared" si="1"/>
        <v/>
      </c>
      <c r="P28" s="50" t="str">
        <f t="shared" si="2"/>
        <v>45570200000011207COMPETENCIA 09/202413545569</v>
      </c>
      <c r="Q28" s="1">
        <f>IF(A28=0,"",VLOOKUP($A28,RESUMO!$A$8:$B$83,2,FALSE))</f>
        <v>3</v>
      </c>
    </row>
    <row r="29" spans="1:17" x14ac:dyDescent="0.25">
      <c r="A29" s="51">
        <v>45570</v>
      </c>
      <c r="B29" s="1">
        <v>5</v>
      </c>
      <c r="C29" s="49" t="s">
        <v>56</v>
      </c>
      <c r="D29" s="52" t="s">
        <v>57</v>
      </c>
      <c r="E29" s="41" t="s">
        <v>102</v>
      </c>
      <c r="G29" s="55">
        <v>135250</v>
      </c>
      <c r="I29" s="55">
        <v>135250</v>
      </c>
      <c r="J29" s="6" t="s">
        <v>103</v>
      </c>
      <c r="K29" s="53" t="s">
        <v>32</v>
      </c>
      <c r="N29" t="str">
        <f t="shared" si="0"/>
        <v>SIM</v>
      </c>
      <c r="O29" t="str">
        <f t="shared" si="1"/>
        <v>SIM</v>
      </c>
      <c r="P29" s="50" t="str">
        <f t="shared" si="2"/>
        <v>45570515746193000100TERRAPLANAGEM - NF 52013525045560</v>
      </c>
      <c r="Q29" s="1">
        <f>IF(A29=0,"",VLOOKUP($A29,RESUMO!$A$8:$B$83,2,FALSE))</f>
        <v>3</v>
      </c>
    </row>
    <row r="30" spans="1:17" x14ac:dyDescent="0.25">
      <c r="A30" s="51">
        <v>45570</v>
      </c>
      <c r="B30" s="1">
        <v>3</v>
      </c>
      <c r="C30" s="49" t="s">
        <v>104</v>
      </c>
      <c r="D30" s="52" t="s">
        <v>105</v>
      </c>
      <c r="E30" s="41" t="s">
        <v>106</v>
      </c>
      <c r="G30" s="55">
        <v>5197.3900000000003</v>
      </c>
      <c r="I30" s="55">
        <v>5197.3900000000003</v>
      </c>
      <c r="J30" s="6" t="s">
        <v>97</v>
      </c>
      <c r="K30" s="53" t="s">
        <v>21</v>
      </c>
      <c r="N30" t="str">
        <f t="shared" si="0"/>
        <v>SIM</v>
      </c>
      <c r="O30" t="str">
        <f t="shared" si="1"/>
        <v/>
      </c>
      <c r="P30" s="50" t="str">
        <f t="shared" si="2"/>
        <v>45570342979237000378TELHA, PREGO, ARAME - NF A EMITIR5197,3945569</v>
      </c>
      <c r="Q30" s="1">
        <f>IF(A30=0,"",VLOOKUP($A30,RESUMO!$A$8:$B$83,2,FALSE))</f>
        <v>3</v>
      </c>
    </row>
    <row r="31" spans="1:17" x14ac:dyDescent="0.25">
      <c r="A31" s="51">
        <v>45570</v>
      </c>
      <c r="B31" s="1">
        <v>7</v>
      </c>
      <c r="C31" s="49" t="s">
        <v>60</v>
      </c>
      <c r="D31" s="52" t="s">
        <v>61</v>
      </c>
      <c r="E31" s="41" t="s">
        <v>62</v>
      </c>
      <c r="G31" s="55">
        <v>18872.669999999998</v>
      </c>
      <c r="I31" s="55">
        <v>18872.669999999998</v>
      </c>
      <c r="J31" s="6" t="s">
        <v>97</v>
      </c>
      <c r="K31" s="53" t="s">
        <v>63</v>
      </c>
      <c r="L31" t="s">
        <v>64</v>
      </c>
      <c r="N31" t="str">
        <f t="shared" si="0"/>
        <v>SIM</v>
      </c>
      <c r="O31" t="str">
        <f t="shared" si="1"/>
        <v/>
      </c>
      <c r="P31" s="50" t="str">
        <f t="shared" si="2"/>
        <v>45570730104762000107ADM 13% - NF A EMITIR18872,6745569</v>
      </c>
      <c r="Q31" s="1">
        <f>IF(A31=0,"",VLOOKUP($A31,RESUMO!$A$8:$B$83,2,FALSE))</f>
        <v>3</v>
      </c>
    </row>
    <row r="32" spans="1:17" x14ac:dyDescent="0.25">
      <c r="A32" s="51">
        <v>45585</v>
      </c>
      <c r="B32" s="1">
        <v>3</v>
      </c>
      <c r="C32" s="49" t="s">
        <v>107</v>
      </c>
      <c r="D32" s="52" t="s">
        <v>108</v>
      </c>
      <c r="E32" s="41" t="s">
        <v>109</v>
      </c>
      <c r="G32" s="55">
        <v>528</v>
      </c>
      <c r="I32" s="55">
        <v>528</v>
      </c>
      <c r="J32" s="6" t="s">
        <v>110</v>
      </c>
      <c r="K32" s="53" t="s">
        <v>96</v>
      </c>
      <c r="N32" t="str">
        <f t="shared" si="0"/>
        <v>NÃO</v>
      </c>
      <c r="O32" t="str">
        <f t="shared" si="1"/>
        <v/>
      </c>
      <c r="P32" s="50" t="str">
        <f t="shared" si="2"/>
        <v>45585321944558000103LOCAÇÃO DE ANDAIMES - ND 987252845586</v>
      </c>
      <c r="Q32" s="1">
        <f>IF(A32=0,"",VLOOKUP($A32,RESUMO!$A$8:$B$83,2,FALSE))</f>
        <v>4</v>
      </c>
    </row>
    <row r="33" spans="1:17" x14ac:dyDescent="0.25">
      <c r="A33" s="51">
        <v>45585</v>
      </c>
      <c r="B33" s="1">
        <v>3</v>
      </c>
      <c r="C33" s="49" t="s">
        <v>111</v>
      </c>
      <c r="D33" s="52" t="s">
        <v>112</v>
      </c>
      <c r="E33" s="41" t="s">
        <v>113</v>
      </c>
      <c r="G33" s="55">
        <v>477.4</v>
      </c>
      <c r="I33" s="55">
        <v>477.4</v>
      </c>
      <c r="J33" s="6" t="s">
        <v>114</v>
      </c>
      <c r="K33" s="53" t="s">
        <v>21</v>
      </c>
      <c r="N33" t="str">
        <f t="shared" si="0"/>
        <v>SIM</v>
      </c>
      <c r="O33" t="str">
        <f t="shared" si="1"/>
        <v/>
      </c>
      <c r="P33" s="50" t="str">
        <f t="shared" si="2"/>
        <v>45585317581836000634CADEADO, CORRENTE - NF 31267477,445587</v>
      </c>
      <c r="Q33" s="1">
        <f>IF(A33=0,"",VLOOKUP($A33,RESUMO!$A$8:$B$83,2,FALSE))</f>
        <v>4</v>
      </c>
    </row>
    <row r="34" spans="1:17" x14ac:dyDescent="0.25">
      <c r="A34" s="51">
        <v>45585</v>
      </c>
      <c r="B34" s="1">
        <v>3</v>
      </c>
      <c r="C34" s="49" t="s">
        <v>115</v>
      </c>
      <c r="D34" s="52" t="s">
        <v>116</v>
      </c>
      <c r="E34" s="41" t="s">
        <v>117</v>
      </c>
      <c r="G34" s="55">
        <v>372</v>
      </c>
      <c r="I34" s="55">
        <v>372</v>
      </c>
      <c r="J34" s="6" t="s">
        <v>118</v>
      </c>
      <c r="K34" s="53" t="s">
        <v>21</v>
      </c>
      <c r="N34" t="str">
        <f t="shared" si="0"/>
        <v>SIM</v>
      </c>
      <c r="O34" t="str">
        <f t="shared" si="1"/>
        <v/>
      </c>
      <c r="P34" s="50" t="str">
        <f t="shared" si="2"/>
        <v>45585314072798002720ROLO, TINTAS, TRINCHA - NF 511537245596</v>
      </c>
      <c r="Q34" s="1">
        <f>IF(A34=0,"",VLOOKUP($A34,RESUMO!$A$8:$B$83,2,FALSE))</f>
        <v>4</v>
      </c>
    </row>
    <row r="35" spans="1:17" x14ac:dyDescent="0.25">
      <c r="A35" s="51">
        <v>45585</v>
      </c>
      <c r="B35" s="1">
        <v>7</v>
      </c>
      <c r="C35" s="49" t="s">
        <v>60</v>
      </c>
      <c r="D35" s="52" t="s">
        <v>61</v>
      </c>
      <c r="E35" s="41" t="s">
        <v>62</v>
      </c>
      <c r="G35" s="55">
        <v>6773.8</v>
      </c>
      <c r="I35" s="55">
        <v>6773.8</v>
      </c>
      <c r="J35" s="6" t="s">
        <v>119</v>
      </c>
      <c r="K35" s="53" t="s">
        <v>63</v>
      </c>
      <c r="L35" t="s">
        <v>64</v>
      </c>
      <c r="N35" t="str">
        <f t="shared" si="0"/>
        <v>SIM</v>
      </c>
      <c r="O35" t="str">
        <f t="shared" si="1"/>
        <v/>
      </c>
      <c r="P35" s="50" t="str">
        <f t="shared" si="2"/>
        <v>45585730104762000107ADM 13% - NF A EMITIR6773,845583</v>
      </c>
      <c r="Q35" s="1">
        <f>IF(A35=0,"",VLOOKUP($A35,RESUMO!$A$8:$B$83,2,FALSE))</f>
        <v>4</v>
      </c>
    </row>
    <row r="36" spans="1:17" x14ac:dyDescent="0.25">
      <c r="A36" s="51">
        <v>45585</v>
      </c>
      <c r="B36" s="1">
        <v>3</v>
      </c>
      <c r="C36" s="49" t="s">
        <v>120</v>
      </c>
      <c r="D36" s="52" t="s">
        <v>121</v>
      </c>
      <c r="E36" s="41" t="s">
        <v>122</v>
      </c>
      <c r="G36" s="55">
        <v>11481</v>
      </c>
      <c r="I36" s="55">
        <v>11481</v>
      </c>
      <c r="J36" s="6" t="s">
        <v>114</v>
      </c>
      <c r="K36" s="53" t="s">
        <v>21</v>
      </c>
      <c r="N36" t="str">
        <f t="shared" si="0"/>
        <v>SIM</v>
      </c>
      <c r="O36" t="str">
        <f t="shared" si="1"/>
        <v/>
      </c>
      <c r="P36" s="50" t="str">
        <f t="shared" si="2"/>
        <v>45585342542081000100MADEIRAS - NF 5942 - PARC. 1/21148145587</v>
      </c>
      <c r="Q36" s="1">
        <f>IF(A36=0,"",VLOOKUP($A36,RESUMO!$A$8:$B$83,2,FALSE))</f>
        <v>4</v>
      </c>
    </row>
    <row r="37" spans="1:17" x14ac:dyDescent="0.25">
      <c r="A37" s="51">
        <v>45601</v>
      </c>
      <c r="B37" s="1">
        <v>3</v>
      </c>
      <c r="C37" s="49" t="s">
        <v>120</v>
      </c>
      <c r="D37" s="52" t="s">
        <v>121</v>
      </c>
      <c r="E37" s="41" t="s">
        <v>123</v>
      </c>
      <c r="G37" s="55">
        <v>11481</v>
      </c>
      <c r="I37" s="55">
        <v>11481</v>
      </c>
      <c r="J37" s="6" t="s">
        <v>124</v>
      </c>
      <c r="K37" s="53" t="s">
        <v>21</v>
      </c>
      <c r="N37" t="str">
        <f t="shared" si="0"/>
        <v>SIM</v>
      </c>
      <c r="O37" t="str">
        <f t="shared" si="1"/>
        <v/>
      </c>
      <c r="P37" s="50" t="str">
        <f t="shared" si="2"/>
        <v>45601342542081000100MADEIRAS - NF 5942 - PARC. 2/21148145615</v>
      </c>
      <c r="Q37" s="1">
        <f>IF(A37=0,"",VLOOKUP($A37,RESUMO!$A$8:$B$83,2,FALSE))</f>
        <v>5</v>
      </c>
    </row>
    <row r="38" spans="1:17" x14ac:dyDescent="0.25">
      <c r="A38" s="51">
        <v>45585</v>
      </c>
      <c r="B38" s="1">
        <v>3</v>
      </c>
      <c r="C38" s="49" t="s">
        <v>92</v>
      </c>
      <c r="D38" s="52" t="s">
        <v>93</v>
      </c>
      <c r="E38" s="41" t="s">
        <v>125</v>
      </c>
      <c r="G38" s="55">
        <v>740.4</v>
      </c>
      <c r="I38" s="55">
        <v>740.4</v>
      </c>
      <c r="J38" s="6" t="s">
        <v>126</v>
      </c>
      <c r="K38" s="53" t="s">
        <v>96</v>
      </c>
      <c r="N38" t="str">
        <f t="shared" si="0"/>
        <v>SIM</v>
      </c>
      <c r="O38" t="str">
        <f t="shared" si="1"/>
        <v/>
      </c>
      <c r="P38" s="50" t="str">
        <f t="shared" si="2"/>
        <v>45585307409393000130SERRA E BROCAS - NF 2766740,445601</v>
      </c>
      <c r="Q38" s="1">
        <f>IF(A38=0,"",VLOOKUP($A38,RESUMO!$A$8:$B$83,2,FALSE))</f>
        <v>4</v>
      </c>
    </row>
    <row r="39" spans="1:17" x14ac:dyDescent="0.25">
      <c r="A39" s="51">
        <v>45585</v>
      </c>
      <c r="B39" s="1">
        <v>5</v>
      </c>
      <c r="C39" s="49" t="s">
        <v>111</v>
      </c>
      <c r="D39" s="52" t="s">
        <v>112</v>
      </c>
      <c r="E39" s="41" t="s">
        <v>127</v>
      </c>
      <c r="G39" s="55">
        <v>4268.2</v>
      </c>
      <c r="I39" s="55">
        <v>4268.2</v>
      </c>
      <c r="J39" s="6" t="s">
        <v>128</v>
      </c>
      <c r="K39" s="53" t="s">
        <v>21</v>
      </c>
      <c r="N39" t="str">
        <f t="shared" si="0"/>
        <v>SIM</v>
      </c>
      <c r="O39" t="str">
        <f t="shared" si="1"/>
        <v>SIM</v>
      </c>
      <c r="P39" s="50" t="str">
        <f t="shared" si="2"/>
        <v>45585517581836000634MATERIAIS DIVERSOS - NF 315324268,245568</v>
      </c>
      <c r="Q39" s="1">
        <f>IF(A39=0,"",VLOOKUP($A39,RESUMO!$A$8:$B$83,2,FALSE))</f>
        <v>4</v>
      </c>
    </row>
    <row r="40" spans="1:17" x14ac:dyDescent="0.25">
      <c r="A40" s="51">
        <v>45585</v>
      </c>
      <c r="B40" s="1">
        <v>3</v>
      </c>
      <c r="C40" s="49" t="s">
        <v>129</v>
      </c>
      <c r="D40" s="52" t="s">
        <v>130</v>
      </c>
      <c r="E40" s="41" t="s">
        <v>131</v>
      </c>
      <c r="G40" s="55">
        <v>155.33000000000001</v>
      </c>
      <c r="I40" s="55">
        <v>155.33000000000001</v>
      </c>
      <c r="J40" s="6" t="s">
        <v>118</v>
      </c>
      <c r="K40" s="53" t="s">
        <v>26</v>
      </c>
      <c r="N40" t="str">
        <f t="shared" si="0"/>
        <v>NÃO</v>
      </c>
      <c r="O40" t="str">
        <f t="shared" si="1"/>
        <v/>
      </c>
      <c r="P40" s="50" t="str">
        <f t="shared" si="2"/>
        <v>45585338727707000177SEGURO COLABORADORES155,3345596</v>
      </c>
      <c r="Q40" s="1">
        <f>IF(A40=0,"",VLOOKUP($A40,RESUMO!$A$8:$B$83,2,FALSE))</f>
        <v>4</v>
      </c>
    </row>
    <row r="41" spans="1:17" x14ac:dyDescent="0.25">
      <c r="A41" s="51">
        <v>45585</v>
      </c>
      <c r="B41" s="1">
        <v>3</v>
      </c>
      <c r="C41" s="49" t="s">
        <v>92</v>
      </c>
      <c r="D41" s="52" t="s">
        <v>93</v>
      </c>
      <c r="E41" s="41" t="s">
        <v>132</v>
      </c>
      <c r="G41" s="55">
        <v>100</v>
      </c>
      <c r="I41" s="55">
        <v>100</v>
      </c>
      <c r="J41" s="6" t="s">
        <v>133</v>
      </c>
      <c r="K41" s="53" t="s">
        <v>96</v>
      </c>
      <c r="N41" t="str">
        <f t="shared" si="0"/>
        <v>SIM</v>
      </c>
      <c r="O41" t="str">
        <f t="shared" si="1"/>
        <v/>
      </c>
      <c r="P41" s="50" t="str">
        <f t="shared" si="2"/>
        <v>45585307409393000130ESMERILHADEIRA - NF 2619910045588</v>
      </c>
      <c r="Q41" s="1">
        <f>IF(A41=0,"",VLOOKUP($A41,RESUMO!$A$8:$B$83,2,FALSE))</f>
        <v>4</v>
      </c>
    </row>
    <row r="42" spans="1:17" x14ac:dyDescent="0.25">
      <c r="A42" s="51">
        <v>45585</v>
      </c>
      <c r="B42" s="1">
        <v>3</v>
      </c>
      <c r="C42" s="49" t="s">
        <v>92</v>
      </c>
      <c r="D42" s="52" t="s">
        <v>93</v>
      </c>
      <c r="E42" s="41" t="s">
        <v>134</v>
      </c>
      <c r="G42" s="55">
        <v>640</v>
      </c>
      <c r="I42" s="55">
        <v>640</v>
      </c>
      <c r="J42" s="6" t="s">
        <v>135</v>
      </c>
      <c r="K42" s="53" t="s">
        <v>96</v>
      </c>
      <c r="N42" t="str">
        <f t="shared" si="0"/>
        <v>SIM</v>
      </c>
      <c r="O42" t="str">
        <f t="shared" si="1"/>
        <v/>
      </c>
      <c r="P42" s="50" t="str">
        <f t="shared" si="2"/>
        <v>45585307409393000130SERRA MADEIRA E SERRA BANCADA - NF 2635364045600</v>
      </c>
      <c r="Q42" s="1">
        <f>IF(A42=0,"",VLOOKUP($A42,RESUMO!$A$8:$B$83,2,FALSE))</f>
        <v>4</v>
      </c>
    </row>
    <row r="43" spans="1:17" x14ac:dyDescent="0.25">
      <c r="A43" s="51">
        <v>45585</v>
      </c>
      <c r="B43" s="1">
        <v>5</v>
      </c>
      <c r="C43" s="49" t="s">
        <v>136</v>
      </c>
      <c r="D43" s="52" t="s">
        <v>137</v>
      </c>
      <c r="E43" s="41" t="s">
        <v>138</v>
      </c>
      <c r="G43" s="55">
        <v>35.799999999999997</v>
      </c>
      <c r="H43" s="58">
        <v>18</v>
      </c>
      <c r="I43" s="55">
        <v>644.4</v>
      </c>
      <c r="J43" s="6" t="s">
        <v>139</v>
      </c>
      <c r="K43" s="53" t="s">
        <v>26</v>
      </c>
      <c r="N43" t="str">
        <f t="shared" si="0"/>
        <v>NÃO</v>
      </c>
      <c r="O43" t="str">
        <f t="shared" si="1"/>
        <v>SIM</v>
      </c>
      <c r="P43" s="50" t="str">
        <f t="shared" si="2"/>
        <v>45585507573876670TRANSPORTE35,845573</v>
      </c>
      <c r="Q43" s="1">
        <f>IF(A43=0,"",VLOOKUP($A43,RESUMO!$A$8:$B$83,2,FALSE))</f>
        <v>4</v>
      </c>
    </row>
    <row r="44" spans="1:17" x14ac:dyDescent="0.25">
      <c r="A44" s="51">
        <v>45585</v>
      </c>
      <c r="B44" s="1">
        <v>5</v>
      </c>
      <c r="C44" s="49" t="s">
        <v>140</v>
      </c>
      <c r="D44" s="52" t="s">
        <v>141</v>
      </c>
      <c r="E44" s="41" t="s">
        <v>138</v>
      </c>
      <c r="G44" s="55">
        <v>35.799999999999997</v>
      </c>
      <c r="H44" s="58">
        <v>18</v>
      </c>
      <c r="I44" s="55">
        <v>644.4</v>
      </c>
      <c r="J44" s="6" t="s">
        <v>139</v>
      </c>
      <c r="K44" s="53" t="s">
        <v>26</v>
      </c>
      <c r="N44" t="str">
        <f t="shared" si="0"/>
        <v>NÃO</v>
      </c>
      <c r="O44" t="str">
        <f t="shared" si="1"/>
        <v>SIM</v>
      </c>
      <c r="P44" s="50" t="str">
        <f t="shared" si="2"/>
        <v>45585500354432605TRANSPORTE35,845573</v>
      </c>
      <c r="Q44" s="1">
        <f>IF(A44=0,"",VLOOKUP($A44,RESUMO!$A$8:$B$83,2,FALSE))</f>
        <v>4</v>
      </c>
    </row>
    <row r="45" spans="1:17" x14ac:dyDescent="0.25">
      <c r="A45" s="51">
        <v>45585</v>
      </c>
      <c r="B45" s="1">
        <v>5</v>
      </c>
      <c r="C45" s="49" t="s">
        <v>142</v>
      </c>
      <c r="D45" s="52" t="s">
        <v>143</v>
      </c>
      <c r="E45" s="41" t="s">
        <v>138</v>
      </c>
      <c r="G45" s="55">
        <v>35.799999999999997</v>
      </c>
      <c r="H45" s="58">
        <v>18</v>
      </c>
      <c r="I45" s="55">
        <v>644.4</v>
      </c>
      <c r="J45" s="6" t="s">
        <v>139</v>
      </c>
      <c r="K45" s="53" t="s">
        <v>26</v>
      </c>
      <c r="N45" t="str">
        <f t="shared" si="0"/>
        <v>NÃO</v>
      </c>
      <c r="O45" t="str">
        <f t="shared" si="1"/>
        <v>SIM</v>
      </c>
      <c r="P45" s="50" t="str">
        <f t="shared" si="2"/>
        <v>45585507249031600TRANSPORTE35,845573</v>
      </c>
      <c r="Q45" s="1">
        <f>IF(A45=0,"",VLOOKUP($A45,RESUMO!$A$8:$B$83,2,FALSE))</f>
        <v>4</v>
      </c>
    </row>
    <row r="46" spans="1:17" x14ac:dyDescent="0.25">
      <c r="A46" s="51">
        <v>45585</v>
      </c>
      <c r="B46" s="1">
        <v>5</v>
      </c>
      <c r="C46" s="49" t="s">
        <v>34</v>
      </c>
      <c r="D46" s="52" t="s">
        <v>35</v>
      </c>
      <c r="E46" s="41" t="s">
        <v>138</v>
      </c>
      <c r="G46" s="55">
        <v>34.5</v>
      </c>
      <c r="H46" s="58">
        <v>18</v>
      </c>
      <c r="I46" s="55">
        <v>621</v>
      </c>
      <c r="J46" s="6" t="s">
        <v>139</v>
      </c>
      <c r="K46" s="53" t="s">
        <v>26</v>
      </c>
      <c r="N46" t="str">
        <f t="shared" si="0"/>
        <v>NÃO</v>
      </c>
      <c r="O46" t="str">
        <f t="shared" si="1"/>
        <v>SIM</v>
      </c>
      <c r="P46" s="50" t="str">
        <f t="shared" si="2"/>
        <v>45585514758063613TRANSPORTE34,545573</v>
      </c>
      <c r="Q46" s="1">
        <f>IF(A46=0,"",VLOOKUP($A46,RESUMO!$A$8:$B$83,2,FALSE))</f>
        <v>4</v>
      </c>
    </row>
    <row r="47" spans="1:17" x14ac:dyDescent="0.25">
      <c r="A47" s="51">
        <v>45585</v>
      </c>
      <c r="B47" s="1">
        <v>5</v>
      </c>
      <c r="C47" s="49" t="s">
        <v>144</v>
      </c>
      <c r="D47" s="52" t="s">
        <v>145</v>
      </c>
      <c r="E47" s="41" t="s">
        <v>138</v>
      </c>
      <c r="G47" s="55">
        <v>35.799999999999997</v>
      </c>
      <c r="H47" s="58">
        <v>18</v>
      </c>
      <c r="I47" s="55">
        <v>644.4</v>
      </c>
      <c r="J47" s="6" t="s">
        <v>139</v>
      </c>
      <c r="K47" s="53" t="s">
        <v>26</v>
      </c>
      <c r="N47" t="str">
        <f t="shared" si="0"/>
        <v>NÃO</v>
      </c>
      <c r="O47" t="str">
        <f t="shared" si="1"/>
        <v>SIM</v>
      </c>
      <c r="P47" s="50" t="str">
        <f t="shared" si="2"/>
        <v>45585585086894387TRANSPORTE35,845573</v>
      </c>
      <c r="Q47" s="1">
        <f>IF(A47=0,"",VLOOKUP($A47,RESUMO!$A$8:$B$83,2,FALSE))</f>
        <v>4</v>
      </c>
    </row>
    <row r="48" spans="1:17" x14ac:dyDescent="0.25">
      <c r="A48" s="51">
        <v>45585</v>
      </c>
      <c r="B48" s="1">
        <v>5</v>
      </c>
      <c r="C48" s="49" t="s">
        <v>146</v>
      </c>
      <c r="D48" s="52" t="s">
        <v>147</v>
      </c>
      <c r="E48" s="41" t="s">
        <v>138</v>
      </c>
      <c r="G48" s="55">
        <v>35.799999999999997</v>
      </c>
      <c r="H48" s="58">
        <v>18</v>
      </c>
      <c r="I48" s="55">
        <v>644.4</v>
      </c>
      <c r="J48" s="6" t="s">
        <v>139</v>
      </c>
      <c r="K48" s="53" t="s">
        <v>26</v>
      </c>
      <c r="N48" t="str">
        <f t="shared" si="0"/>
        <v>NÃO</v>
      </c>
      <c r="O48" t="str">
        <f t="shared" si="1"/>
        <v>SIM</v>
      </c>
      <c r="P48" s="50" t="str">
        <f t="shared" si="2"/>
        <v>45585587942119653TRANSPORTE35,845573</v>
      </c>
      <c r="Q48" s="1">
        <f>IF(A48=0,"",VLOOKUP($A48,RESUMO!$A$8:$B$83,2,FALSE))</f>
        <v>4</v>
      </c>
    </row>
    <row r="49" spans="1:17" x14ac:dyDescent="0.25">
      <c r="A49" s="51">
        <v>45585</v>
      </c>
      <c r="B49" s="1">
        <v>5</v>
      </c>
      <c r="C49" s="49" t="s">
        <v>148</v>
      </c>
      <c r="D49" s="52" t="s">
        <v>149</v>
      </c>
      <c r="E49" s="41" t="s">
        <v>138</v>
      </c>
      <c r="G49" s="55">
        <v>35.799999999999997</v>
      </c>
      <c r="H49" s="58">
        <v>18</v>
      </c>
      <c r="I49" s="55">
        <v>644.4</v>
      </c>
      <c r="J49" s="6" t="s">
        <v>139</v>
      </c>
      <c r="K49" s="53" t="s">
        <v>26</v>
      </c>
      <c r="N49" t="str">
        <f t="shared" si="0"/>
        <v>NÃO</v>
      </c>
      <c r="O49" t="str">
        <f t="shared" si="1"/>
        <v>SIM</v>
      </c>
      <c r="P49" s="50" t="str">
        <f t="shared" si="2"/>
        <v>45585575746980315TRANSPORTE35,845573</v>
      </c>
      <c r="Q49" s="1">
        <f>IF(A49=0,"",VLOOKUP($A49,RESUMO!$A$8:$B$83,2,FALSE))</f>
        <v>4</v>
      </c>
    </row>
    <row r="50" spans="1:17" x14ac:dyDescent="0.25">
      <c r="A50" s="51">
        <v>45585</v>
      </c>
      <c r="B50" s="1">
        <v>5</v>
      </c>
      <c r="C50" s="49" t="s">
        <v>136</v>
      </c>
      <c r="D50" s="52" t="s">
        <v>137</v>
      </c>
      <c r="E50" s="41" t="s">
        <v>150</v>
      </c>
      <c r="G50" s="55">
        <v>4</v>
      </c>
      <c r="H50" s="58">
        <v>18</v>
      </c>
      <c r="I50" s="55">
        <v>72</v>
      </c>
      <c r="J50" s="6" t="s">
        <v>139</v>
      </c>
      <c r="K50" s="53" t="s">
        <v>26</v>
      </c>
      <c r="N50" t="str">
        <f t="shared" si="0"/>
        <v>NÃO</v>
      </c>
      <c r="O50" t="str">
        <f t="shared" si="1"/>
        <v>SIM</v>
      </c>
      <c r="P50" s="50" t="str">
        <f t="shared" si="2"/>
        <v>45585507573876670CAFÉ445573</v>
      </c>
      <c r="Q50" s="1">
        <f>IF(A50=0,"",VLOOKUP($A50,RESUMO!$A$8:$B$83,2,FALSE))</f>
        <v>4</v>
      </c>
    </row>
    <row r="51" spans="1:17" x14ac:dyDescent="0.25">
      <c r="A51" s="51">
        <v>45585</v>
      </c>
      <c r="B51" s="1">
        <v>5</v>
      </c>
      <c r="C51" s="49" t="s">
        <v>140</v>
      </c>
      <c r="D51" s="52" t="s">
        <v>141</v>
      </c>
      <c r="E51" s="41" t="s">
        <v>150</v>
      </c>
      <c r="G51" s="55">
        <v>4</v>
      </c>
      <c r="H51" s="58">
        <v>18</v>
      </c>
      <c r="I51" s="55">
        <v>72</v>
      </c>
      <c r="J51" s="6" t="s">
        <v>139</v>
      </c>
      <c r="K51" s="53" t="s">
        <v>26</v>
      </c>
      <c r="N51" t="str">
        <f t="shared" si="0"/>
        <v>NÃO</v>
      </c>
      <c r="O51" t="str">
        <f t="shared" si="1"/>
        <v>SIM</v>
      </c>
      <c r="P51" s="50" t="str">
        <f t="shared" si="2"/>
        <v>45585500354432605CAFÉ445573</v>
      </c>
      <c r="Q51" s="1">
        <f>IF(A51=0,"",VLOOKUP($A51,RESUMO!$A$8:$B$83,2,FALSE))</f>
        <v>4</v>
      </c>
    </row>
    <row r="52" spans="1:17" x14ac:dyDescent="0.25">
      <c r="A52" s="51">
        <v>45585</v>
      </c>
      <c r="B52" s="1">
        <v>5</v>
      </c>
      <c r="C52" s="49" t="s">
        <v>142</v>
      </c>
      <c r="D52" s="52" t="s">
        <v>143</v>
      </c>
      <c r="E52" s="41" t="s">
        <v>150</v>
      </c>
      <c r="G52" s="55">
        <v>4</v>
      </c>
      <c r="H52" s="58">
        <v>18</v>
      </c>
      <c r="I52" s="55">
        <v>72</v>
      </c>
      <c r="J52" s="6" t="s">
        <v>139</v>
      </c>
      <c r="K52" s="53" t="s">
        <v>26</v>
      </c>
      <c r="N52" t="str">
        <f t="shared" si="0"/>
        <v>NÃO</v>
      </c>
      <c r="O52" t="str">
        <f t="shared" si="1"/>
        <v>SIM</v>
      </c>
      <c r="P52" s="50" t="str">
        <f t="shared" si="2"/>
        <v>45585507249031600CAFÉ445573</v>
      </c>
      <c r="Q52" s="1">
        <f>IF(A52=0,"",VLOOKUP($A52,RESUMO!$A$8:$B$83,2,FALSE))</f>
        <v>4</v>
      </c>
    </row>
    <row r="53" spans="1:17" x14ac:dyDescent="0.25">
      <c r="A53" s="51">
        <v>45585</v>
      </c>
      <c r="B53" s="1">
        <v>5</v>
      </c>
      <c r="C53" s="49" t="s">
        <v>34</v>
      </c>
      <c r="D53" s="52" t="s">
        <v>35</v>
      </c>
      <c r="E53" s="41" t="s">
        <v>150</v>
      </c>
      <c r="G53" s="55">
        <v>4</v>
      </c>
      <c r="H53" s="58">
        <v>18</v>
      </c>
      <c r="I53" s="55">
        <v>72</v>
      </c>
      <c r="J53" s="6" t="s">
        <v>139</v>
      </c>
      <c r="K53" s="53" t="s">
        <v>26</v>
      </c>
      <c r="N53" t="str">
        <f t="shared" si="0"/>
        <v>NÃO</v>
      </c>
      <c r="O53" t="str">
        <f t="shared" si="1"/>
        <v>SIM</v>
      </c>
      <c r="P53" s="50" t="str">
        <f t="shared" si="2"/>
        <v>45585514758063613CAFÉ445573</v>
      </c>
      <c r="Q53" s="1">
        <f>IF(A53=0,"",VLOOKUP($A53,RESUMO!$A$8:$B$83,2,FALSE))</f>
        <v>4</v>
      </c>
    </row>
    <row r="54" spans="1:17" x14ac:dyDescent="0.25">
      <c r="A54" s="51">
        <v>45585</v>
      </c>
      <c r="B54" s="1">
        <v>5</v>
      </c>
      <c r="C54" s="49" t="s">
        <v>144</v>
      </c>
      <c r="D54" s="52" t="s">
        <v>145</v>
      </c>
      <c r="E54" s="41" t="s">
        <v>150</v>
      </c>
      <c r="G54" s="55">
        <v>4</v>
      </c>
      <c r="H54" s="58">
        <v>18</v>
      </c>
      <c r="I54" s="55">
        <v>72</v>
      </c>
      <c r="J54" s="6" t="s">
        <v>139</v>
      </c>
      <c r="K54" s="53" t="s">
        <v>26</v>
      </c>
      <c r="N54" t="str">
        <f t="shared" si="0"/>
        <v>NÃO</v>
      </c>
      <c r="O54" t="str">
        <f t="shared" si="1"/>
        <v>SIM</v>
      </c>
      <c r="P54" s="50" t="str">
        <f t="shared" si="2"/>
        <v>45585585086894387CAFÉ445573</v>
      </c>
      <c r="Q54" s="1">
        <f>IF(A54=0,"",VLOOKUP($A54,RESUMO!$A$8:$B$83,2,FALSE))</f>
        <v>4</v>
      </c>
    </row>
    <row r="55" spans="1:17" x14ac:dyDescent="0.25">
      <c r="A55" s="51">
        <v>45585</v>
      </c>
      <c r="B55" s="1">
        <v>5</v>
      </c>
      <c r="C55" s="49" t="s">
        <v>146</v>
      </c>
      <c r="D55" s="52" t="s">
        <v>147</v>
      </c>
      <c r="E55" s="41" t="s">
        <v>150</v>
      </c>
      <c r="G55" s="55">
        <v>4</v>
      </c>
      <c r="H55" s="58">
        <v>18</v>
      </c>
      <c r="I55" s="55">
        <v>72</v>
      </c>
      <c r="J55" s="6" t="s">
        <v>139</v>
      </c>
      <c r="K55" s="53" t="s">
        <v>26</v>
      </c>
      <c r="N55" t="str">
        <f t="shared" si="0"/>
        <v>NÃO</v>
      </c>
      <c r="O55" t="str">
        <f t="shared" si="1"/>
        <v>SIM</v>
      </c>
      <c r="P55" s="50" t="str">
        <f t="shared" si="2"/>
        <v>45585587942119653CAFÉ445573</v>
      </c>
      <c r="Q55" s="1">
        <f>IF(A55=0,"",VLOOKUP($A55,RESUMO!$A$8:$B$83,2,FALSE))</f>
        <v>4</v>
      </c>
    </row>
    <row r="56" spans="1:17" x14ac:dyDescent="0.25">
      <c r="A56" s="51">
        <v>45585</v>
      </c>
      <c r="B56" s="1">
        <v>5</v>
      </c>
      <c r="C56" s="49" t="s">
        <v>148</v>
      </c>
      <c r="D56" s="52" t="s">
        <v>149</v>
      </c>
      <c r="E56" s="41" t="s">
        <v>150</v>
      </c>
      <c r="G56" s="55">
        <v>4</v>
      </c>
      <c r="H56" s="58">
        <v>18</v>
      </c>
      <c r="I56" s="55">
        <v>72</v>
      </c>
      <c r="J56" s="6" t="s">
        <v>139</v>
      </c>
      <c r="K56" s="53" t="s">
        <v>26</v>
      </c>
      <c r="N56" t="str">
        <f t="shared" si="0"/>
        <v>NÃO</v>
      </c>
      <c r="O56" t="str">
        <f t="shared" si="1"/>
        <v>SIM</v>
      </c>
      <c r="P56" s="50" t="str">
        <f t="shared" si="2"/>
        <v>45585575746980315CAFÉ445573</v>
      </c>
      <c r="Q56" s="1">
        <f>IF(A56=0,"",VLOOKUP($A56,RESUMO!$A$8:$B$83,2,FALSE))</f>
        <v>4</v>
      </c>
    </row>
    <row r="57" spans="1:17" x14ac:dyDescent="0.25">
      <c r="A57" s="51">
        <v>45585</v>
      </c>
      <c r="B57" s="1">
        <v>5</v>
      </c>
      <c r="C57" s="49" t="s">
        <v>151</v>
      </c>
      <c r="D57" s="52" t="s">
        <v>152</v>
      </c>
      <c r="E57" s="41" t="s">
        <v>153</v>
      </c>
      <c r="G57" s="55">
        <v>694</v>
      </c>
      <c r="I57" s="55">
        <v>694</v>
      </c>
      <c r="J57" s="6" t="s">
        <v>154</v>
      </c>
      <c r="K57" s="53" t="s">
        <v>21</v>
      </c>
      <c r="N57" t="str">
        <f t="shared" si="0"/>
        <v>SIM</v>
      </c>
      <c r="O57" t="str">
        <f t="shared" si="1"/>
        <v>SIM</v>
      </c>
      <c r="P57" s="50" t="str">
        <f t="shared" si="2"/>
        <v>45585544611590000164RELOGIO E CHAPEIRA DE PONTO - NF 420469445575</v>
      </c>
      <c r="Q57" s="1">
        <f>IF(A57=0,"",VLOOKUP($A57,RESUMO!$A$8:$B$83,2,FALSE))</f>
        <v>4</v>
      </c>
    </row>
    <row r="58" spans="1:17" x14ac:dyDescent="0.25">
      <c r="A58" s="51">
        <v>45585</v>
      </c>
      <c r="B58" s="1">
        <v>5</v>
      </c>
      <c r="C58" s="49" t="s">
        <v>155</v>
      </c>
      <c r="D58" s="52" t="s">
        <v>156</v>
      </c>
      <c r="E58" s="41" t="s">
        <v>157</v>
      </c>
      <c r="G58" s="55">
        <v>210</v>
      </c>
      <c r="I58" s="55">
        <v>210</v>
      </c>
      <c r="J58" s="6" t="s">
        <v>128</v>
      </c>
      <c r="K58" s="53" t="s">
        <v>21</v>
      </c>
      <c r="N58" t="str">
        <f t="shared" si="0"/>
        <v>NÃO</v>
      </c>
      <c r="O58" t="str">
        <f t="shared" si="1"/>
        <v>SIM</v>
      </c>
      <c r="P58" s="50" t="str">
        <f t="shared" si="2"/>
        <v>45585521543239000188MATERIAIS DIVERSOS 21045568</v>
      </c>
      <c r="Q58" s="1">
        <f>IF(A58=0,"",VLOOKUP($A58,RESUMO!$A$8:$B$83,2,FALSE))</f>
        <v>4</v>
      </c>
    </row>
    <row r="59" spans="1:17" x14ac:dyDescent="0.25">
      <c r="A59" s="51">
        <v>45585</v>
      </c>
      <c r="B59" s="1">
        <v>5</v>
      </c>
      <c r="C59" s="49" t="s">
        <v>155</v>
      </c>
      <c r="D59" s="52" t="s">
        <v>156</v>
      </c>
      <c r="E59" s="41" t="s">
        <v>158</v>
      </c>
      <c r="G59" s="55">
        <v>157</v>
      </c>
      <c r="I59" s="55">
        <v>157</v>
      </c>
      <c r="J59" s="6" t="s">
        <v>159</v>
      </c>
      <c r="K59" s="53" t="s">
        <v>21</v>
      </c>
      <c r="N59" t="str">
        <f t="shared" si="0"/>
        <v>NÃO</v>
      </c>
      <c r="O59" t="str">
        <f t="shared" si="1"/>
        <v>SIM</v>
      </c>
      <c r="P59" s="50" t="str">
        <f t="shared" si="2"/>
        <v>45585521543239000188ARRUELA, PORCA, BARRA15745574</v>
      </c>
      <c r="Q59" s="1">
        <f>IF(A59=0,"",VLOOKUP($A59,RESUMO!$A$8:$B$83,2,FALSE))</f>
        <v>4</v>
      </c>
    </row>
    <row r="60" spans="1:17" x14ac:dyDescent="0.25">
      <c r="A60" s="51">
        <v>45585</v>
      </c>
      <c r="B60" s="1">
        <v>5</v>
      </c>
      <c r="C60" s="49" t="s">
        <v>155</v>
      </c>
      <c r="D60" s="52" t="s">
        <v>156</v>
      </c>
      <c r="E60" s="41" t="s">
        <v>160</v>
      </c>
      <c r="G60" s="55">
        <v>553.6</v>
      </c>
      <c r="I60" s="55">
        <v>553.6</v>
      </c>
      <c r="J60" s="6" t="s">
        <v>69</v>
      </c>
      <c r="K60" s="53" t="s">
        <v>21</v>
      </c>
      <c r="N60" t="str">
        <f t="shared" si="0"/>
        <v>NÃO</v>
      </c>
      <c r="O60" t="str">
        <f t="shared" si="1"/>
        <v>SIM</v>
      </c>
      <c r="P60" s="50" t="str">
        <f t="shared" si="2"/>
        <v>45585521543239000188MATERIAIS DIVERSOS553,645555</v>
      </c>
      <c r="Q60" s="1">
        <f>IF(A60=0,"",VLOOKUP($A60,RESUMO!$A$8:$B$83,2,FALSE))</f>
        <v>4</v>
      </c>
    </row>
    <row r="61" spans="1:17" x14ac:dyDescent="0.25">
      <c r="A61" s="51">
        <v>45585</v>
      </c>
      <c r="B61" s="1">
        <v>2</v>
      </c>
      <c r="C61" s="49" t="s">
        <v>161</v>
      </c>
      <c r="D61" s="52" t="s">
        <v>162</v>
      </c>
      <c r="E61" s="41" t="s">
        <v>163</v>
      </c>
      <c r="G61" s="55">
        <v>4650</v>
      </c>
      <c r="I61" s="55">
        <v>4650</v>
      </c>
      <c r="J61" s="6" t="s">
        <v>119</v>
      </c>
      <c r="K61" s="53" t="s">
        <v>21</v>
      </c>
      <c r="L61" t="s">
        <v>164</v>
      </c>
      <c r="N61" t="str">
        <f t="shared" si="0"/>
        <v>NÃO</v>
      </c>
      <c r="O61" t="str">
        <f t="shared" si="1"/>
        <v/>
      </c>
      <c r="P61" s="50" t="str">
        <f t="shared" si="2"/>
        <v>45585237052904870AREIA E BRITA - PED. 4910 / 4916 / 4924465045583</v>
      </c>
      <c r="Q61" s="1">
        <f>IF(A61=0,"",VLOOKUP($A61,RESUMO!$A$8:$B$83,2,FALSE))</f>
        <v>4</v>
      </c>
    </row>
    <row r="62" spans="1:17" x14ac:dyDescent="0.25">
      <c r="A62" s="51">
        <v>45585</v>
      </c>
      <c r="B62" s="1">
        <v>1</v>
      </c>
      <c r="C62" s="49" t="s">
        <v>136</v>
      </c>
      <c r="D62" s="52" t="s">
        <v>137</v>
      </c>
      <c r="E62" s="41" t="s">
        <v>165</v>
      </c>
      <c r="G62" s="55">
        <v>2080</v>
      </c>
      <c r="I62" s="55">
        <v>2080</v>
      </c>
      <c r="J62" s="6" t="s">
        <v>119</v>
      </c>
      <c r="K62" s="53" t="s">
        <v>26</v>
      </c>
      <c r="L62" t="s">
        <v>166</v>
      </c>
      <c r="N62" t="str">
        <f t="shared" si="0"/>
        <v>NÃO</v>
      </c>
      <c r="O62" t="str">
        <f t="shared" si="1"/>
        <v/>
      </c>
      <c r="P62" s="50" t="str">
        <f t="shared" si="2"/>
        <v>45585107573876670SALÁRIO208045583</v>
      </c>
      <c r="Q62" s="1">
        <f>IF(A62=0,"",VLOOKUP($A62,RESUMO!$A$8:$B$83,2,FALSE))</f>
        <v>4</v>
      </c>
    </row>
    <row r="63" spans="1:17" x14ac:dyDescent="0.25">
      <c r="A63" s="51">
        <v>45585</v>
      </c>
      <c r="B63" s="1">
        <v>1</v>
      </c>
      <c r="C63" s="49" t="s">
        <v>140</v>
      </c>
      <c r="D63" s="52" t="s">
        <v>141</v>
      </c>
      <c r="E63" s="41" t="s">
        <v>165</v>
      </c>
      <c r="G63" s="55">
        <v>883.84</v>
      </c>
      <c r="I63" s="55">
        <v>883.84</v>
      </c>
      <c r="J63" s="6" t="s">
        <v>119</v>
      </c>
      <c r="K63" s="53" t="s">
        <v>26</v>
      </c>
      <c r="L63" t="s">
        <v>167</v>
      </c>
      <c r="N63" t="str">
        <f t="shared" si="0"/>
        <v>NÃO</v>
      </c>
      <c r="O63" t="str">
        <f t="shared" si="1"/>
        <v/>
      </c>
      <c r="P63" s="50" t="str">
        <f t="shared" si="2"/>
        <v>45585100354432605SALÁRIO883,8445583</v>
      </c>
      <c r="Q63" s="1">
        <f>IF(A63=0,"",VLOOKUP($A63,RESUMO!$A$8:$B$83,2,FALSE))</f>
        <v>4</v>
      </c>
    </row>
    <row r="64" spans="1:17" x14ac:dyDescent="0.25">
      <c r="A64" s="51">
        <v>45585</v>
      </c>
      <c r="B64" s="1">
        <v>1</v>
      </c>
      <c r="C64" s="49" t="s">
        <v>142</v>
      </c>
      <c r="D64" s="52" t="s">
        <v>143</v>
      </c>
      <c r="E64" s="41" t="s">
        <v>165</v>
      </c>
      <c r="G64" s="55">
        <v>883.84</v>
      </c>
      <c r="I64" s="55">
        <v>883.84</v>
      </c>
      <c r="J64" s="6" t="s">
        <v>119</v>
      </c>
      <c r="K64" s="53" t="s">
        <v>26</v>
      </c>
      <c r="L64" t="s">
        <v>168</v>
      </c>
      <c r="N64" t="str">
        <f t="shared" si="0"/>
        <v>NÃO</v>
      </c>
      <c r="O64" t="str">
        <f t="shared" si="1"/>
        <v/>
      </c>
      <c r="P64" s="50" t="str">
        <f t="shared" si="2"/>
        <v>45585107249031600SALÁRIO883,8445583</v>
      </c>
      <c r="Q64" s="1">
        <f>IF(A64=0,"",VLOOKUP($A64,RESUMO!$A$8:$B$83,2,FALSE))</f>
        <v>4</v>
      </c>
    </row>
    <row r="65" spans="1:17" x14ac:dyDescent="0.25">
      <c r="A65" s="51">
        <v>45585</v>
      </c>
      <c r="B65" s="1">
        <v>1</v>
      </c>
      <c r="C65" s="49" t="s">
        <v>34</v>
      </c>
      <c r="D65" s="52" t="s">
        <v>35</v>
      </c>
      <c r="E65" s="41" t="s">
        <v>165</v>
      </c>
      <c r="G65" s="55">
        <v>883.84</v>
      </c>
      <c r="I65" s="55">
        <v>883.84</v>
      </c>
      <c r="J65" s="6" t="s">
        <v>119</v>
      </c>
      <c r="K65" s="53" t="s">
        <v>26</v>
      </c>
      <c r="L65" t="s">
        <v>37</v>
      </c>
      <c r="N65" t="str">
        <f t="shared" si="0"/>
        <v>NÃO</v>
      </c>
      <c r="O65" t="str">
        <f t="shared" si="1"/>
        <v/>
      </c>
      <c r="P65" s="50" t="str">
        <f t="shared" si="2"/>
        <v>45585114758063613SALÁRIO883,8445583</v>
      </c>
      <c r="Q65" s="1">
        <f>IF(A65=0,"",VLOOKUP($A65,RESUMO!$A$8:$B$83,2,FALSE))</f>
        <v>4</v>
      </c>
    </row>
    <row r="66" spans="1:17" x14ac:dyDescent="0.25">
      <c r="A66" s="51">
        <v>45585</v>
      </c>
      <c r="B66" s="1">
        <v>1</v>
      </c>
      <c r="C66" s="49" t="s">
        <v>144</v>
      </c>
      <c r="D66" s="52" t="s">
        <v>145</v>
      </c>
      <c r="E66" s="41" t="s">
        <v>165</v>
      </c>
      <c r="G66" s="55">
        <v>514.24</v>
      </c>
      <c r="I66" s="55">
        <v>514.24</v>
      </c>
      <c r="J66" s="6" t="s">
        <v>119</v>
      </c>
      <c r="K66" s="53" t="s">
        <v>26</v>
      </c>
      <c r="L66" t="s">
        <v>169</v>
      </c>
      <c r="N66" t="str">
        <f t="shared" ref="N66:N129" si="3">IF(ISERROR(SEARCH("NF",E66,1)),"NÃO","SIM")</f>
        <v>NÃO</v>
      </c>
      <c r="O66" t="str">
        <f t="shared" ref="O66:O129" si="4">IF($B66=5,"SIM","")</f>
        <v/>
      </c>
      <c r="P66" s="50" t="str">
        <f t="shared" ref="P66:P129" si="5">A66&amp;B66&amp;C66&amp;E66&amp;G66&amp;EDATE(J66,0)</f>
        <v>45585185086894387SALÁRIO514,2445583</v>
      </c>
      <c r="Q66" s="1">
        <f>IF(A66=0,"",VLOOKUP($A66,RESUMO!$A$8:$B$83,2,FALSE))</f>
        <v>4</v>
      </c>
    </row>
    <row r="67" spans="1:17" x14ac:dyDescent="0.25">
      <c r="A67" s="51">
        <v>45585</v>
      </c>
      <c r="B67" s="1">
        <v>1</v>
      </c>
      <c r="C67" s="49" t="s">
        <v>146</v>
      </c>
      <c r="D67" s="52" t="s">
        <v>147</v>
      </c>
      <c r="E67" s="41" t="s">
        <v>165</v>
      </c>
      <c r="G67" s="55">
        <v>514.24</v>
      </c>
      <c r="I67" s="55">
        <v>514.24</v>
      </c>
      <c r="J67" s="6" t="s">
        <v>119</v>
      </c>
      <c r="K67" s="53" t="s">
        <v>26</v>
      </c>
      <c r="L67" t="s">
        <v>170</v>
      </c>
      <c r="N67" t="str">
        <f t="shared" si="3"/>
        <v>NÃO</v>
      </c>
      <c r="O67" t="str">
        <f t="shared" si="4"/>
        <v/>
      </c>
      <c r="P67" s="50" t="str">
        <f t="shared" si="5"/>
        <v>45585187942119653SALÁRIO514,2445583</v>
      </c>
      <c r="Q67" s="1">
        <f>IF(A67=0,"",VLOOKUP($A67,RESUMO!$A$8:$B$83,2,FALSE))</f>
        <v>4</v>
      </c>
    </row>
    <row r="68" spans="1:17" x14ac:dyDescent="0.25">
      <c r="A68" s="51">
        <v>45585</v>
      </c>
      <c r="B68" s="1">
        <v>1</v>
      </c>
      <c r="C68" s="49" t="s">
        <v>148</v>
      </c>
      <c r="D68" s="52" t="s">
        <v>149</v>
      </c>
      <c r="E68" s="41" t="s">
        <v>165</v>
      </c>
      <c r="G68" s="55">
        <v>732.8</v>
      </c>
      <c r="I68" s="55">
        <v>732.8</v>
      </c>
      <c r="J68" s="6" t="s">
        <v>119</v>
      </c>
      <c r="K68" s="53" t="s">
        <v>26</v>
      </c>
      <c r="L68" t="s">
        <v>171</v>
      </c>
      <c r="N68" t="str">
        <f t="shared" si="3"/>
        <v>NÃO</v>
      </c>
      <c r="O68" t="str">
        <f t="shared" si="4"/>
        <v/>
      </c>
      <c r="P68" s="50" t="str">
        <f t="shared" si="5"/>
        <v>45585175746980315SALÁRIO732,845583</v>
      </c>
      <c r="Q68" s="1">
        <f>IF(A68=0,"",VLOOKUP($A68,RESUMO!$A$8:$B$83,2,FALSE))</f>
        <v>4</v>
      </c>
    </row>
    <row r="69" spans="1:17" x14ac:dyDescent="0.25">
      <c r="A69" s="51">
        <v>45585</v>
      </c>
      <c r="B69" s="1">
        <v>1</v>
      </c>
      <c r="C69" s="49" t="s">
        <v>136</v>
      </c>
      <c r="D69" s="52" t="s">
        <v>137</v>
      </c>
      <c r="E69" s="41" t="s">
        <v>36</v>
      </c>
      <c r="G69" s="55">
        <v>365</v>
      </c>
      <c r="H69" s="58">
        <v>6</v>
      </c>
      <c r="I69" s="55">
        <v>2190</v>
      </c>
      <c r="J69" s="6" t="s">
        <v>119</v>
      </c>
      <c r="K69" s="53" t="s">
        <v>26</v>
      </c>
      <c r="L69" t="s">
        <v>166</v>
      </c>
      <c r="N69" t="str">
        <f t="shared" si="3"/>
        <v>NÃO</v>
      </c>
      <c r="O69" t="str">
        <f t="shared" si="4"/>
        <v/>
      </c>
      <c r="P69" s="50" t="str">
        <f t="shared" si="5"/>
        <v>45585107573876670DIÁRIA36545583</v>
      </c>
      <c r="Q69" s="1">
        <f>IF(A69=0,"",VLOOKUP($A69,RESUMO!$A$8:$B$83,2,FALSE))</f>
        <v>4</v>
      </c>
    </row>
    <row r="70" spans="1:17" x14ac:dyDescent="0.25">
      <c r="A70" s="51">
        <v>45585</v>
      </c>
      <c r="B70" s="1">
        <v>1</v>
      </c>
      <c r="C70" s="49" t="s">
        <v>34</v>
      </c>
      <c r="D70" s="52" t="s">
        <v>35</v>
      </c>
      <c r="E70" s="41" t="s">
        <v>36</v>
      </c>
      <c r="G70" s="55">
        <v>215</v>
      </c>
      <c r="H70" s="58">
        <v>5</v>
      </c>
      <c r="I70" s="55">
        <v>1075</v>
      </c>
      <c r="J70" s="6" t="s">
        <v>119</v>
      </c>
      <c r="K70" s="53" t="s">
        <v>26</v>
      </c>
      <c r="L70" t="s">
        <v>37</v>
      </c>
      <c r="N70" t="str">
        <f t="shared" si="3"/>
        <v>NÃO</v>
      </c>
      <c r="O70" t="str">
        <f t="shared" si="4"/>
        <v/>
      </c>
      <c r="P70" s="50" t="str">
        <f t="shared" si="5"/>
        <v>45585114758063613DIÁRIA21545583</v>
      </c>
      <c r="Q70" s="1">
        <f>IF(A70=0,"",VLOOKUP($A70,RESUMO!$A$8:$B$83,2,FALSE))</f>
        <v>4</v>
      </c>
    </row>
    <row r="71" spans="1:17" x14ac:dyDescent="0.25">
      <c r="A71" s="51">
        <v>45585</v>
      </c>
      <c r="B71" s="1">
        <v>1</v>
      </c>
      <c r="C71" s="49" t="s">
        <v>142</v>
      </c>
      <c r="D71" s="52" t="s">
        <v>143</v>
      </c>
      <c r="E71" s="41" t="s">
        <v>36</v>
      </c>
      <c r="G71" s="55">
        <v>215</v>
      </c>
      <c r="H71" s="58">
        <v>5</v>
      </c>
      <c r="I71" s="55">
        <v>1075</v>
      </c>
      <c r="J71" s="6" t="s">
        <v>119</v>
      </c>
      <c r="K71" s="53" t="s">
        <v>26</v>
      </c>
      <c r="L71" t="s">
        <v>168</v>
      </c>
      <c r="N71" t="str">
        <f t="shared" si="3"/>
        <v>NÃO</v>
      </c>
      <c r="O71" t="str">
        <f t="shared" si="4"/>
        <v/>
      </c>
      <c r="P71" s="50" t="str">
        <f t="shared" si="5"/>
        <v>45585107249031600DIÁRIA21545583</v>
      </c>
      <c r="Q71" s="1">
        <f>IF(A71=0,"",VLOOKUP($A71,RESUMO!$A$8:$B$83,2,FALSE))</f>
        <v>4</v>
      </c>
    </row>
    <row r="72" spans="1:17" x14ac:dyDescent="0.25">
      <c r="A72" s="51">
        <v>45585</v>
      </c>
      <c r="B72" s="1">
        <v>1</v>
      </c>
      <c r="C72" s="49" t="s">
        <v>140</v>
      </c>
      <c r="D72" s="52" t="s">
        <v>141</v>
      </c>
      <c r="E72" s="41" t="s">
        <v>36</v>
      </c>
      <c r="G72" s="55">
        <v>215</v>
      </c>
      <c r="H72" s="58">
        <v>5</v>
      </c>
      <c r="I72" s="55">
        <v>1075</v>
      </c>
      <c r="J72" s="6" t="s">
        <v>119</v>
      </c>
      <c r="K72" s="53" t="s">
        <v>26</v>
      </c>
      <c r="L72" t="s">
        <v>167</v>
      </c>
      <c r="N72" t="str">
        <f t="shared" si="3"/>
        <v>NÃO</v>
      </c>
      <c r="O72" t="str">
        <f t="shared" si="4"/>
        <v/>
      </c>
      <c r="P72" s="50" t="str">
        <f t="shared" si="5"/>
        <v>45585100354432605DIÁRIA21545583</v>
      </c>
      <c r="Q72" s="1">
        <f>IF(A72=0,"",VLOOKUP($A72,RESUMO!$A$8:$B$83,2,FALSE))</f>
        <v>4</v>
      </c>
    </row>
    <row r="73" spans="1:17" x14ac:dyDescent="0.25">
      <c r="A73" s="51">
        <v>45585</v>
      </c>
      <c r="B73" s="1">
        <v>1</v>
      </c>
      <c r="C73" s="49" t="s">
        <v>148</v>
      </c>
      <c r="D73" s="52" t="s">
        <v>149</v>
      </c>
      <c r="E73" s="41" t="s">
        <v>36</v>
      </c>
      <c r="G73" s="55">
        <v>175</v>
      </c>
      <c r="H73" s="58">
        <v>6</v>
      </c>
      <c r="I73" s="55">
        <v>1050</v>
      </c>
      <c r="J73" s="6" t="s">
        <v>119</v>
      </c>
      <c r="K73" s="53" t="s">
        <v>26</v>
      </c>
      <c r="L73" t="s">
        <v>171</v>
      </c>
      <c r="N73" t="str">
        <f t="shared" si="3"/>
        <v>NÃO</v>
      </c>
      <c r="O73" t="str">
        <f t="shared" si="4"/>
        <v/>
      </c>
      <c r="P73" s="50" t="str">
        <f t="shared" si="5"/>
        <v>45585175746980315DIÁRIA17545583</v>
      </c>
      <c r="Q73" s="1">
        <f>IF(A73=0,"",VLOOKUP($A73,RESUMO!$A$8:$B$83,2,FALSE))</f>
        <v>4</v>
      </c>
    </row>
    <row r="74" spans="1:17" x14ac:dyDescent="0.25">
      <c r="A74" s="51">
        <v>45585</v>
      </c>
      <c r="B74" s="1">
        <v>1</v>
      </c>
      <c r="C74" s="49" t="s">
        <v>146</v>
      </c>
      <c r="D74" s="52" t="s">
        <v>147</v>
      </c>
      <c r="E74" s="41" t="s">
        <v>36</v>
      </c>
      <c r="G74" s="55">
        <v>135</v>
      </c>
      <c r="H74" s="58">
        <v>5</v>
      </c>
      <c r="I74" s="55">
        <v>675</v>
      </c>
      <c r="J74" s="6" t="s">
        <v>119</v>
      </c>
      <c r="K74" s="53" t="s">
        <v>26</v>
      </c>
      <c r="L74" t="s">
        <v>170</v>
      </c>
      <c r="N74" t="str">
        <f t="shared" si="3"/>
        <v>NÃO</v>
      </c>
      <c r="O74" t="str">
        <f t="shared" si="4"/>
        <v/>
      </c>
      <c r="P74" s="50" t="str">
        <f t="shared" si="5"/>
        <v>45585187942119653DIÁRIA13545583</v>
      </c>
      <c r="Q74" s="1">
        <f>IF(A74=0,"",VLOOKUP($A74,RESUMO!$A$8:$B$83,2,FALSE))</f>
        <v>4</v>
      </c>
    </row>
    <row r="75" spans="1:17" x14ac:dyDescent="0.25">
      <c r="A75" s="51">
        <v>45585</v>
      </c>
      <c r="B75" s="1">
        <v>1</v>
      </c>
      <c r="C75" s="49" t="s">
        <v>144</v>
      </c>
      <c r="D75" s="52" t="s">
        <v>145</v>
      </c>
      <c r="E75" s="41" t="s">
        <v>36</v>
      </c>
      <c r="G75" s="55">
        <v>135</v>
      </c>
      <c r="H75" s="58">
        <v>5</v>
      </c>
      <c r="I75" s="55">
        <v>675</v>
      </c>
      <c r="J75" s="6" t="s">
        <v>119</v>
      </c>
      <c r="K75" s="53" t="s">
        <v>26</v>
      </c>
      <c r="L75" t="s">
        <v>169</v>
      </c>
      <c r="N75" t="str">
        <f t="shared" si="3"/>
        <v>NÃO</v>
      </c>
      <c r="O75" t="str">
        <f t="shared" si="4"/>
        <v/>
      </c>
      <c r="P75" s="50" t="str">
        <f t="shared" si="5"/>
        <v>45585185086894387DIÁRIA13545583</v>
      </c>
      <c r="Q75" s="1">
        <f>IF(A75=0,"",VLOOKUP($A75,RESUMO!$A$8:$B$83,2,FALSE))</f>
        <v>4</v>
      </c>
    </row>
    <row r="76" spans="1:17" x14ac:dyDescent="0.25">
      <c r="A76" s="51">
        <v>45585</v>
      </c>
      <c r="B76" s="1">
        <v>2</v>
      </c>
      <c r="C76" s="49" t="s">
        <v>172</v>
      </c>
      <c r="D76" s="52" t="s">
        <v>173</v>
      </c>
      <c r="E76" s="41" t="s">
        <v>174</v>
      </c>
      <c r="G76" s="55">
        <v>2150</v>
      </c>
      <c r="I76" s="55">
        <v>2150</v>
      </c>
      <c r="J76" s="6" t="s">
        <v>119</v>
      </c>
      <c r="K76" s="53" t="s">
        <v>32</v>
      </c>
      <c r="L76" t="s">
        <v>175</v>
      </c>
      <c r="N76" t="str">
        <f t="shared" si="3"/>
        <v>NÃO</v>
      </c>
      <c r="O76" t="str">
        <f t="shared" si="4"/>
        <v/>
      </c>
      <c r="P76" s="50" t="str">
        <f t="shared" si="5"/>
        <v>45585207429259600FECHAMENTO DRY WAL COZINHA E SALA215045583</v>
      </c>
      <c r="Q76" s="1">
        <f>IF(A76=0,"",VLOOKUP($A76,RESUMO!$A$8:$B$83,2,FALSE))</f>
        <v>4</v>
      </c>
    </row>
    <row r="77" spans="1:17" x14ac:dyDescent="0.25">
      <c r="A77" s="51">
        <v>45585</v>
      </c>
      <c r="B77" s="1">
        <v>5</v>
      </c>
      <c r="C77" s="49" t="s">
        <v>176</v>
      </c>
      <c r="D77" s="52" t="s">
        <v>177</v>
      </c>
      <c r="E77" s="41" t="s">
        <v>178</v>
      </c>
      <c r="G77" s="55">
        <v>4300</v>
      </c>
      <c r="I77" s="55">
        <v>4300</v>
      </c>
      <c r="J77" s="6" t="s">
        <v>179</v>
      </c>
      <c r="K77" s="53" t="s">
        <v>21</v>
      </c>
      <c r="N77" t="str">
        <f t="shared" si="3"/>
        <v>SIM</v>
      </c>
      <c r="O77" t="str">
        <f t="shared" si="4"/>
        <v>SIM</v>
      </c>
      <c r="P77" s="50" t="str">
        <f t="shared" si="5"/>
        <v>45585507861005000158TABUA E ESCORA - AGUARDANDO NF430045579</v>
      </c>
      <c r="Q77" s="1">
        <f>IF(A77=0,"",VLOOKUP($A77,RESUMO!$A$8:$B$83,2,FALSE))</f>
        <v>4</v>
      </c>
    </row>
    <row r="78" spans="1:17" x14ac:dyDescent="0.25">
      <c r="A78" s="51">
        <v>45585</v>
      </c>
      <c r="B78" s="1">
        <v>3</v>
      </c>
      <c r="C78" s="49" t="s">
        <v>65</v>
      </c>
      <c r="D78" s="52" t="s">
        <v>66</v>
      </c>
      <c r="E78" s="41" t="s">
        <v>180</v>
      </c>
      <c r="G78" s="55">
        <v>1330</v>
      </c>
      <c r="I78" s="55">
        <v>1330</v>
      </c>
      <c r="J78" s="6" t="s">
        <v>110</v>
      </c>
      <c r="K78" s="53" t="s">
        <v>21</v>
      </c>
      <c r="N78" t="str">
        <f t="shared" si="3"/>
        <v>SIM</v>
      </c>
      <c r="O78" t="str">
        <f t="shared" si="4"/>
        <v/>
      </c>
      <c r="P78" s="50" t="str">
        <f t="shared" si="5"/>
        <v>45585332392731000116SACO E LONA - NF 3041133045586</v>
      </c>
      <c r="Q78" s="1">
        <f>IF(A78=0,"",VLOOKUP($A78,RESUMO!$A$8:$B$83,2,FALSE))</f>
        <v>4</v>
      </c>
    </row>
    <row r="79" spans="1:17" x14ac:dyDescent="0.25">
      <c r="A79" s="51">
        <v>45601</v>
      </c>
      <c r="B79" s="1">
        <v>1</v>
      </c>
      <c r="C79" s="49" t="s">
        <v>181</v>
      </c>
      <c r="D79" s="52" t="s">
        <v>182</v>
      </c>
      <c r="E79" s="41" t="s">
        <v>36</v>
      </c>
      <c r="G79" s="55">
        <v>270</v>
      </c>
      <c r="H79" s="58">
        <v>3</v>
      </c>
      <c r="I79" s="55">
        <v>810</v>
      </c>
      <c r="J79" s="6" t="s">
        <v>183</v>
      </c>
      <c r="K79" s="53" t="s">
        <v>26</v>
      </c>
      <c r="L79" t="s">
        <v>184</v>
      </c>
      <c r="N79" t="str">
        <f t="shared" si="3"/>
        <v>NÃO</v>
      </c>
      <c r="O79" t="str">
        <f t="shared" si="4"/>
        <v/>
      </c>
      <c r="P79" s="50" t="str">
        <f t="shared" si="5"/>
        <v>45601136404993600DIÁRIA27045603</v>
      </c>
      <c r="Q79" s="1">
        <f>IF(A79=0,"",VLOOKUP($A79,RESUMO!$A$8:$B$83,2,FALSE))</f>
        <v>5</v>
      </c>
    </row>
    <row r="80" spans="1:17" x14ac:dyDescent="0.25">
      <c r="A80" s="51">
        <v>45601</v>
      </c>
      <c r="B80" s="1">
        <v>2</v>
      </c>
      <c r="C80" s="49" t="s">
        <v>161</v>
      </c>
      <c r="D80" s="52" t="s">
        <v>162</v>
      </c>
      <c r="E80" s="41" t="s">
        <v>185</v>
      </c>
      <c r="G80" s="55">
        <v>3200</v>
      </c>
      <c r="I80" s="55">
        <v>3200</v>
      </c>
      <c r="J80" s="6" t="s">
        <v>183</v>
      </c>
      <c r="K80" s="53" t="s">
        <v>21</v>
      </c>
      <c r="L80" t="s">
        <v>164</v>
      </c>
      <c r="N80" t="str">
        <f t="shared" si="3"/>
        <v>NÃO</v>
      </c>
      <c r="O80" t="str">
        <f t="shared" si="4"/>
        <v/>
      </c>
      <c r="P80" s="50" t="str">
        <f t="shared" si="5"/>
        <v>45601237052904870BRITA 0 E AREIA - PED. 4931 / 4937320045603</v>
      </c>
      <c r="Q80" s="1">
        <f>IF(A80=0,"",VLOOKUP($A80,RESUMO!$A$8:$B$83,2,FALSE))</f>
        <v>5</v>
      </c>
    </row>
    <row r="81" spans="1:17" x14ac:dyDescent="0.25">
      <c r="A81" s="51">
        <v>45601</v>
      </c>
      <c r="B81" s="1">
        <v>3</v>
      </c>
      <c r="C81" s="49" t="s">
        <v>186</v>
      </c>
      <c r="D81" s="52" t="s">
        <v>187</v>
      </c>
      <c r="E81" s="41" t="s">
        <v>188</v>
      </c>
      <c r="G81" s="55">
        <v>2466.83</v>
      </c>
      <c r="I81" s="55">
        <v>2466.83</v>
      </c>
      <c r="J81" s="6" t="s">
        <v>189</v>
      </c>
      <c r="K81" s="53" t="s">
        <v>21</v>
      </c>
      <c r="N81" t="str">
        <f t="shared" si="3"/>
        <v>SIM</v>
      </c>
      <c r="O81" t="str">
        <f t="shared" si="4"/>
        <v/>
      </c>
      <c r="P81" s="50" t="str">
        <f t="shared" si="5"/>
        <v>45601317250275000348MATERIAIS HIDRAULICOS - NF 4873112466,8345604</v>
      </c>
      <c r="Q81" s="1">
        <f>IF(A81=0,"",VLOOKUP($A81,RESUMO!$A$8:$B$83,2,FALSE))</f>
        <v>5</v>
      </c>
    </row>
    <row r="82" spans="1:17" x14ac:dyDescent="0.25">
      <c r="A82" s="51">
        <v>45601</v>
      </c>
      <c r="B82" s="1">
        <v>3</v>
      </c>
      <c r="C82" s="49" t="s">
        <v>115</v>
      </c>
      <c r="D82" s="52" t="s">
        <v>116</v>
      </c>
      <c r="E82" s="41" t="s">
        <v>190</v>
      </c>
      <c r="G82" s="55">
        <v>310</v>
      </c>
      <c r="I82" s="55">
        <v>310</v>
      </c>
      <c r="J82" s="6" t="s">
        <v>191</v>
      </c>
      <c r="K82" s="53" t="s">
        <v>21</v>
      </c>
      <c r="N82" t="str">
        <f t="shared" si="3"/>
        <v>SIM</v>
      </c>
      <c r="O82" t="str">
        <f t="shared" si="4"/>
        <v/>
      </c>
      <c r="P82" s="50" t="str">
        <f t="shared" si="5"/>
        <v>45601314072798002720TINTAS - NF 203931045609</v>
      </c>
      <c r="Q82" s="1">
        <f>IF(A82=0,"",VLOOKUP($A82,RESUMO!$A$8:$B$83,2,FALSE))</f>
        <v>5</v>
      </c>
    </row>
    <row r="83" spans="1:17" x14ac:dyDescent="0.25">
      <c r="A83" s="51">
        <v>45601</v>
      </c>
      <c r="B83" s="1">
        <v>3</v>
      </c>
      <c r="C83" s="49" t="s">
        <v>192</v>
      </c>
      <c r="D83" s="52" t="s">
        <v>193</v>
      </c>
      <c r="E83" s="41" t="s">
        <v>194</v>
      </c>
      <c r="G83" s="55">
        <v>2861.2</v>
      </c>
      <c r="I83" s="55">
        <v>2861.2</v>
      </c>
      <c r="J83" s="6" t="s">
        <v>195</v>
      </c>
      <c r="K83" s="53" t="s">
        <v>26</v>
      </c>
      <c r="N83" t="str">
        <f t="shared" si="3"/>
        <v>SIM</v>
      </c>
      <c r="O83" t="str">
        <f t="shared" si="4"/>
        <v/>
      </c>
      <c r="P83" s="50" t="str">
        <f t="shared" si="5"/>
        <v>45601324200699000100EQUIPAMENTOS DE PROTEÇÃO - NF 1097922861,245610</v>
      </c>
      <c r="Q83" s="1">
        <f>IF(A83=0,"",VLOOKUP($A83,RESUMO!$A$8:$B$83,2,FALSE))</f>
        <v>5</v>
      </c>
    </row>
    <row r="84" spans="1:17" x14ac:dyDescent="0.25">
      <c r="A84" s="51">
        <v>45601</v>
      </c>
      <c r="B84" s="1">
        <v>3</v>
      </c>
      <c r="C84" s="49" t="s">
        <v>196</v>
      </c>
      <c r="D84" s="52" t="s">
        <v>197</v>
      </c>
      <c r="E84" s="41" t="s">
        <v>198</v>
      </c>
      <c r="G84" s="55">
        <v>1244.5</v>
      </c>
      <c r="I84" s="55">
        <v>1244.5</v>
      </c>
      <c r="J84" s="6" t="s">
        <v>199</v>
      </c>
      <c r="K84" s="53" t="s">
        <v>21</v>
      </c>
      <c r="N84" t="str">
        <f t="shared" si="3"/>
        <v>SIM</v>
      </c>
      <c r="O84" t="str">
        <f t="shared" si="4"/>
        <v/>
      </c>
      <c r="P84" s="50" t="str">
        <f t="shared" si="5"/>
        <v>45601397397491000198PROTETOR E FITA CREPE - NF 610731244,545614</v>
      </c>
      <c r="Q84" s="1">
        <f>IF(A84=0,"",VLOOKUP($A84,RESUMO!$A$8:$B$83,2,FALSE))</f>
        <v>5</v>
      </c>
    </row>
    <row r="85" spans="1:17" x14ac:dyDescent="0.25">
      <c r="A85" s="51">
        <v>45601</v>
      </c>
      <c r="B85" s="1">
        <v>5</v>
      </c>
      <c r="C85" s="49" t="s">
        <v>111</v>
      </c>
      <c r="D85" s="52" t="s">
        <v>112</v>
      </c>
      <c r="E85" s="41" t="s">
        <v>200</v>
      </c>
      <c r="G85" s="55">
        <v>961.5</v>
      </c>
      <c r="I85" s="55">
        <v>961.5</v>
      </c>
      <c r="J85" s="6" t="s">
        <v>119</v>
      </c>
      <c r="K85" s="53" t="s">
        <v>21</v>
      </c>
      <c r="N85" t="str">
        <f t="shared" si="3"/>
        <v>SIM</v>
      </c>
      <c r="O85" t="str">
        <f t="shared" si="4"/>
        <v>SIM</v>
      </c>
      <c r="P85" s="50" t="str">
        <f t="shared" si="5"/>
        <v>45601517581836000634MATERIAIS DIVERSOS - NF 31913961,545583</v>
      </c>
      <c r="Q85" s="1">
        <f>IF(A85=0,"",VLOOKUP($A85,RESUMO!$A$8:$B$83,2,FALSE))</f>
        <v>5</v>
      </c>
    </row>
    <row r="86" spans="1:17" x14ac:dyDescent="0.25">
      <c r="A86" s="51">
        <v>45601</v>
      </c>
      <c r="B86" s="1">
        <v>3</v>
      </c>
      <c r="C86" s="49" t="s">
        <v>104</v>
      </c>
      <c r="D86" s="52" t="s">
        <v>105</v>
      </c>
      <c r="E86" s="41" t="s">
        <v>201</v>
      </c>
      <c r="G86" s="55">
        <v>2098.44</v>
      </c>
      <c r="I86" s="55">
        <v>2098.44</v>
      </c>
      <c r="J86" s="6" t="s">
        <v>199</v>
      </c>
      <c r="K86" s="53" t="s">
        <v>21</v>
      </c>
      <c r="N86" t="str">
        <f t="shared" si="3"/>
        <v>SIM</v>
      </c>
      <c r="O86" t="str">
        <f t="shared" si="4"/>
        <v/>
      </c>
      <c r="P86" s="50" t="str">
        <f t="shared" si="5"/>
        <v>45601342979237000378TELHA GALVALUME - NF 241912098,4445614</v>
      </c>
      <c r="Q86" s="1">
        <f>IF(A86=0,"",VLOOKUP($A86,RESUMO!$A$8:$B$83,2,FALSE))</f>
        <v>5</v>
      </c>
    </row>
    <row r="87" spans="1:17" x14ac:dyDescent="0.25">
      <c r="A87" s="51">
        <v>45601</v>
      </c>
      <c r="B87" s="1">
        <v>3</v>
      </c>
      <c r="C87" s="49" t="s">
        <v>202</v>
      </c>
      <c r="D87" s="52" t="s">
        <v>203</v>
      </c>
      <c r="E87" s="41" t="s">
        <v>204</v>
      </c>
      <c r="G87" s="55">
        <v>276.97000000000003</v>
      </c>
      <c r="I87" s="55">
        <v>276.97000000000003</v>
      </c>
      <c r="J87" s="6" t="s">
        <v>189</v>
      </c>
      <c r="K87" s="53" t="s">
        <v>26</v>
      </c>
      <c r="N87" t="str">
        <f t="shared" si="3"/>
        <v>SIM</v>
      </c>
      <c r="O87" t="str">
        <f t="shared" si="4"/>
        <v/>
      </c>
      <c r="P87" s="50" t="str">
        <f t="shared" si="5"/>
        <v>45601324654133000220CESTA BASICA - NF 260848276,9745604</v>
      </c>
      <c r="Q87" s="1">
        <f>IF(A87=0,"",VLOOKUP($A87,RESUMO!$A$8:$B$83,2,FALSE))</f>
        <v>5</v>
      </c>
    </row>
    <row r="88" spans="1:17" x14ac:dyDescent="0.25">
      <c r="A88" s="51">
        <v>45601</v>
      </c>
      <c r="B88" s="1">
        <v>3</v>
      </c>
      <c r="C88" s="49" t="s">
        <v>92</v>
      </c>
      <c r="D88" s="52" t="s">
        <v>93</v>
      </c>
      <c r="E88" s="41" t="s">
        <v>205</v>
      </c>
      <c r="G88" s="55">
        <v>555</v>
      </c>
      <c r="I88" s="55">
        <v>555</v>
      </c>
      <c r="J88" s="6" t="s">
        <v>206</v>
      </c>
      <c r="K88" s="53" t="s">
        <v>96</v>
      </c>
      <c r="N88" t="str">
        <f t="shared" si="3"/>
        <v>SIM</v>
      </c>
      <c r="O88" t="str">
        <f t="shared" si="4"/>
        <v/>
      </c>
      <c r="P88" s="50" t="str">
        <f t="shared" si="5"/>
        <v>45601307409393000130MARTELETE E BETONEIRA - NF 2641455545605</v>
      </c>
      <c r="Q88" s="1">
        <f>IF(A88=0,"",VLOOKUP($A88,RESUMO!$A$8:$B$83,2,FALSE))</f>
        <v>5</v>
      </c>
    </row>
    <row r="89" spans="1:17" x14ac:dyDescent="0.25">
      <c r="A89" s="51">
        <v>45601</v>
      </c>
      <c r="B89" s="1">
        <v>3</v>
      </c>
      <c r="C89" s="49" t="s">
        <v>207</v>
      </c>
      <c r="D89" s="52" t="s">
        <v>208</v>
      </c>
      <c r="E89" s="41" t="s">
        <v>209</v>
      </c>
      <c r="G89" s="55">
        <v>3443.77</v>
      </c>
      <c r="I89" s="55">
        <v>3443.77</v>
      </c>
      <c r="J89" s="6" t="s">
        <v>189</v>
      </c>
      <c r="K89" s="53" t="s">
        <v>21</v>
      </c>
      <c r="N89" t="str">
        <f t="shared" si="3"/>
        <v>SIM</v>
      </c>
      <c r="O89" t="str">
        <f t="shared" si="4"/>
        <v/>
      </c>
      <c r="P89" s="50" t="str">
        <f t="shared" si="5"/>
        <v>45601302697297000383MATERIAIS ELÉTRICOS - NF 3405413443,7745604</v>
      </c>
      <c r="Q89" s="1">
        <f>IF(A89=0,"",VLOOKUP($A89,RESUMO!$A$8:$B$83,2,FALSE))</f>
        <v>5</v>
      </c>
    </row>
    <row r="90" spans="1:17" x14ac:dyDescent="0.25">
      <c r="A90" s="51">
        <v>45601</v>
      </c>
      <c r="B90" s="1">
        <v>3</v>
      </c>
      <c r="C90" s="49" t="s">
        <v>92</v>
      </c>
      <c r="D90" s="52" t="s">
        <v>93</v>
      </c>
      <c r="E90" s="41" t="s">
        <v>210</v>
      </c>
      <c r="G90" s="55">
        <v>320</v>
      </c>
      <c r="I90" s="55">
        <v>320</v>
      </c>
      <c r="J90" s="6" t="s">
        <v>199</v>
      </c>
      <c r="K90" s="53" t="s">
        <v>96</v>
      </c>
      <c r="N90" t="str">
        <f t="shared" si="3"/>
        <v>SIM</v>
      </c>
      <c r="O90" t="str">
        <f t="shared" si="4"/>
        <v/>
      </c>
      <c r="P90" s="50" t="str">
        <f t="shared" si="5"/>
        <v>45601307409393000130MARTELO - NF 2648532045614</v>
      </c>
      <c r="Q90" s="1">
        <f>IF(A90=0,"",VLOOKUP($A90,RESUMO!$A$8:$B$83,2,FALSE))</f>
        <v>5</v>
      </c>
    </row>
    <row r="91" spans="1:17" x14ac:dyDescent="0.25">
      <c r="A91" s="51">
        <v>45601</v>
      </c>
      <c r="B91" s="1">
        <v>3</v>
      </c>
      <c r="C91" s="49" t="s">
        <v>65</v>
      </c>
      <c r="D91" s="52" t="s">
        <v>66</v>
      </c>
      <c r="E91" s="41" t="s">
        <v>211</v>
      </c>
      <c r="G91" s="55">
        <v>2584.5</v>
      </c>
      <c r="I91" s="55">
        <v>2584.5</v>
      </c>
      <c r="J91" s="6" t="s">
        <v>212</v>
      </c>
      <c r="K91" s="53" t="s">
        <v>21</v>
      </c>
      <c r="N91" t="str">
        <f t="shared" si="3"/>
        <v>SIM</v>
      </c>
      <c r="O91" t="str">
        <f t="shared" si="4"/>
        <v/>
      </c>
      <c r="P91" s="50" t="str">
        <f t="shared" si="5"/>
        <v>45601332392731000116MATERIAIS DIVERSOS - NF 30452584,545608</v>
      </c>
      <c r="Q91" s="1">
        <f>IF(A91=0,"",VLOOKUP($A91,RESUMO!$A$8:$B$83,2,FALSE))</f>
        <v>5</v>
      </c>
    </row>
    <row r="92" spans="1:17" x14ac:dyDescent="0.25">
      <c r="A92" s="51">
        <v>45601</v>
      </c>
      <c r="B92" s="1">
        <v>5</v>
      </c>
      <c r="C92" s="49" t="s">
        <v>213</v>
      </c>
      <c r="D92" s="52" t="s">
        <v>214</v>
      </c>
      <c r="E92" s="41" t="s">
        <v>215</v>
      </c>
      <c r="G92" s="55">
        <v>89.8</v>
      </c>
      <c r="I92" s="55">
        <v>89.8</v>
      </c>
      <c r="J92" s="6" t="s">
        <v>119</v>
      </c>
      <c r="K92" s="53" t="s">
        <v>21</v>
      </c>
      <c r="N92" t="str">
        <f t="shared" si="3"/>
        <v>SIM</v>
      </c>
      <c r="O92" t="str">
        <f t="shared" si="4"/>
        <v>SIM</v>
      </c>
      <c r="P92" s="50" t="str">
        <f t="shared" si="5"/>
        <v>45601516935869000168SPRAY E TEKBOND - nf 837389,845583</v>
      </c>
      <c r="Q92" s="1">
        <f>IF(A92=0,"",VLOOKUP($A92,RESUMO!$A$8:$B$83,2,FALSE))</f>
        <v>5</v>
      </c>
    </row>
    <row r="93" spans="1:17" x14ac:dyDescent="0.25">
      <c r="A93" s="51">
        <v>45601</v>
      </c>
      <c r="B93" s="1">
        <v>2</v>
      </c>
      <c r="C93" s="49" t="s">
        <v>28</v>
      </c>
      <c r="D93" s="52" t="s">
        <v>29</v>
      </c>
      <c r="E93" s="41" t="s">
        <v>30</v>
      </c>
      <c r="G93" s="55">
        <v>226.5</v>
      </c>
      <c r="I93" s="55">
        <v>226.5</v>
      </c>
      <c r="J93" s="6" t="s">
        <v>183</v>
      </c>
      <c r="K93" s="53" t="s">
        <v>32</v>
      </c>
      <c r="L93" t="s">
        <v>33</v>
      </c>
      <c r="N93" t="str">
        <f t="shared" si="3"/>
        <v>SIM</v>
      </c>
      <c r="O93" t="str">
        <f t="shared" si="4"/>
        <v/>
      </c>
      <c r="P93" s="50" t="str">
        <f t="shared" si="5"/>
        <v>45601207834753000141PLOTAGENS - NF A EMITIR226,545603</v>
      </c>
      <c r="Q93" s="1">
        <f>IF(A93=0,"",VLOOKUP($A93,RESUMO!$A$8:$B$83,2,FALSE))</f>
        <v>5</v>
      </c>
    </row>
    <row r="94" spans="1:17" x14ac:dyDescent="0.25">
      <c r="A94" s="51">
        <v>45601</v>
      </c>
      <c r="B94" s="1">
        <v>3</v>
      </c>
      <c r="C94" s="49" t="s">
        <v>65</v>
      </c>
      <c r="D94" s="52" t="s">
        <v>66</v>
      </c>
      <c r="E94" s="41" t="s">
        <v>216</v>
      </c>
      <c r="G94" s="55">
        <v>700</v>
      </c>
      <c r="I94" s="55">
        <v>700</v>
      </c>
      <c r="J94" s="6" t="s">
        <v>217</v>
      </c>
      <c r="K94" s="53" t="s">
        <v>21</v>
      </c>
      <c r="N94" t="str">
        <f t="shared" si="3"/>
        <v>SIM</v>
      </c>
      <c r="O94" t="str">
        <f t="shared" si="4"/>
        <v/>
      </c>
      <c r="P94" s="50" t="str">
        <f t="shared" si="5"/>
        <v>45601332392731000116CIMENTO E FRETE - NF 290170045612</v>
      </c>
      <c r="Q94" s="1">
        <f>IF(A94=0,"",VLOOKUP($A94,RESUMO!$A$8:$B$83,2,FALSE))</f>
        <v>5</v>
      </c>
    </row>
    <row r="95" spans="1:17" x14ac:dyDescent="0.25">
      <c r="A95" s="51">
        <v>45601</v>
      </c>
      <c r="B95" s="1">
        <v>5</v>
      </c>
      <c r="C95" s="49" t="s">
        <v>218</v>
      </c>
      <c r="D95" s="52" t="s">
        <v>219</v>
      </c>
      <c r="E95" s="41" t="s">
        <v>220</v>
      </c>
      <c r="G95" s="55">
        <v>117</v>
      </c>
      <c r="I95" s="55">
        <v>117</v>
      </c>
      <c r="J95" s="6" t="s">
        <v>221</v>
      </c>
      <c r="K95" s="53" t="s">
        <v>21</v>
      </c>
      <c r="N95" t="str">
        <f t="shared" si="3"/>
        <v>NÃO</v>
      </c>
      <c r="O95" t="str">
        <f t="shared" si="4"/>
        <v>SIM</v>
      </c>
      <c r="P95" s="50" t="str">
        <f t="shared" si="5"/>
        <v>45601506018430000206FRETE AÇOMIX11745590</v>
      </c>
      <c r="Q95" s="1">
        <f>IF(A95=0,"",VLOOKUP($A95,RESUMO!$A$8:$B$83,2,FALSE))</f>
        <v>5</v>
      </c>
    </row>
    <row r="96" spans="1:17" x14ac:dyDescent="0.25">
      <c r="A96" s="51">
        <v>45601</v>
      </c>
      <c r="B96" s="1">
        <v>5</v>
      </c>
      <c r="C96" s="49" t="s">
        <v>218</v>
      </c>
      <c r="D96" s="52" t="s">
        <v>219</v>
      </c>
      <c r="E96" s="41" t="s">
        <v>222</v>
      </c>
      <c r="G96" s="55">
        <v>1888</v>
      </c>
      <c r="I96" s="55">
        <v>1888</v>
      </c>
      <c r="J96" s="6" t="s">
        <v>221</v>
      </c>
      <c r="K96" s="53" t="s">
        <v>21</v>
      </c>
      <c r="N96" t="str">
        <f t="shared" si="3"/>
        <v>SIM</v>
      </c>
      <c r="O96" t="str">
        <f t="shared" si="4"/>
        <v>SIM</v>
      </c>
      <c r="P96" s="50" t="str">
        <f t="shared" si="5"/>
        <v>45601506018430000206TELHAS - AGUARDANDO NF188845590</v>
      </c>
      <c r="Q96" s="1">
        <f>IF(A96=0,"",VLOOKUP($A96,RESUMO!$A$8:$B$83,2,FALSE))</f>
        <v>5</v>
      </c>
    </row>
    <row r="97" spans="1:17" x14ac:dyDescent="0.25">
      <c r="A97" s="51">
        <v>45601</v>
      </c>
      <c r="B97" s="1">
        <v>5</v>
      </c>
      <c r="C97" s="49" t="s">
        <v>223</v>
      </c>
      <c r="D97" s="52" t="s">
        <v>224</v>
      </c>
      <c r="E97" s="41" t="s">
        <v>225</v>
      </c>
      <c r="G97" s="55">
        <v>99340</v>
      </c>
      <c r="I97" s="55">
        <v>99340</v>
      </c>
      <c r="J97" s="6" t="s">
        <v>226</v>
      </c>
      <c r="K97" s="53" t="s">
        <v>21</v>
      </c>
      <c r="N97" t="str">
        <f t="shared" si="3"/>
        <v>SIM</v>
      </c>
      <c r="O97" t="str">
        <f t="shared" si="4"/>
        <v>SIM</v>
      </c>
      <c r="P97" s="50" t="str">
        <f t="shared" si="5"/>
        <v>45601542841924000160AÇO - AGUARDANDO NF9934045589</v>
      </c>
      <c r="Q97" s="1">
        <f>IF(A97=0,"",VLOOKUP($A97,RESUMO!$A$8:$B$83,2,FALSE))</f>
        <v>5</v>
      </c>
    </row>
    <row r="98" spans="1:17" x14ac:dyDescent="0.25">
      <c r="A98" s="51">
        <v>45601</v>
      </c>
      <c r="B98" s="1">
        <v>2</v>
      </c>
      <c r="C98" s="49" t="s">
        <v>227</v>
      </c>
      <c r="D98" s="52" t="s">
        <v>228</v>
      </c>
      <c r="E98" s="41" t="s">
        <v>229</v>
      </c>
      <c r="G98" s="55">
        <v>704</v>
      </c>
      <c r="I98" s="55">
        <v>704</v>
      </c>
      <c r="J98" s="6" t="s">
        <v>230</v>
      </c>
      <c r="K98" s="53" t="s">
        <v>26</v>
      </c>
      <c r="L98" t="s">
        <v>27</v>
      </c>
      <c r="N98" t="str">
        <f t="shared" si="3"/>
        <v>NÃO</v>
      </c>
      <c r="O98" t="str">
        <f t="shared" si="4"/>
        <v/>
      </c>
      <c r="P98" s="50" t="str">
        <f t="shared" si="5"/>
        <v>45601200000011126COMPETENCIA 10/202470445602</v>
      </c>
      <c r="Q98" s="1">
        <f>IF(A98=0,"",VLOOKUP($A98,RESUMO!$A$8:$B$83,2,FALSE))</f>
        <v>5</v>
      </c>
    </row>
    <row r="99" spans="1:17" x14ac:dyDescent="0.25">
      <c r="A99" s="51">
        <v>45601</v>
      </c>
      <c r="B99" s="1">
        <v>2</v>
      </c>
      <c r="C99" s="49" t="s">
        <v>98</v>
      </c>
      <c r="D99" s="52" t="s">
        <v>99</v>
      </c>
      <c r="E99" s="41" t="s">
        <v>229</v>
      </c>
      <c r="G99" s="55">
        <v>135</v>
      </c>
      <c r="I99" s="55">
        <v>135</v>
      </c>
      <c r="J99" s="6" t="s">
        <v>230</v>
      </c>
      <c r="K99" s="53" t="s">
        <v>101</v>
      </c>
      <c r="L99" t="s">
        <v>27</v>
      </c>
      <c r="N99" t="str">
        <f t="shared" si="3"/>
        <v>NÃO</v>
      </c>
      <c r="O99" t="str">
        <f t="shared" si="4"/>
        <v/>
      </c>
      <c r="P99" s="50" t="str">
        <f t="shared" si="5"/>
        <v>45601200000011207COMPETENCIA 10/202413545602</v>
      </c>
      <c r="Q99" s="1">
        <f>IF(A99=0,"",VLOOKUP($A99,RESUMO!$A$8:$B$83,2,FALSE))</f>
        <v>5</v>
      </c>
    </row>
    <row r="100" spans="1:17" x14ac:dyDescent="0.25">
      <c r="A100" s="51">
        <v>45601</v>
      </c>
      <c r="B100" s="1">
        <v>2</v>
      </c>
      <c r="C100" s="49" t="s">
        <v>231</v>
      </c>
      <c r="D100" s="52" t="s">
        <v>232</v>
      </c>
      <c r="E100" s="41" t="s">
        <v>229</v>
      </c>
      <c r="G100" s="55">
        <v>847.2</v>
      </c>
      <c r="I100" s="55">
        <v>847.2</v>
      </c>
      <c r="J100" s="6" t="s">
        <v>230</v>
      </c>
      <c r="K100" s="53" t="s">
        <v>26</v>
      </c>
      <c r="L100" t="s">
        <v>27</v>
      </c>
      <c r="N100" t="str">
        <f t="shared" si="3"/>
        <v>NÃO</v>
      </c>
      <c r="O100" t="str">
        <f t="shared" si="4"/>
        <v/>
      </c>
      <c r="P100" s="50" t="str">
        <f t="shared" si="5"/>
        <v>45601200000011398COMPETENCIA 10/2024847,245602</v>
      </c>
      <c r="Q100" s="1">
        <f>IF(A100=0,"",VLOOKUP($A100,RESUMO!$A$8:$B$83,2,FALSE))</f>
        <v>5</v>
      </c>
    </row>
    <row r="101" spans="1:17" x14ac:dyDescent="0.25">
      <c r="A101" s="51">
        <v>45601</v>
      </c>
      <c r="B101" s="1">
        <v>1</v>
      </c>
      <c r="C101" s="49" t="s">
        <v>136</v>
      </c>
      <c r="D101" s="52" t="s">
        <v>137</v>
      </c>
      <c r="E101" s="41" t="s">
        <v>165</v>
      </c>
      <c r="G101" s="55">
        <v>2193.04</v>
      </c>
      <c r="I101" s="55">
        <v>2193.04</v>
      </c>
      <c r="J101" s="6" t="s">
        <v>230</v>
      </c>
      <c r="K101" s="53" t="s">
        <v>26</v>
      </c>
      <c r="L101" t="s">
        <v>166</v>
      </c>
      <c r="N101" t="str">
        <f t="shared" si="3"/>
        <v>NÃO</v>
      </c>
      <c r="O101" t="str">
        <f t="shared" si="4"/>
        <v/>
      </c>
      <c r="P101" s="50" t="str">
        <f t="shared" si="5"/>
        <v>45601107573876670SALÁRIO2193,0445602</v>
      </c>
      <c r="Q101" s="1">
        <f>IF(A101=0,"",VLOOKUP($A101,RESUMO!$A$8:$B$83,2,FALSE))</f>
        <v>5</v>
      </c>
    </row>
    <row r="102" spans="1:17" x14ac:dyDescent="0.25">
      <c r="A102" s="51">
        <v>45601</v>
      </c>
      <c r="B102" s="1">
        <v>1</v>
      </c>
      <c r="C102" s="49" t="s">
        <v>140</v>
      </c>
      <c r="D102" s="52" t="s">
        <v>141</v>
      </c>
      <c r="E102" s="41" t="s">
        <v>165</v>
      </c>
      <c r="G102" s="55">
        <v>1148.08</v>
      </c>
      <c r="I102" s="55">
        <v>1148.08</v>
      </c>
      <c r="J102" s="6" t="s">
        <v>230</v>
      </c>
      <c r="K102" s="53" t="s">
        <v>26</v>
      </c>
      <c r="L102" t="s">
        <v>167</v>
      </c>
      <c r="N102" t="str">
        <f t="shared" si="3"/>
        <v>NÃO</v>
      </c>
      <c r="O102" t="str">
        <f t="shared" si="4"/>
        <v/>
      </c>
      <c r="P102" s="50" t="str">
        <f t="shared" si="5"/>
        <v>45601100354432605SALÁRIO1148,0845602</v>
      </c>
      <c r="Q102" s="1">
        <f>IF(A102=0,"",VLOOKUP($A102,RESUMO!$A$8:$B$83,2,FALSE))</f>
        <v>5</v>
      </c>
    </row>
    <row r="103" spans="1:17" x14ac:dyDescent="0.25">
      <c r="A103" s="51">
        <v>45601</v>
      </c>
      <c r="B103" s="1">
        <v>1</v>
      </c>
      <c r="C103" s="49" t="s">
        <v>142</v>
      </c>
      <c r="D103" s="52" t="s">
        <v>143</v>
      </c>
      <c r="E103" s="41" t="s">
        <v>165</v>
      </c>
      <c r="G103" s="55">
        <v>1148.08</v>
      </c>
      <c r="I103" s="55">
        <v>1148.08</v>
      </c>
      <c r="J103" s="6" t="s">
        <v>230</v>
      </c>
      <c r="K103" s="53" t="s">
        <v>26</v>
      </c>
      <c r="L103" t="s">
        <v>168</v>
      </c>
      <c r="N103" t="str">
        <f t="shared" si="3"/>
        <v>NÃO</v>
      </c>
      <c r="O103" t="str">
        <f t="shared" si="4"/>
        <v/>
      </c>
      <c r="P103" s="50" t="str">
        <f t="shared" si="5"/>
        <v>45601107249031600SALÁRIO1148,0845602</v>
      </c>
      <c r="Q103" s="1">
        <f>IF(A103=0,"",VLOOKUP($A103,RESUMO!$A$8:$B$83,2,FALSE))</f>
        <v>5</v>
      </c>
    </row>
    <row r="104" spans="1:17" x14ac:dyDescent="0.25">
      <c r="A104" s="51">
        <v>45601</v>
      </c>
      <c r="B104" s="1">
        <v>1</v>
      </c>
      <c r="C104" s="49" t="s">
        <v>34</v>
      </c>
      <c r="D104" s="52" t="s">
        <v>35</v>
      </c>
      <c r="E104" s="41" t="s">
        <v>165</v>
      </c>
      <c r="G104" s="55">
        <v>1148.08</v>
      </c>
      <c r="I104" s="55">
        <v>1148.08</v>
      </c>
      <c r="J104" s="6" t="s">
        <v>230</v>
      </c>
      <c r="K104" s="53" t="s">
        <v>26</v>
      </c>
      <c r="L104" t="s">
        <v>37</v>
      </c>
      <c r="N104" t="str">
        <f t="shared" si="3"/>
        <v>NÃO</v>
      </c>
      <c r="O104" t="str">
        <f t="shared" si="4"/>
        <v/>
      </c>
      <c r="P104" s="50" t="str">
        <f t="shared" si="5"/>
        <v>45601114758063613SALÁRIO1148,0845602</v>
      </c>
      <c r="Q104" s="1">
        <f>IF(A104=0,"",VLOOKUP($A104,RESUMO!$A$8:$B$83,2,FALSE))</f>
        <v>5</v>
      </c>
    </row>
    <row r="105" spans="1:17" x14ac:dyDescent="0.25">
      <c r="A105" s="51">
        <v>45601</v>
      </c>
      <c r="B105" s="1">
        <v>1</v>
      </c>
      <c r="C105" s="49" t="s">
        <v>144</v>
      </c>
      <c r="D105" s="52" t="s">
        <v>145</v>
      </c>
      <c r="E105" s="41" t="s">
        <v>165</v>
      </c>
      <c r="G105" s="55">
        <v>674.94</v>
      </c>
      <c r="I105" s="55">
        <v>674.94</v>
      </c>
      <c r="J105" s="6" t="s">
        <v>230</v>
      </c>
      <c r="K105" s="53" t="s">
        <v>26</v>
      </c>
      <c r="L105" t="s">
        <v>169</v>
      </c>
      <c r="N105" t="str">
        <f t="shared" si="3"/>
        <v>NÃO</v>
      </c>
      <c r="O105" t="str">
        <f t="shared" si="4"/>
        <v/>
      </c>
      <c r="P105" s="50" t="str">
        <f t="shared" si="5"/>
        <v>45601185086894387SALÁRIO674,9445602</v>
      </c>
      <c r="Q105" s="1">
        <f>IF(A105=0,"",VLOOKUP($A105,RESUMO!$A$8:$B$83,2,FALSE))</f>
        <v>5</v>
      </c>
    </row>
    <row r="106" spans="1:17" x14ac:dyDescent="0.25">
      <c r="A106" s="51">
        <v>45601</v>
      </c>
      <c r="B106" s="1">
        <v>1</v>
      </c>
      <c r="C106" s="49" t="s">
        <v>146</v>
      </c>
      <c r="D106" s="52" t="s">
        <v>147</v>
      </c>
      <c r="E106" s="41" t="s">
        <v>165</v>
      </c>
      <c r="G106" s="55">
        <v>674.94</v>
      </c>
      <c r="I106" s="55">
        <v>674.94</v>
      </c>
      <c r="J106" s="6" t="s">
        <v>230</v>
      </c>
      <c r="K106" s="53" t="s">
        <v>26</v>
      </c>
      <c r="L106" t="s">
        <v>170</v>
      </c>
      <c r="N106" t="str">
        <f t="shared" si="3"/>
        <v>NÃO</v>
      </c>
      <c r="O106" t="str">
        <f t="shared" si="4"/>
        <v/>
      </c>
      <c r="P106" s="50" t="str">
        <f t="shared" si="5"/>
        <v>45601187942119653SALÁRIO674,9445602</v>
      </c>
      <c r="Q106" s="1">
        <f>IF(A106=0,"",VLOOKUP($A106,RESUMO!$A$8:$B$83,2,FALSE))</f>
        <v>5</v>
      </c>
    </row>
    <row r="107" spans="1:17" x14ac:dyDescent="0.25">
      <c r="A107" s="51">
        <v>45601</v>
      </c>
      <c r="B107" s="1">
        <v>1</v>
      </c>
      <c r="C107" s="49" t="s">
        <v>148</v>
      </c>
      <c r="D107" s="52" t="s">
        <v>149</v>
      </c>
      <c r="E107" s="41" t="s">
        <v>165</v>
      </c>
      <c r="G107" s="55">
        <v>955.5</v>
      </c>
      <c r="I107" s="55">
        <v>955.5</v>
      </c>
      <c r="J107" s="6" t="s">
        <v>230</v>
      </c>
      <c r="K107" s="53" t="s">
        <v>26</v>
      </c>
      <c r="L107" t="s">
        <v>171</v>
      </c>
      <c r="N107" t="str">
        <f t="shared" si="3"/>
        <v>NÃO</v>
      </c>
      <c r="O107" t="str">
        <f t="shared" si="4"/>
        <v/>
      </c>
      <c r="P107" s="50" t="str">
        <f t="shared" si="5"/>
        <v>45601175746980315SALÁRIO955,545602</v>
      </c>
      <c r="Q107" s="1">
        <f>IF(A107=0,"",VLOOKUP($A107,RESUMO!$A$8:$B$83,2,FALSE))</f>
        <v>5</v>
      </c>
    </row>
    <row r="108" spans="1:17" x14ac:dyDescent="0.25">
      <c r="A108" s="51">
        <v>45601</v>
      </c>
      <c r="B108" s="1">
        <v>1</v>
      </c>
      <c r="C108" s="49" t="s">
        <v>136</v>
      </c>
      <c r="D108" s="52" t="s">
        <v>137</v>
      </c>
      <c r="E108" s="41" t="s">
        <v>138</v>
      </c>
      <c r="G108" s="55">
        <v>40.799999999999997</v>
      </c>
      <c r="H108" s="58">
        <v>19</v>
      </c>
      <c r="I108" s="55">
        <v>775.19999999999993</v>
      </c>
      <c r="J108" s="6" t="s">
        <v>230</v>
      </c>
      <c r="K108" s="53" t="s">
        <v>26</v>
      </c>
      <c r="L108" t="s">
        <v>166</v>
      </c>
      <c r="N108" t="str">
        <f t="shared" si="3"/>
        <v>NÃO</v>
      </c>
      <c r="O108" t="str">
        <f t="shared" si="4"/>
        <v/>
      </c>
      <c r="P108" s="50" t="str">
        <f t="shared" si="5"/>
        <v>45601107573876670TRANSPORTE40,845602</v>
      </c>
      <c r="Q108" s="1">
        <f>IF(A108=0,"",VLOOKUP($A108,RESUMO!$A$8:$B$83,2,FALSE))</f>
        <v>5</v>
      </c>
    </row>
    <row r="109" spans="1:17" x14ac:dyDescent="0.25">
      <c r="A109" s="51">
        <v>45601</v>
      </c>
      <c r="B109" s="1">
        <v>1</v>
      </c>
      <c r="C109" s="49" t="s">
        <v>140</v>
      </c>
      <c r="D109" s="52" t="s">
        <v>141</v>
      </c>
      <c r="E109" s="41" t="s">
        <v>138</v>
      </c>
      <c r="G109" s="55">
        <v>40.799999999999997</v>
      </c>
      <c r="H109" s="58">
        <v>19</v>
      </c>
      <c r="I109" s="55">
        <v>775.19999999999993</v>
      </c>
      <c r="J109" s="6" t="s">
        <v>230</v>
      </c>
      <c r="K109" s="53" t="s">
        <v>26</v>
      </c>
      <c r="L109" t="s">
        <v>167</v>
      </c>
      <c r="N109" t="str">
        <f t="shared" si="3"/>
        <v>NÃO</v>
      </c>
      <c r="O109" t="str">
        <f t="shared" si="4"/>
        <v/>
      </c>
      <c r="P109" s="50" t="str">
        <f t="shared" si="5"/>
        <v>45601100354432605TRANSPORTE40,845602</v>
      </c>
      <c r="Q109" s="1">
        <f>IF(A109=0,"",VLOOKUP($A109,RESUMO!$A$8:$B$83,2,FALSE))</f>
        <v>5</v>
      </c>
    </row>
    <row r="110" spans="1:17" x14ac:dyDescent="0.25">
      <c r="A110" s="51">
        <v>45601</v>
      </c>
      <c r="B110" s="1">
        <v>1</v>
      </c>
      <c r="C110" s="49" t="s">
        <v>142</v>
      </c>
      <c r="D110" s="52" t="s">
        <v>143</v>
      </c>
      <c r="E110" s="41" t="s">
        <v>138</v>
      </c>
      <c r="G110" s="55">
        <v>40.799999999999997</v>
      </c>
      <c r="H110" s="58">
        <v>19</v>
      </c>
      <c r="I110" s="55">
        <v>775.19999999999993</v>
      </c>
      <c r="J110" s="6" t="s">
        <v>230</v>
      </c>
      <c r="K110" s="53" t="s">
        <v>26</v>
      </c>
      <c r="L110" t="s">
        <v>168</v>
      </c>
      <c r="N110" t="str">
        <f t="shared" si="3"/>
        <v>NÃO</v>
      </c>
      <c r="O110" t="str">
        <f t="shared" si="4"/>
        <v/>
      </c>
      <c r="P110" s="50" t="str">
        <f t="shared" si="5"/>
        <v>45601107249031600TRANSPORTE40,845602</v>
      </c>
      <c r="Q110" s="1">
        <f>IF(A110=0,"",VLOOKUP($A110,RESUMO!$A$8:$B$83,2,FALSE))</f>
        <v>5</v>
      </c>
    </row>
    <row r="111" spans="1:17" x14ac:dyDescent="0.25">
      <c r="A111" s="51">
        <v>45601</v>
      </c>
      <c r="B111" s="1">
        <v>1</v>
      </c>
      <c r="C111" s="49" t="s">
        <v>34</v>
      </c>
      <c r="D111" s="52" t="s">
        <v>35</v>
      </c>
      <c r="E111" s="41" t="s">
        <v>138</v>
      </c>
      <c r="G111" s="55">
        <v>42.3</v>
      </c>
      <c r="H111" s="58">
        <v>19</v>
      </c>
      <c r="I111" s="55">
        <v>803.69999999999993</v>
      </c>
      <c r="J111" s="6" t="s">
        <v>230</v>
      </c>
      <c r="K111" s="53" t="s">
        <v>26</v>
      </c>
      <c r="L111" t="s">
        <v>37</v>
      </c>
      <c r="N111" t="str">
        <f t="shared" si="3"/>
        <v>NÃO</v>
      </c>
      <c r="O111" t="str">
        <f t="shared" si="4"/>
        <v/>
      </c>
      <c r="P111" s="50" t="str">
        <f t="shared" si="5"/>
        <v>45601114758063613TRANSPORTE42,345602</v>
      </c>
      <c r="Q111" s="1">
        <f>IF(A111=0,"",VLOOKUP($A111,RESUMO!$A$8:$B$83,2,FALSE))</f>
        <v>5</v>
      </c>
    </row>
    <row r="112" spans="1:17" x14ac:dyDescent="0.25">
      <c r="A112" s="51">
        <v>45601</v>
      </c>
      <c r="B112" s="1">
        <v>1</v>
      </c>
      <c r="C112" s="49" t="s">
        <v>144</v>
      </c>
      <c r="D112" s="52" t="s">
        <v>145</v>
      </c>
      <c r="E112" s="41" t="s">
        <v>138</v>
      </c>
      <c r="G112" s="55">
        <v>40.799999999999997</v>
      </c>
      <c r="H112" s="58">
        <v>19</v>
      </c>
      <c r="I112" s="55">
        <v>775.19999999999993</v>
      </c>
      <c r="J112" s="6" t="s">
        <v>230</v>
      </c>
      <c r="K112" s="53" t="s">
        <v>26</v>
      </c>
      <c r="L112" t="s">
        <v>169</v>
      </c>
      <c r="N112" t="str">
        <f t="shared" si="3"/>
        <v>NÃO</v>
      </c>
      <c r="O112" t="str">
        <f t="shared" si="4"/>
        <v/>
      </c>
      <c r="P112" s="50" t="str">
        <f t="shared" si="5"/>
        <v>45601185086894387TRANSPORTE40,845602</v>
      </c>
      <c r="Q112" s="1">
        <f>IF(A112=0,"",VLOOKUP($A112,RESUMO!$A$8:$B$83,2,FALSE))</f>
        <v>5</v>
      </c>
    </row>
    <row r="113" spans="1:17" x14ac:dyDescent="0.25">
      <c r="A113" s="51">
        <v>45601</v>
      </c>
      <c r="B113" s="1">
        <v>1</v>
      </c>
      <c r="C113" s="49" t="s">
        <v>146</v>
      </c>
      <c r="D113" s="52" t="s">
        <v>147</v>
      </c>
      <c r="E113" s="41" t="s">
        <v>138</v>
      </c>
      <c r="G113" s="55">
        <v>40.799999999999997</v>
      </c>
      <c r="H113" s="58">
        <v>19</v>
      </c>
      <c r="I113" s="55">
        <v>775.19999999999993</v>
      </c>
      <c r="J113" s="6" t="s">
        <v>230</v>
      </c>
      <c r="K113" s="53" t="s">
        <v>26</v>
      </c>
      <c r="L113" t="s">
        <v>170</v>
      </c>
      <c r="N113" t="str">
        <f t="shared" si="3"/>
        <v>NÃO</v>
      </c>
      <c r="O113" t="str">
        <f t="shared" si="4"/>
        <v/>
      </c>
      <c r="P113" s="50" t="str">
        <f t="shared" si="5"/>
        <v>45601187942119653TRANSPORTE40,845602</v>
      </c>
      <c r="Q113" s="1">
        <f>IF(A113=0,"",VLOOKUP($A113,RESUMO!$A$8:$B$83,2,FALSE))</f>
        <v>5</v>
      </c>
    </row>
    <row r="114" spans="1:17" x14ac:dyDescent="0.25">
      <c r="A114" s="51">
        <v>45601</v>
      </c>
      <c r="B114" s="1">
        <v>1</v>
      </c>
      <c r="C114" s="49" t="s">
        <v>148</v>
      </c>
      <c r="D114" s="52" t="s">
        <v>149</v>
      </c>
      <c r="E114" s="41" t="s">
        <v>138</v>
      </c>
      <c r="G114" s="55">
        <v>40.799999999999997</v>
      </c>
      <c r="H114" s="58">
        <v>19</v>
      </c>
      <c r="I114" s="55">
        <v>775.19999999999993</v>
      </c>
      <c r="J114" s="6" t="s">
        <v>230</v>
      </c>
      <c r="K114" s="53" t="s">
        <v>26</v>
      </c>
      <c r="L114" t="s">
        <v>171</v>
      </c>
      <c r="N114" t="str">
        <f t="shared" si="3"/>
        <v>NÃO</v>
      </c>
      <c r="O114" t="str">
        <f t="shared" si="4"/>
        <v/>
      </c>
      <c r="P114" s="50" t="str">
        <f t="shared" si="5"/>
        <v>45601175746980315TRANSPORTE40,845602</v>
      </c>
      <c r="Q114" s="1">
        <f>IF(A114=0,"",VLOOKUP($A114,RESUMO!$A$8:$B$83,2,FALSE))</f>
        <v>5</v>
      </c>
    </row>
    <row r="115" spans="1:17" x14ac:dyDescent="0.25">
      <c r="A115" s="51">
        <v>45601</v>
      </c>
      <c r="B115" s="1">
        <v>1</v>
      </c>
      <c r="C115" s="49" t="s">
        <v>136</v>
      </c>
      <c r="D115" s="52" t="s">
        <v>137</v>
      </c>
      <c r="E115" s="41" t="s">
        <v>150</v>
      </c>
      <c r="G115" s="55">
        <v>4</v>
      </c>
      <c r="H115" s="58">
        <v>19</v>
      </c>
      <c r="I115" s="55">
        <v>76</v>
      </c>
      <c r="J115" s="6" t="s">
        <v>230</v>
      </c>
      <c r="K115" s="53" t="s">
        <v>26</v>
      </c>
      <c r="L115" t="s">
        <v>166</v>
      </c>
      <c r="N115" t="str">
        <f t="shared" si="3"/>
        <v>NÃO</v>
      </c>
      <c r="O115" t="str">
        <f t="shared" si="4"/>
        <v/>
      </c>
      <c r="P115" s="50" t="str">
        <f t="shared" si="5"/>
        <v>45601107573876670CAFÉ445602</v>
      </c>
      <c r="Q115" s="1">
        <f>IF(A115=0,"",VLOOKUP($A115,RESUMO!$A$8:$B$83,2,FALSE))</f>
        <v>5</v>
      </c>
    </row>
    <row r="116" spans="1:17" x14ac:dyDescent="0.25">
      <c r="A116" s="51">
        <v>45601</v>
      </c>
      <c r="B116" s="1">
        <v>1</v>
      </c>
      <c r="C116" s="49" t="s">
        <v>140</v>
      </c>
      <c r="D116" s="52" t="s">
        <v>141</v>
      </c>
      <c r="E116" s="41" t="s">
        <v>150</v>
      </c>
      <c r="G116" s="55">
        <v>4</v>
      </c>
      <c r="H116" s="58">
        <v>19</v>
      </c>
      <c r="I116" s="55">
        <v>76</v>
      </c>
      <c r="J116" s="6" t="s">
        <v>230</v>
      </c>
      <c r="K116" s="53" t="s">
        <v>26</v>
      </c>
      <c r="L116" t="s">
        <v>167</v>
      </c>
      <c r="N116" t="str">
        <f t="shared" si="3"/>
        <v>NÃO</v>
      </c>
      <c r="O116" t="str">
        <f t="shared" si="4"/>
        <v/>
      </c>
      <c r="P116" s="50" t="str">
        <f t="shared" si="5"/>
        <v>45601100354432605CAFÉ445602</v>
      </c>
      <c r="Q116" s="1">
        <f>IF(A116=0,"",VLOOKUP($A116,RESUMO!$A$8:$B$83,2,FALSE))</f>
        <v>5</v>
      </c>
    </row>
    <row r="117" spans="1:17" x14ac:dyDescent="0.25">
      <c r="A117" s="51">
        <v>45601</v>
      </c>
      <c r="B117" s="1">
        <v>1</v>
      </c>
      <c r="C117" s="49" t="s">
        <v>142</v>
      </c>
      <c r="D117" s="52" t="s">
        <v>143</v>
      </c>
      <c r="E117" s="41" t="s">
        <v>150</v>
      </c>
      <c r="G117" s="55">
        <v>4</v>
      </c>
      <c r="H117" s="58">
        <v>19</v>
      </c>
      <c r="I117" s="55">
        <v>76</v>
      </c>
      <c r="J117" s="6" t="s">
        <v>230</v>
      </c>
      <c r="K117" s="53" t="s">
        <v>26</v>
      </c>
      <c r="L117" t="s">
        <v>168</v>
      </c>
      <c r="N117" t="str">
        <f t="shared" si="3"/>
        <v>NÃO</v>
      </c>
      <c r="O117" t="str">
        <f t="shared" si="4"/>
        <v/>
      </c>
      <c r="P117" s="50" t="str">
        <f t="shared" si="5"/>
        <v>45601107249031600CAFÉ445602</v>
      </c>
      <c r="Q117" s="1">
        <f>IF(A117=0,"",VLOOKUP($A117,RESUMO!$A$8:$B$83,2,FALSE))</f>
        <v>5</v>
      </c>
    </row>
    <row r="118" spans="1:17" x14ac:dyDescent="0.25">
      <c r="A118" s="51">
        <v>45601</v>
      </c>
      <c r="B118" s="1">
        <v>1</v>
      </c>
      <c r="C118" s="49" t="s">
        <v>34</v>
      </c>
      <c r="D118" s="52" t="s">
        <v>35</v>
      </c>
      <c r="E118" s="41" t="s">
        <v>150</v>
      </c>
      <c r="G118" s="55">
        <v>4</v>
      </c>
      <c r="H118" s="58">
        <v>19</v>
      </c>
      <c r="I118" s="55">
        <v>76</v>
      </c>
      <c r="J118" s="6" t="s">
        <v>230</v>
      </c>
      <c r="K118" s="53" t="s">
        <v>26</v>
      </c>
      <c r="L118" t="s">
        <v>37</v>
      </c>
      <c r="N118" t="str">
        <f t="shared" si="3"/>
        <v>NÃO</v>
      </c>
      <c r="O118" t="str">
        <f t="shared" si="4"/>
        <v/>
      </c>
      <c r="P118" s="50" t="str">
        <f t="shared" si="5"/>
        <v>45601114758063613CAFÉ445602</v>
      </c>
      <c r="Q118" s="1">
        <f>IF(A118=0,"",VLOOKUP($A118,RESUMO!$A$8:$B$83,2,FALSE))</f>
        <v>5</v>
      </c>
    </row>
    <row r="119" spans="1:17" x14ac:dyDescent="0.25">
      <c r="A119" s="51">
        <v>45601</v>
      </c>
      <c r="B119" s="1">
        <v>1</v>
      </c>
      <c r="C119" s="49" t="s">
        <v>144</v>
      </c>
      <c r="D119" s="52" t="s">
        <v>145</v>
      </c>
      <c r="E119" s="41" t="s">
        <v>150</v>
      </c>
      <c r="G119" s="55">
        <v>4</v>
      </c>
      <c r="H119" s="58">
        <v>19</v>
      </c>
      <c r="I119" s="55">
        <v>76</v>
      </c>
      <c r="J119" s="6" t="s">
        <v>230</v>
      </c>
      <c r="K119" s="53" t="s">
        <v>26</v>
      </c>
      <c r="L119" t="s">
        <v>169</v>
      </c>
      <c r="N119" t="str">
        <f t="shared" si="3"/>
        <v>NÃO</v>
      </c>
      <c r="O119" t="str">
        <f t="shared" si="4"/>
        <v/>
      </c>
      <c r="P119" s="50" t="str">
        <f t="shared" si="5"/>
        <v>45601185086894387CAFÉ445602</v>
      </c>
      <c r="Q119" s="1">
        <f>IF(A119=0,"",VLOOKUP($A119,RESUMO!$A$8:$B$83,2,FALSE))</f>
        <v>5</v>
      </c>
    </row>
    <row r="120" spans="1:17" x14ac:dyDescent="0.25">
      <c r="A120" s="51">
        <v>45601</v>
      </c>
      <c r="B120" s="1">
        <v>1</v>
      </c>
      <c r="C120" s="49" t="s">
        <v>146</v>
      </c>
      <c r="D120" s="52" t="s">
        <v>147</v>
      </c>
      <c r="E120" s="41" t="s">
        <v>150</v>
      </c>
      <c r="G120" s="55">
        <v>4</v>
      </c>
      <c r="H120" s="58">
        <v>19</v>
      </c>
      <c r="I120" s="55">
        <v>76</v>
      </c>
      <c r="J120" s="6" t="s">
        <v>230</v>
      </c>
      <c r="K120" s="53" t="s">
        <v>26</v>
      </c>
      <c r="L120" t="s">
        <v>170</v>
      </c>
      <c r="N120" t="str">
        <f t="shared" si="3"/>
        <v>NÃO</v>
      </c>
      <c r="O120" t="str">
        <f t="shared" si="4"/>
        <v/>
      </c>
      <c r="P120" s="50" t="str">
        <f t="shared" si="5"/>
        <v>45601187942119653CAFÉ445602</v>
      </c>
      <c r="Q120" s="1">
        <f>IF(A120=0,"",VLOOKUP($A120,RESUMO!$A$8:$B$83,2,FALSE))</f>
        <v>5</v>
      </c>
    </row>
    <row r="121" spans="1:17" x14ac:dyDescent="0.25">
      <c r="A121" s="51">
        <v>45601</v>
      </c>
      <c r="B121" s="1">
        <v>1</v>
      </c>
      <c r="C121" s="49" t="s">
        <v>148</v>
      </c>
      <c r="D121" s="52" t="s">
        <v>149</v>
      </c>
      <c r="E121" s="41" t="s">
        <v>150</v>
      </c>
      <c r="G121" s="55">
        <v>4</v>
      </c>
      <c r="H121" s="58">
        <v>19</v>
      </c>
      <c r="I121" s="55">
        <v>76</v>
      </c>
      <c r="J121" s="6" t="s">
        <v>230</v>
      </c>
      <c r="K121" s="53" t="s">
        <v>26</v>
      </c>
      <c r="L121" t="s">
        <v>171</v>
      </c>
      <c r="N121" t="str">
        <f t="shared" si="3"/>
        <v>NÃO</v>
      </c>
      <c r="O121" t="str">
        <f t="shared" si="4"/>
        <v/>
      </c>
      <c r="P121" s="50" t="str">
        <f t="shared" si="5"/>
        <v>45601175746980315CAFÉ445602</v>
      </c>
      <c r="Q121" s="1">
        <f>IF(A121=0,"",VLOOKUP($A121,RESUMO!$A$8:$B$83,2,FALSE))</f>
        <v>5</v>
      </c>
    </row>
    <row r="122" spans="1:17" x14ac:dyDescent="0.25">
      <c r="A122" s="51">
        <v>45601</v>
      </c>
      <c r="B122" s="1">
        <v>2</v>
      </c>
      <c r="C122" s="49" t="s">
        <v>28</v>
      </c>
      <c r="D122" s="52" t="s">
        <v>29</v>
      </c>
      <c r="E122" s="41" t="s">
        <v>30</v>
      </c>
      <c r="G122" s="55">
        <v>226.5</v>
      </c>
      <c r="I122" s="55">
        <v>226.5</v>
      </c>
      <c r="J122" s="6" t="s">
        <v>230</v>
      </c>
      <c r="K122" s="53" t="s">
        <v>32</v>
      </c>
      <c r="L122" t="s">
        <v>33</v>
      </c>
      <c r="N122" t="str">
        <f t="shared" si="3"/>
        <v>SIM</v>
      </c>
      <c r="O122" t="str">
        <f t="shared" si="4"/>
        <v/>
      </c>
      <c r="P122" s="50" t="str">
        <f t="shared" si="5"/>
        <v>45601207834753000141PLOTAGENS - NF A EMITIR226,545602</v>
      </c>
      <c r="Q122" s="1">
        <f>IF(A122=0,"",VLOOKUP($A122,RESUMO!$A$8:$B$83,2,FALSE))</f>
        <v>5</v>
      </c>
    </row>
    <row r="123" spans="1:17" x14ac:dyDescent="0.25">
      <c r="A123" s="51">
        <v>45601</v>
      </c>
      <c r="B123" s="1">
        <v>4</v>
      </c>
      <c r="C123" s="49" t="s">
        <v>22</v>
      </c>
      <c r="D123" s="52" t="s">
        <v>23</v>
      </c>
      <c r="E123" s="41" t="s">
        <v>233</v>
      </c>
      <c r="G123" s="55">
        <v>20</v>
      </c>
      <c r="I123" s="55">
        <v>20</v>
      </c>
      <c r="J123" s="6" t="s">
        <v>230</v>
      </c>
      <c r="K123" s="53" t="s">
        <v>26</v>
      </c>
      <c r="L123" t="s">
        <v>27</v>
      </c>
      <c r="N123" t="str">
        <f t="shared" si="3"/>
        <v>NÃO</v>
      </c>
      <c r="O123" t="str">
        <f t="shared" si="4"/>
        <v/>
      </c>
      <c r="P123" s="50" t="str">
        <f t="shared" si="5"/>
        <v>45601427648990687FRETE UNIFORMES2045602</v>
      </c>
      <c r="Q123" s="1">
        <f>IF(A123=0,"",VLOOKUP($A123,RESUMO!$A$8:$B$83,2,FALSE))</f>
        <v>5</v>
      </c>
    </row>
    <row r="124" spans="1:17" x14ac:dyDescent="0.25">
      <c r="A124" s="51">
        <v>45601</v>
      </c>
      <c r="B124" s="1">
        <v>4</v>
      </c>
      <c r="C124" s="49" t="s">
        <v>22</v>
      </c>
      <c r="D124" s="52" t="s">
        <v>23</v>
      </c>
      <c r="E124" s="41" t="s">
        <v>234</v>
      </c>
      <c r="G124" s="55">
        <v>240</v>
      </c>
      <c r="I124" s="55">
        <v>240</v>
      </c>
      <c r="J124" s="6" t="s">
        <v>230</v>
      </c>
      <c r="K124" s="53" t="s">
        <v>26</v>
      </c>
      <c r="L124" t="s">
        <v>27</v>
      </c>
      <c r="N124" t="str">
        <f t="shared" si="3"/>
        <v>NÃO</v>
      </c>
      <c r="O124" t="str">
        <f t="shared" si="4"/>
        <v/>
      </c>
      <c r="P124" s="50" t="str">
        <f t="shared" si="5"/>
        <v>45601427648990687ITENS DE PAPELARIA PARA OBRA24045602</v>
      </c>
      <c r="Q124" s="1">
        <f>IF(A124=0,"",VLOOKUP($A124,RESUMO!$A$8:$B$83,2,FALSE))</f>
        <v>5</v>
      </c>
    </row>
    <row r="125" spans="1:17" x14ac:dyDescent="0.25">
      <c r="A125" s="51">
        <v>45601</v>
      </c>
      <c r="B125" s="1">
        <v>7</v>
      </c>
      <c r="C125" s="49" t="s">
        <v>60</v>
      </c>
      <c r="D125" s="52" t="s">
        <v>61</v>
      </c>
      <c r="E125" s="41" t="s">
        <v>62</v>
      </c>
      <c r="G125" s="55">
        <v>19640.05</v>
      </c>
      <c r="I125" s="55">
        <v>19640.05</v>
      </c>
      <c r="J125" s="6" t="s">
        <v>230</v>
      </c>
      <c r="K125" s="53" t="s">
        <v>63</v>
      </c>
      <c r="L125" t="s">
        <v>64</v>
      </c>
      <c r="N125" t="str">
        <f t="shared" si="3"/>
        <v>SIM</v>
      </c>
      <c r="O125" t="str">
        <f t="shared" si="4"/>
        <v/>
      </c>
      <c r="P125" s="50" t="str">
        <f t="shared" si="5"/>
        <v>45601730104762000107ADM 13% - NF A EMITIR19640,0545602</v>
      </c>
      <c r="Q125" s="1">
        <f>IF(A125=0,"",VLOOKUP($A125,RESUMO!$A$8:$B$83,2,FALSE))</f>
        <v>5</v>
      </c>
    </row>
    <row r="126" spans="1:17" x14ac:dyDescent="0.25">
      <c r="A126" s="51">
        <v>45616</v>
      </c>
      <c r="B126" s="1">
        <v>3</v>
      </c>
      <c r="C126" s="49" t="s">
        <v>115</v>
      </c>
      <c r="D126" s="52" t="s">
        <v>116</v>
      </c>
      <c r="E126" s="41" t="s">
        <v>235</v>
      </c>
      <c r="G126" s="55">
        <v>315</v>
      </c>
      <c r="I126" s="55">
        <v>315</v>
      </c>
      <c r="J126" s="6" t="s">
        <v>236</v>
      </c>
      <c r="K126" s="53" t="s">
        <v>21</v>
      </c>
      <c r="N126" t="str">
        <f t="shared" si="3"/>
        <v>SIM</v>
      </c>
      <c r="O126" t="str">
        <f t="shared" si="4"/>
        <v/>
      </c>
      <c r="P126" s="50" t="str">
        <f t="shared" si="5"/>
        <v>45616314072798002720TINTAS - NF 596731545631</v>
      </c>
      <c r="Q126" s="1">
        <f>IF(A126=0,"",VLOOKUP($A126,RESUMO!$A$8:$B$83,2,FALSE))</f>
        <v>6</v>
      </c>
    </row>
    <row r="127" spans="1:17" x14ac:dyDescent="0.25">
      <c r="A127" s="51">
        <v>45616</v>
      </c>
      <c r="B127" s="1">
        <v>3</v>
      </c>
      <c r="C127" s="49" t="s">
        <v>237</v>
      </c>
      <c r="D127" s="52" t="s">
        <v>238</v>
      </c>
      <c r="E127" s="41" t="s">
        <v>239</v>
      </c>
      <c r="G127" s="55">
        <v>660</v>
      </c>
      <c r="I127" s="55">
        <v>660</v>
      </c>
      <c r="J127" s="6" t="s">
        <v>240</v>
      </c>
      <c r="K127" s="53" t="s">
        <v>96</v>
      </c>
      <c r="N127" t="str">
        <f t="shared" si="3"/>
        <v>SIM</v>
      </c>
      <c r="O127" t="str">
        <f t="shared" si="4"/>
        <v/>
      </c>
      <c r="P127" s="50" t="str">
        <f t="shared" si="5"/>
        <v>45616341598885000150LOCAÇÃO DE CAÇAMBAS - NF 201466045617</v>
      </c>
      <c r="Q127" s="1">
        <f>IF(A127=0,"",VLOOKUP($A127,RESUMO!$A$8:$B$83,2,FALSE))</f>
        <v>6</v>
      </c>
    </row>
    <row r="128" spans="1:17" x14ac:dyDescent="0.25">
      <c r="A128" s="51">
        <v>45616</v>
      </c>
      <c r="B128" s="1">
        <v>3</v>
      </c>
      <c r="C128" s="49" t="s">
        <v>92</v>
      </c>
      <c r="D128" s="52" t="s">
        <v>93</v>
      </c>
      <c r="E128" s="41" t="s">
        <v>241</v>
      </c>
      <c r="G128" s="55">
        <v>235</v>
      </c>
      <c r="I128" s="55">
        <v>235</v>
      </c>
      <c r="J128" s="6" t="s">
        <v>242</v>
      </c>
      <c r="K128" s="53" t="s">
        <v>96</v>
      </c>
      <c r="N128" t="str">
        <f t="shared" si="3"/>
        <v>SIM</v>
      </c>
      <c r="O128" t="str">
        <f t="shared" si="4"/>
        <v/>
      </c>
      <c r="P128" s="50" t="str">
        <f t="shared" si="5"/>
        <v>45616307409393000130SERRA E POLICORTE - NF 2666223545624</v>
      </c>
      <c r="Q128" s="1">
        <f>IF(A128=0,"",VLOOKUP($A128,RESUMO!$A$8:$B$83,2,FALSE))</f>
        <v>6</v>
      </c>
    </row>
    <row r="129" spans="1:17" x14ac:dyDescent="0.25">
      <c r="A129" s="51">
        <v>45616</v>
      </c>
      <c r="B129" s="1">
        <v>3</v>
      </c>
      <c r="C129" s="49" t="s">
        <v>243</v>
      </c>
      <c r="D129" s="52" t="s">
        <v>244</v>
      </c>
      <c r="E129" s="41" t="s">
        <v>245</v>
      </c>
      <c r="G129" s="55">
        <v>1216</v>
      </c>
      <c r="I129" s="55">
        <v>1216</v>
      </c>
      <c r="J129" s="6" t="s">
        <v>240</v>
      </c>
      <c r="K129" s="53" t="s">
        <v>26</v>
      </c>
      <c r="N129" t="str">
        <f t="shared" si="3"/>
        <v>SIM</v>
      </c>
      <c r="O129" t="str">
        <f t="shared" si="4"/>
        <v/>
      </c>
      <c r="P129" s="50" t="str">
        <f t="shared" si="5"/>
        <v>45616330996544000116REALIZAÇÃO DE EXAMES ADMISSIONAL - NF 3468121645617</v>
      </c>
      <c r="Q129" s="1">
        <f>IF(A129=0,"",VLOOKUP($A129,RESUMO!$A$8:$B$83,2,FALSE))</f>
        <v>6</v>
      </c>
    </row>
    <row r="130" spans="1:17" x14ac:dyDescent="0.25">
      <c r="A130" s="51">
        <v>45616</v>
      </c>
      <c r="B130" s="1">
        <v>5</v>
      </c>
      <c r="C130" s="49" t="s">
        <v>52</v>
      </c>
      <c r="D130" s="52" t="s">
        <v>53</v>
      </c>
      <c r="E130" s="41" t="s">
        <v>246</v>
      </c>
      <c r="G130" s="55">
        <v>17950</v>
      </c>
      <c r="I130" s="55">
        <v>17950</v>
      </c>
      <c r="J130" s="6" t="s">
        <v>247</v>
      </c>
      <c r="K130" s="53" t="s">
        <v>21</v>
      </c>
      <c r="N130" t="str">
        <f t="shared" ref="N130:N193" si="6">IF(ISERROR(SEARCH("NF",E130,1)),"NÃO","SIM")</f>
        <v>SIM</v>
      </c>
      <c r="O130" t="str">
        <f t="shared" ref="O130:O193" si="7">IF($B130=5,"SIM","")</f>
        <v>SIM</v>
      </c>
      <c r="P130" s="50" t="str">
        <f t="shared" ref="P130:P193" si="8">A130&amp;B130&amp;C130&amp;E130&amp;G130&amp;EDATE(J130,0)</f>
        <v>45616543828098000182MADEIRAS - NF 14761795045607</v>
      </c>
      <c r="Q130" s="1">
        <f>IF(A130=0,"",VLOOKUP($A130,RESUMO!$A$8:$B$83,2,FALSE))</f>
        <v>6</v>
      </c>
    </row>
    <row r="131" spans="1:17" x14ac:dyDescent="0.25">
      <c r="A131" s="51">
        <v>45616</v>
      </c>
      <c r="B131" s="1">
        <v>5</v>
      </c>
      <c r="C131" s="49" t="s">
        <v>17</v>
      </c>
      <c r="D131" s="52" t="s">
        <v>18</v>
      </c>
      <c r="E131" s="41" t="s">
        <v>248</v>
      </c>
      <c r="G131" s="55">
        <v>1039</v>
      </c>
      <c r="I131" s="55">
        <v>1039</v>
      </c>
      <c r="J131" s="6" t="s">
        <v>247</v>
      </c>
      <c r="K131" s="53" t="s">
        <v>21</v>
      </c>
      <c r="N131" t="str">
        <f t="shared" si="6"/>
        <v>SIM</v>
      </c>
      <c r="O131" t="str">
        <f t="shared" si="7"/>
        <v>SIM</v>
      </c>
      <c r="P131" s="50" t="str">
        <f t="shared" si="8"/>
        <v>45616518850040000279LONA PRETA - NF 28872103945607</v>
      </c>
      <c r="Q131" s="1">
        <f>IF(A131=0,"",VLOOKUP($A131,RESUMO!$A$8:$B$83,2,FALSE))</f>
        <v>6</v>
      </c>
    </row>
    <row r="132" spans="1:17" x14ac:dyDescent="0.25">
      <c r="A132" s="51">
        <v>45616</v>
      </c>
      <c r="B132" s="1">
        <v>5</v>
      </c>
      <c r="C132" s="49" t="s">
        <v>111</v>
      </c>
      <c r="D132" s="52" t="s">
        <v>112</v>
      </c>
      <c r="E132" s="41" t="s">
        <v>249</v>
      </c>
      <c r="G132" s="55">
        <v>700</v>
      </c>
      <c r="I132" s="55">
        <v>700</v>
      </c>
      <c r="J132" s="6" t="s">
        <v>126</v>
      </c>
      <c r="K132" s="53" t="s">
        <v>21</v>
      </c>
      <c r="N132" t="str">
        <f t="shared" si="6"/>
        <v>SIM</v>
      </c>
      <c r="O132" t="str">
        <f t="shared" si="7"/>
        <v>SIM</v>
      </c>
      <c r="P132" s="50" t="str">
        <f t="shared" si="8"/>
        <v>45616517581836000634DISCO DE CORTE - NF 3240070045601</v>
      </c>
      <c r="Q132" s="1">
        <f>IF(A132=0,"",VLOOKUP($A132,RESUMO!$A$8:$B$83,2,FALSE))</f>
        <v>6</v>
      </c>
    </row>
    <row r="133" spans="1:17" x14ac:dyDescent="0.25">
      <c r="A133" s="51">
        <v>45616</v>
      </c>
      <c r="B133" s="1">
        <v>3</v>
      </c>
      <c r="C133" s="49" t="s">
        <v>107</v>
      </c>
      <c r="D133" s="52" t="s">
        <v>108</v>
      </c>
      <c r="E133" s="41" t="s">
        <v>250</v>
      </c>
      <c r="G133" s="55">
        <v>228</v>
      </c>
      <c r="I133" s="55">
        <v>228</v>
      </c>
      <c r="J133" s="6" t="s">
        <v>240</v>
      </c>
      <c r="K133" s="53" t="s">
        <v>96</v>
      </c>
      <c r="N133" t="str">
        <f t="shared" si="6"/>
        <v>NÃO</v>
      </c>
      <c r="O133" t="str">
        <f t="shared" si="7"/>
        <v/>
      </c>
      <c r="P133" s="50" t="str">
        <f t="shared" si="8"/>
        <v>45616321944558000103LOCAÇÃO DE ANDAIMES - ND 1001822845617</v>
      </c>
      <c r="Q133" s="1">
        <f>IF(A133=0,"",VLOOKUP($A133,RESUMO!$A$8:$B$83,2,FALSE))</f>
        <v>6</v>
      </c>
    </row>
    <row r="134" spans="1:17" x14ac:dyDescent="0.25">
      <c r="A134" s="51">
        <v>45616</v>
      </c>
      <c r="B134" s="1">
        <v>3</v>
      </c>
      <c r="C134" s="49" t="s">
        <v>129</v>
      </c>
      <c r="D134" s="52" t="s">
        <v>130</v>
      </c>
      <c r="E134" s="41" t="s">
        <v>131</v>
      </c>
      <c r="G134" s="55">
        <v>199.71</v>
      </c>
      <c r="I134" s="55">
        <v>199.71</v>
      </c>
      <c r="J134" s="6" t="s">
        <v>251</v>
      </c>
      <c r="K134" s="53" t="s">
        <v>26</v>
      </c>
      <c r="N134" t="str">
        <f t="shared" si="6"/>
        <v>NÃO</v>
      </c>
      <c r="O134" t="str">
        <f t="shared" si="7"/>
        <v/>
      </c>
      <c r="P134" s="50" t="str">
        <f t="shared" si="8"/>
        <v>45616338727707000177SEGURO COLABORADORES199,7145626</v>
      </c>
      <c r="Q134" s="1">
        <f>IF(A134=0,"",VLOOKUP($A134,RESUMO!$A$8:$B$83,2,FALSE))</f>
        <v>6</v>
      </c>
    </row>
    <row r="135" spans="1:17" x14ac:dyDescent="0.25">
      <c r="A135" s="51">
        <v>45616</v>
      </c>
      <c r="B135" s="1">
        <v>2</v>
      </c>
      <c r="C135" s="49" t="s">
        <v>252</v>
      </c>
      <c r="D135" s="52" t="s">
        <v>253</v>
      </c>
      <c r="E135" s="41" t="s">
        <v>254</v>
      </c>
      <c r="G135" s="55">
        <v>79.8</v>
      </c>
      <c r="I135" s="55">
        <v>79.8</v>
      </c>
      <c r="J135" s="6" t="s">
        <v>124</v>
      </c>
      <c r="K135" s="53" t="s">
        <v>26</v>
      </c>
      <c r="L135" t="s">
        <v>27</v>
      </c>
      <c r="N135" t="str">
        <f t="shared" si="6"/>
        <v>SIM</v>
      </c>
      <c r="O135" t="str">
        <f t="shared" si="7"/>
        <v/>
      </c>
      <c r="P135" s="50" t="str">
        <f t="shared" si="8"/>
        <v>45616200000011045COMPETENCIA 10/2024 - NF A EMITIR79,845615</v>
      </c>
      <c r="Q135" s="1">
        <f>IF(A135=0,"",VLOOKUP($A135,RESUMO!$A$8:$B$83,2,FALSE))</f>
        <v>6</v>
      </c>
    </row>
    <row r="136" spans="1:17" x14ac:dyDescent="0.25">
      <c r="A136" s="51">
        <v>45616</v>
      </c>
      <c r="B136" s="1">
        <v>1</v>
      </c>
      <c r="C136" s="49" t="s">
        <v>136</v>
      </c>
      <c r="D136" s="52" t="s">
        <v>137</v>
      </c>
      <c r="E136" s="41" t="s">
        <v>165</v>
      </c>
      <c r="G136" s="55">
        <v>2600</v>
      </c>
      <c r="I136" s="55">
        <v>2600</v>
      </c>
      <c r="J136" s="6" t="s">
        <v>124</v>
      </c>
      <c r="K136" s="53" t="s">
        <v>26</v>
      </c>
      <c r="L136" t="s">
        <v>166</v>
      </c>
      <c r="N136" t="str">
        <f t="shared" si="6"/>
        <v>NÃO</v>
      </c>
      <c r="O136" t="str">
        <f t="shared" si="7"/>
        <v/>
      </c>
      <c r="P136" s="50" t="str">
        <f t="shared" si="8"/>
        <v>45616107573876670SALÁRIO260045615</v>
      </c>
      <c r="Q136" s="1">
        <f>IF(A136=0,"",VLOOKUP($A136,RESUMO!$A$8:$B$83,2,FALSE))</f>
        <v>6</v>
      </c>
    </row>
    <row r="137" spans="1:17" x14ac:dyDescent="0.25">
      <c r="A137" s="51">
        <v>45616</v>
      </c>
      <c r="B137" s="1">
        <v>1</v>
      </c>
      <c r="C137" s="49" t="s">
        <v>140</v>
      </c>
      <c r="D137" s="52" t="s">
        <v>141</v>
      </c>
      <c r="E137" s="41" t="s">
        <v>165</v>
      </c>
      <c r="G137" s="55">
        <v>1104.8</v>
      </c>
      <c r="I137" s="55">
        <v>1104.8</v>
      </c>
      <c r="J137" s="6" t="s">
        <v>124</v>
      </c>
      <c r="K137" s="53" t="s">
        <v>26</v>
      </c>
      <c r="L137" t="s">
        <v>167</v>
      </c>
      <c r="N137" t="str">
        <f t="shared" si="6"/>
        <v>NÃO</v>
      </c>
      <c r="O137" t="str">
        <f t="shared" si="7"/>
        <v/>
      </c>
      <c r="P137" s="50" t="str">
        <f t="shared" si="8"/>
        <v>45616100354432605SALÁRIO1104,845615</v>
      </c>
      <c r="Q137" s="1">
        <f>IF(A137=0,"",VLOOKUP($A137,RESUMO!$A$8:$B$83,2,FALSE))</f>
        <v>6</v>
      </c>
    </row>
    <row r="138" spans="1:17" x14ac:dyDescent="0.25">
      <c r="A138" s="51">
        <v>45616</v>
      </c>
      <c r="B138" s="1">
        <v>1</v>
      </c>
      <c r="C138" s="49" t="s">
        <v>142</v>
      </c>
      <c r="D138" s="52" t="s">
        <v>143</v>
      </c>
      <c r="E138" s="41" t="s">
        <v>165</v>
      </c>
      <c r="G138" s="55">
        <v>1104.8</v>
      </c>
      <c r="I138" s="55">
        <v>1104.8</v>
      </c>
      <c r="J138" s="6" t="s">
        <v>124</v>
      </c>
      <c r="K138" s="53" t="s">
        <v>26</v>
      </c>
      <c r="L138" t="s">
        <v>168</v>
      </c>
      <c r="N138" t="str">
        <f t="shared" si="6"/>
        <v>NÃO</v>
      </c>
      <c r="O138" t="str">
        <f t="shared" si="7"/>
        <v/>
      </c>
      <c r="P138" s="50" t="str">
        <f t="shared" si="8"/>
        <v>45616107249031600SALÁRIO1104,845615</v>
      </c>
      <c r="Q138" s="1">
        <f>IF(A138=0,"",VLOOKUP($A138,RESUMO!$A$8:$B$83,2,FALSE))</f>
        <v>6</v>
      </c>
    </row>
    <row r="139" spans="1:17" x14ac:dyDescent="0.25">
      <c r="A139" s="51">
        <v>45616</v>
      </c>
      <c r="B139" s="1">
        <v>1</v>
      </c>
      <c r="C139" s="49" t="s">
        <v>34</v>
      </c>
      <c r="D139" s="52" t="s">
        <v>35</v>
      </c>
      <c r="E139" s="41" t="s">
        <v>165</v>
      </c>
      <c r="G139" s="55">
        <v>1104.8</v>
      </c>
      <c r="I139" s="55">
        <v>1104.8</v>
      </c>
      <c r="J139" s="6" t="s">
        <v>124</v>
      </c>
      <c r="K139" s="53" t="s">
        <v>26</v>
      </c>
      <c r="L139" t="s">
        <v>37</v>
      </c>
      <c r="N139" t="str">
        <f t="shared" si="6"/>
        <v>NÃO</v>
      </c>
      <c r="O139" t="str">
        <f t="shared" si="7"/>
        <v/>
      </c>
      <c r="P139" s="50" t="str">
        <f t="shared" si="8"/>
        <v>45616114758063613SALÁRIO1104,845615</v>
      </c>
      <c r="Q139" s="1">
        <f>IF(A139=0,"",VLOOKUP($A139,RESUMO!$A$8:$B$83,2,FALSE))</f>
        <v>6</v>
      </c>
    </row>
    <row r="140" spans="1:17" x14ac:dyDescent="0.25">
      <c r="A140" s="51">
        <v>45616</v>
      </c>
      <c r="B140" s="1">
        <v>1</v>
      </c>
      <c r="C140" s="49" t="s">
        <v>144</v>
      </c>
      <c r="D140" s="52" t="s">
        <v>145</v>
      </c>
      <c r="E140" s="41" t="s">
        <v>165</v>
      </c>
      <c r="G140" s="55">
        <v>642.79999999999995</v>
      </c>
      <c r="I140" s="55">
        <v>642.79999999999995</v>
      </c>
      <c r="J140" s="6" t="s">
        <v>124</v>
      </c>
      <c r="K140" s="53" t="s">
        <v>26</v>
      </c>
      <c r="L140" t="s">
        <v>169</v>
      </c>
      <c r="N140" t="str">
        <f t="shared" si="6"/>
        <v>NÃO</v>
      </c>
      <c r="O140" t="str">
        <f t="shared" si="7"/>
        <v/>
      </c>
      <c r="P140" s="50" t="str">
        <f t="shared" si="8"/>
        <v>45616185086894387SALÁRIO642,845615</v>
      </c>
      <c r="Q140" s="1">
        <f>IF(A140=0,"",VLOOKUP($A140,RESUMO!$A$8:$B$83,2,FALSE))</f>
        <v>6</v>
      </c>
    </row>
    <row r="141" spans="1:17" x14ac:dyDescent="0.25">
      <c r="A141" s="51">
        <v>45616</v>
      </c>
      <c r="B141" s="1">
        <v>1</v>
      </c>
      <c r="C141" s="49" t="s">
        <v>146</v>
      </c>
      <c r="D141" s="52" t="s">
        <v>147</v>
      </c>
      <c r="E141" s="41" t="s">
        <v>165</v>
      </c>
      <c r="G141" s="55">
        <v>642.79999999999995</v>
      </c>
      <c r="I141" s="55">
        <v>642.79999999999995</v>
      </c>
      <c r="J141" s="6" t="s">
        <v>124</v>
      </c>
      <c r="K141" s="53" t="s">
        <v>26</v>
      </c>
      <c r="L141" t="s">
        <v>170</v>
      </c>
      <c r="N141" t="str">
        <f t="shared" si="6"/>
        <v>NÃO</v>
      </c>
      <c r="O141" t="str">
        <f t="shared" si="7"/>
        <v/>
      </c>
      <c r="P141" s="50" t="str">
        <f t="shared" si="8"/>
        <v>45616187942119653SALÁRIO642,845615</v>
      </c>
      <c r="Q141" s="1">
        <f>IF(A141=0,"",VLOOKUP($A141,RESUMO!$A$8:$B$83,2,FALSE))</f>
        <v>6</v>
      </c>
    </row>
    <row r="142" spans="1:17" x14ac:dyDescent="0.25">
      <c r="A142" s="51">
        <v>45616</v>
      </c>
      <c r="B142" s="1">
        <v>1</v>
      </c>
      <c r="C142" s="49" t="s">
        <v>148</v>
      </c>
      <c r="D142" s="52" t="s">
        <v>149</v>
      </c>
      <c r="E142" s="41" t="s">
        <v>165</v>
      </c>
      <c r="G142" s="55">
        <v>916</v>
      </c>
      <c r="I142" s="55">
        <v>916</v>
      </c>
      <c r="J142" s="6" t="s">
        <v>124</v>
      </c>
      <c r="K142" s="53" t="s">
        <v>26</v>
      </c>
      <c r="L142" t="s">
        <v>171</v>
      </c>
      <c r="N142" t="str">
        <f t="shared" si="6"/>
        <v>NÃO</v>
      </c>
      <c r="O142" t="str">
        <f t="shared" si="7"/>
        <v/>
      </c>
      <c r="P142" s="50" t="str">
        <f t="shared" si="8"/>
        <v>45616175746980315SALÁRIO91645615</v>
      </c>
      <c r="Q142" s="1">
        <f>IF(A142=0,"",VLOOKUP($A142,RESUMO!$A$8:$B$83,2,FALSE))</f>
        <v>6</v>
      </c>
    </row>
    <row r="143" spans="1:17" x14ac:dyDescent="0.25">
      <c r="A143" s="51">
        <v>45616</v>
      </c>
      <c r="B143" s="1">
        <v>1</v>
      </c>
      <c r="C143" s="49" t="s">
        <v>255</v>
      </c>
      <c r="D143" s="52" t="s">
        <v>256</v>
      </c>
      <c r="E143" s="41" t="s">
        <v>165</v>
      </c>
      <c r="G143" s="55">
        <v>557.09</v>
      </c>
      <c r="I143" s="55">
        <v>557.09</v>
      </c>
      <c r="J143" s="6" t="s">
        <v>124</v>
      </c>
      <c r="K143" s="53" t="s">
        <v>26</v>
      </c>
      <c r="L143" s="1" t="s">
        <v>257</v>
      </c>
      <c r="N143" t="str">
        <f t="shared" si="6"/>
        <v>NÃO</v>
      </c>
      <c r="O143" t="str">
        <f t="shared" si="7"/>
        <v/>
      </c>
      <c r="P143" s="50" t="str">
        <f t="shared" si="8"/>
        <v>45616101980098603SALÁRIO557,0945615</v>
      </c>
      <c r="Q143" s="1">
        <f>IF(A143=0,"",VLOOKUP($A143,RESUMO!$A$8:$B$83,2,FALSE))</f>
        <v>6</v>
      </c>
    </row>
    <row r="144" spans="1:17" x14ac:dyDescent="0.25">
      <c r="A144" s="51">
        <v>45616</v>
      </c>
      <c r="B144" s="1">
        <v>1</v>
      </c>
      <c r="C144" s="49" t="s">
        <v>136</v>
      </c>
      <c r="D144" s="52" t="s">
        <v>137</v>
      </c>
      <c r="E144" s="41" t="s">
        <v>258</v>
      </c>
      <c r="G144" s="55">
        <v>541.66999999999996</v>
      </c>
      <c r="I144" s="55">
        <v>541.66999999999996</v>
      </c>
      <c r="J144" s="6" t="s">
        <v>124</v>
      </c>
      <c r="K144" s="53" t="s">
        <v>26</v>
      </c>
      <c r="L144" t="s">
        <v>166</v>
      </c>
      <c r="N144" t="str">
        <f t="shared" si="6"/>
        <v>NÃO</v>
      </c>
      <c r="O144" t="str">
        <f t="shared" si="7"/>
        <v/>
      </c>
      <c r="P144" s="50" t="str">
        <f t="shared" si="8"/>
        <v>4561610757387667013º SALÁRIO541,6745615</v>
      </c>
      <c r="Q144" s="1">
        <f>IF(A144=0,"",VLOOKUP($A144,RESUMO!$A$8:$B$83,2,FALSE))</f>
        <v>6</v>
      </c>
    </row>
    <row r="145" spans="1:17" x14ac:dyDescent="0.25">
      <c r="A145" s="51">
        <v>45616</v>
      </c>
      <c r="B145" s="1">
        <v>1</v>
      </c>
      <c r="C145" s="49" t="s">
        <v>140</v>
      </c>
      <c r="D145" s="52" t="s">
        <v>141</v>
      </c>
      <c r="E145" s="41" t="s">
        <v>258</v>
      </c>
      <c r="G145" s="55">
        <v>230.17</v>
      </c>
      <c r="I145" s="55">
        <v>230.17</v>
      </c>
      <c r="J145" s="6" t="s">
        <v>124</v>
      </c>
      <c r="K145" s="53" t="s">
        <v>26</v>
      </c>
      <c r="L145" t="s">
        <v>167</v>
      </c>
      <c r="N145" t="str">
        <f t="shared" si="6"/>
        <v>NÃO</v>
      </c>
      <c r="O145" t="str">
        <f t="shared" si="7"/>
        <v/>
      </c>
      <c r="P145" s="50" t="str">
        <f t="shared" si="8"/>
        <v>4561610035443260513º SALÁRIO230,1745615</v>
      </c>
      <c r="Q145" s="1">
        <f>IF(A145=0,"",VLOOKUP($A145,RESUMO!$A$8:$B$83,2,FALSE))</f>
        <v>6</v>
      </c>
    </row>
    <row r="146" spans="1:17" x14ac:dyDescent="0.25">
      <c r="A146" s="51">
        <v>45616</v>
      </c>
      <c r="B146" s="1">
        <v>1</v>
      </c>
      <c r="C146" s="49" t="s">
        <v>142</v>
      </c>
      <c r="D146" s="52" t="s">
        <v>143</v>
      </c>
      <c r="E146" s="41" t="s">
        <v>258</v>
      </c>
      <c r="G146" s="55">
        <v>230.17</v>
      </c>
      <c r="I146" s="55">
        <v>230.17</v>
      </c>
      <c r="J146" s="6" t="s">
        <v>124</v>
      </c>
      <c r="K146" s="53" t="s">
        <v>26</v>
      </c>
      <c r="L146" t="s">
        <v>168</v>
      </c>
      <c r="N146" t="str">
        <f t="shared" si="6"/>
        <v>NÃO</v>
      </c>
      <c r="O146" t="str">
        <f t="shared" si="7"/>
        <v/>
      </c>
      <c r="P146" s="50" t="str">
        <f t="shared" si="8"/>
        <v>4561610724903160013º SALÁRIO230,1745615</v>
      </c>
      <c r="Q146" s="1">
        <f>IF(A146=0,"",VLOOKUP($A146,RESUMO!$A$8:$B$83,2,FALSE))</f>
        <v>6</v>
      </c>
    </row>
    <row r="147" spans="1:17" x14ac:dyDescent="0.25">
      <c r="A147" s="51">
        <v>45616</v>
      </c>
      <c r="B147" s="1">
        <v>1</v>
      </c>
      <c r="C147" s="49" t="s">
        <v>34</v>
      </c>
      <c r="D147" s="52" t="s">
        <v>35</v>
      </c>
      <c r="E147" s="41" t="s">
        <v>258</v>
      </c>
      <c r="G147" s="55">
        <v>230.17</v>
      </c>
      <c r="I147" s="55">
        <v>230.17</v>
      </c>
      <c r="J147" s="6" t="s">
        <v>124</v>
      </c>
      <c r="K147" s="53" t="s">
        <v>26</v>
      </c>
      <c r="L147" t="s">
        <v>37</v>
      </c>
      <c r="N147" t="str">
        <f t="shared" si="6"/>
        <v>NÃO</v>
      </c>
      <c r="O147" t="str">
        <f t="shared" si="7"/>
        <v/>
      </c>
      <c r="P147" s="50" t="str">
        <f t="shared" si="8"/>
        <v>4561611475806361313º SALÁRIO230,1745615</v>
      </c>
      <c r="Q147" s="1">
        <f>IF(A147=0,"",VLOOKUP($A147,RESUMO!$A$8:$B$83,2,FALSE))</f>
        <v>6</v>
      </c>
    </row>
    <row r="148" spans="1:17" x14ac:dyDescent="0.25">
      <c r="A148" s="51">
        <v>45616</v>
      </c>
      <c r="B148" s="1">
        <v>1</v>
      </c>
      <c r="C148" s="49" t="s">
        <v>144</v>
      </c>
      <c r="D148" s="52" t="s">
        <v>145</v>
      </c>
      <c r="E148" s="41" t="s">
        <v>258</v>
      </c>
      <c r="G148" s="55">
        <v>133.91999999999999</v>
      </c>
      <c r="I148" s="55">
        <v>133.91999999999999</v>
      </c>
      <c r="J148" s="6" t="s">
        <v>124</v>
      </c>
      <c r="K148" s="53" t="s">
        <v>26</v>
      </c>
      <c r="L148" t="s">
        <v>169</v>
      </c>
      <c r="N148" t="str">
        <f t="shared" si="6"/>
        <v>NÃO</v>
      </c>
      <c r="O148" t="str">
        <f t="shared" si="7"/>
        <v/>
      </c>
      <c r="P148" s="50" t="str">
        <f t="shared" si="8"/>
        <v>4561618508689438713º SALÁRIO133,9245615</v>
      </c>
      <c r="Q148" s="1">
        <f>IF(A148=0,"",VLOOKUP($A148,RESUMO!$A$8:$B$83,2,FALSE))</f>
        <v>6</v>
      </c>
    </row>
    <row r="149" spans="1:17" x14ac:dyDescent="0.25">
      <c r="A149" s="51">
        <v>45616</v>
      </c>
      <c r="B149" s="1">
        <v>1</v>
      </c>
      <c r="C149" s="49" t="s">
        <v>146</v>
      </c>
      <c r="D149" s="52" t="s">
        <v>147</v>
      </c>
      <c r="E149" s="41" t="s">
        <v>258</v>
      </c>
      <c r="G149" s="55">
        <v>133.91999999999999</v>
      </c>
      <c r="I149" s="55">
        <v>133.91999999999999</v>
      </c>
      <c r="J149" s="6" t="s">
        <v>124</v>
      </c>
      <c r="K149" s="53" t="s">
        <v>26</v>
      </c>
      <c r="L149" t="s">
        <v>170</v>
      </c>
      <c r="N149" t="str">
        <f t="shared" si="6"/>
        <v>NÃO</v>
      </c>
      <c r="O149" t="str">
        <f t="shared" si="7"/>
        <v/>
      </c>
      <c r="P149" s="50" t="str">
        <f t="shared" si="8"/>
        <v>4561618794211965313º SALÁRIO133,9245615</v>
      </c>
      <c r="Q149" s="1">
        <f>IF(A149=0,"",VLOOKUP($A149,RESUMO!$A$8:$B$83,2,FALSE))</f>
        <v>6</v>
      </c>
    </row>
    <row r="150" spans="1:17" x14ac:dyDescent="0.25">
      <c r="A150" s="51">
        <v>45616</v>
      </c>
      <c r="B150" s="1">
        <v>1</v>
      </c>
      <c r="C150" s="49" t="s">
        <v>148</v>
      </c>
      <c r="D150" s="52" t="s">
        <v>149</v>
      </c>
      <c r="E150" s="41" t="s">
        <v>258</v>
      </c>
      <c r="G150" s="55">
        <v>190.83</v>
      </c>
      <c r="I150" s="55">
        <v>190.83</v>
      </c>
      <c r="J150" s="6" t="s">
        <v>124</v>
      </c>
      <c r="K150" s="53" t="s">
        <v>26</v>
      </c>
      <c r="L150" t="s">
        <v>171</v>
      </c>
      <c r="N150" t="str">
        <f t="shared" si="6"/>
        <v>NÃO</v>
      </c>
      <c r="O150" t="str">
        <f t="shared" si="7"/>
        <v/>
      </c>
      <c r="P150" s="50" t="str">
        <f t="shared" si="8"/>
        <v>4561617574698031513º SALÁRIO190,8345615</v>
      </c>
      <c r="Q150" s="1">
        <f>IF(A150=0,"",VLOOKUP($A150,RESUMO!$A$8:$B$83,2,FALSE))</f>
        <v>6</v>
      </c>
    </row>
    <row r="151" spans="1:17" x14ac:dyDescent="0.25">
      <c r="A151" s="51">
        <v>45616</v>
      </c>
      <c r="B151" s="1">
        <v>1</v>
      </c>
      <c r="C151" s="49" t="s">
        <v>255</v>
      </c>
      <c r="D151" s="52" t="s">
        <v>256</v>
      </c>
      <c r="E151" s="41" t="s">
        <v>258</v>
      </c>
      <c r="G151" s="55">
        <v>66.959999999999994</v>
      </c>
      <c r="I151" s="55">
        <v>66.959999999999994</v>
      </c>
      <c r="J151" s="6" t="s">
        <v>124</v>
      </c>
      <c r="K151" s="53" t="s">
        <v>26</v>
      </c>
      <c r="L151" s="1" t="s">
        <v>257</v>
      </c>
      <c r="N151" t="str">
        <f t="shared" si="6"/>
        <v>NÃO</v>
      </c>
      <c r="O151" t="str">
        <f t="shared" si="7"/>
        <v/>
      </c>
      <c r="P151" s="50" t="str">
        <f t="shared" si="8"/>
        <v>4561610198009860313º SALÁRIO66,9645615</v>
      </c>
      <c r="Q151" s="1">
        <f>IF(A151=0,"",VLOOKUP($A151,RESUMO!$A$8:$B$83,2,FALSE))</f>
        <v>6</v>
      </c>
    </row>
    <row r="152" spans="1:17" x14ac:dyDescent="0.25">
      <c r="A152" s="51">
        <v>45616</v>
      </c>
      <c r="B152" s="1">
        <v>3</v>
      </c>
      <c r="C152" s="49" t="s">
        <v>259</v>
      </c>
      <c r="D152" s="52" t="s">
        <v>260</v>
      </c>
      <c r="E152" s="41" t="s">
        <v>229</v>
      </c>
      <c r="G152" s="55">
        <v>1298.52</v>
      </c>
      <c r="I152" s="55">
        <v>1298.52</v>
      </c>
      <c r="J152" s="6" t="s">
        <v>124</v>
      </c>
      <c r="K152" s="53" t="s">
        <v>26</v>
      </c>
      <c r="N152" t="str">
        <f t="shared" si="6"/>
        <v>NÃO</v>
      </c>
      <c r="O152" t="str">
        <f t="shared" si="7"/>
        <v/>
      </c>
      <c r="P152" s="50" t="str">
        <f t="shared" si="8"/>
        <v>45616300360305000104COMPETENCIA 10/20241298,5245615</v>
      </c>
      <c r="Q152" s="1">
        <f>IF(A152=0,"",VLOOKUP($A152,RESUMO!$A$8:$B$83,2,FALSE))</f>
        <v>6</v>
      </c>
    </row>
    <row r="153" spans="1:17" x14ac:dyDescent="0.25">
      <c r="A153" s="51">
        <v>45616</v>
      </c>
      <c r="B153" s="1">
        <v>3</v>
      </c>
      <c r="C153" s="49" t="s">
        <v>261</v>
      </c>
      <c r="D153" s="52" t="s">
        <v>262</v>
      </c>
      <c r="E153" s="41" t="s">
        <v>229</v>
      </c>
      <c r="G153" s="55">
        <v>6471.35</v>
      </c>
      <c r="I153" s="55">
        <v>6471.35</v>
      </c>
      <c r="J153" s="6" t="s">
        <v>124</v>
      </c>
      <c r="K153" s="53" t="s">
        <v>26</v>
      </c>
      <c r="N153" t="str">
        <f t="shared" si="6"/>
        <v>NÃO</v>
      </c>
      <c r="O153" t="str">
        <f t="shared" si="7"/>
        <v/>
      </c>
      <c r="P153" s="50" t="str">
        <f t="shared" si="8"/>
        <v>45616300394460000141COMPETENCIA 10/20246471,3545615</v>
      </c>
      <c r="Q153" s="1">
        <f>IF(A153=0,"",VLOOKUP($A153,RESUMO!$A$8:$B$83,2,FALSE))</f>
        <v>6</v>
      </c>
    </row>
    <row r="154" spans="1:17" x14ac:dyDescent="0.25">
      <c r="A154" s="51">
        <v>45616</v>
      </c>
      <c r="B154" s="1">
        <v>2</v>
      </c>
      <c r="C154" s="49" t="s">
        <v>263</v>
      </c>
      <c r="D154" s="52" t="s">
        <v>264</v>
      </c>
      <c r="E154" s="41" t="s">
        <v>265</v>
      </c>
      <c r="G154" s="55">
        <v>8380.7999999999993</v>
      </c>
      <c r="I154" s="55">
        <v>8380.7999999999993</v>
      </c>
      <c r="J154" s="6" t="s">
        <v>124</v>
      </c>
      <c r="K154" s="53" t="s">
        <v>32</v>
      </c>
      <c r="L154" t="s">
        <v>266</v>
      </c>
      <c r="N154" t="str">
        <f t="shared" si="6"/>
        <v>NÃO</v>
      </c>
      <c r="O154" t="str">
        <f t="shared" si="7"/>
        <v/>
      </c>
      <c r="P154" s="50" t="str">
        <f t="shared" si="8"/>
        <v>45616278068991620ESCAVAÇÃO DE TUBULÃO8380,845615</v>
      </c>
      <c r="Q154" s="1">
        <f>IF(A154=0,"",VLOOKUP($A154,RESUMO!$A$8:$B$83,2,FALSE))</f>
        <v>6</v>
      </c>
    </row>
    <row r="155" spans="1:17" x14ac:dyDescent="0.25">
      <c r="A155" s="51">
        <v>45616</v>
      </c>
      <c r="B155" s="1">
        <v>1</v>
      </c>
      <c r="C155" s="49" t="s">
        <v>181</v>
      </c>
      <c r="D155" s="52" t="s">
        <v>182</v>
      </c>
      <c r="E155" s="41" t="s">
        <v>36</v>
      </c>
      <c r="G155" s="55">
        <v>270</v>
      </c>
      <c r="H155" s="58">
        <v>10</v>
      </c>
      <c r="I155" s="55">
        <v>2700</v>
      </c>
      <c r="J155" s="6" t="s">
        <v>124</v>
      </c>
      <c r="K155" s="53" t="s">
        <v>26</v>
      </c>
      <c r="L155" t="s">
        <v>184</v>
      </c>
      <c r="N155" t="str">
        <f t="shared" si="6"/>
        <v>NÃO</v>
      </c>
      <c r="O155" t="str">
        <f t="shared" si="7"/>
        <v/>
      </c>
      <c r="P155" s="50" t="str">
        <f t="shared" si="8"/>
        <v>45616136404993600DIÁRIA27045615</v>
      </c>
      <c r="Q155" s="1">
        <f>IF(A155=0,"",VLOOKUP($A155,RESUMO!$A$8:$B$83,2,FALSE))</f>
        <v>6</v>
      </c>
    </row>
    <row r="156" spans="1:17" x14ac:dyDescent="0.25">
      <c r="A156" s="51">
        <v>45616</v>
      </c>
      <c r="B156" s="1">
        <v>1</v>
      </c>
      <c r="C156" s="49" t="s">
        <v>267</v>
      </c>
      <c r="D156" s="52" t="s">
        <v>268</v>
      </c>
      <c r="E156" s="41" t="s">
        <v>36</v>
      </c>
      <c r="G156" s="55">
        <v>135</v>
      </c>
      <c r="H156" s="58">
        <v>1</v>
      </c>
      <c r="I156" s="55">
        <v>135</v>
      </c>
      <c r="J156" s="6" t="s">
        <v>124</v>
      </c>
      <c r="K156" s="53" t="s">
        <v>26</v>
      </c>
      <c r="L156" t="s">
        <v>269</v>
      </c>
      <c r="N156" t="str">
        <f t="shared" si="6"/>
        <v>NÃO</v>
      </c>
      <c r="O156" t="str">
        <f t="shared" si="7"/>
        <v/>
      </c>
      <c r="P156" s="50" t="str">
        <f t="shared" si="8"/>
        <v>45616112312366630DIÁRIA13545615</v>
      </c>
      <c r="Q156" s="1">
        <f>IF(A156=0,"",VLOOKUP($A156,RESUMO!$A$8:$B$83,2,FALSE))</f>
        <v>6</v>
      </c>
    </row>
    <row r="157" spans="1:17" x14ac:dyDescent="0.25">
      <c r="A157" s="51">
        <v>45616</v>
      </c>
      <c r="B157" s="1">
        <v>5</v>
      </c>
      <c r="C157" s="49" t="s">
        <v>111</v>
      </c>
      <c r="D157" s="52" t="s">
        <v>112</v>
      </c>
      <c r="E157" s="41" t="s">
        <v>270</v>
      </c>
      <c r="G157" s="55">
        <v>167.8</v>
      </c>
      <c r="I157" s="55">
        <v>167.8</v>
      </c>
      <c r="J157" s="6" t="s">
        <v>124</v>
      </c>
      <c r="K157" s="53" t="s">
        <v>21</v>
      </c>
      <c r="N157" t="str">
        <f t="shared" si="6"/>
        <v>SIM</v>
      </c>
      <c r="O157" t="str">
        <f t="shared" si="7"/>
        <v>SIM</v>
      </c>
      <c r="P157" s="50" t="str">
        <f t="shared" si="8"/>
        <v>45616517581836000634DISCO DESBASTE - NF 32283167,845615</v>
      </c>
      <c r="Q157" s="1">
        <f>IF(A157=0,"",VLOOKUP($A157,RESUMO!$A$8:$B$83,2,FALSE))</f>
        <v>6</v>
      </c>
    </row>
    <row r="158" spans="1:17" x14ac:dyDescent="0.25">
      <c r="A158" s="51">
        <v>45616</v>
      </c>
      <c r="B158" s="1">
        <v>3</v>
      </c>
      <c r="C158" s="49" t="s">
        <v>271</v>
      </c>
      <c r="D158" s="52" t="s">
        <v>272</v>
      </c>
      <c r="E158" s="41" t="s">
        <v>273</v>
      </c>
      <c r="G158" s="55">
        <v>1268</v>
      </c>
      <c r="I158" s="55">
        <v>1268</v>
      </c>
      <c r="J158" s="6" t="s">
        <v>240</v>
      </c>
      <c r="K158" s="53" t="s">
        <v>26</v>
      </c>
      <c r="N158" t="str">
        <f t="shared" si="6"/>
        <v>SIM</v>
      </c>
      <c r="O158" t="str">
        <f t="shared" si="7"/>
        <v/>
      </c>
      <c r="P158" s="50" t="str">
        <f t="shared" si="8"/>
        <v>45616351708324000110UNIFORMES - NF 896126845617</v>
      </c>
      <c r="Q158" s="1">
        <f>IF(A158=0,"",VLOOKUP($A158,RESUMO!$A$8:$B$83,2,FALSE))</f>
        <v>6</v>
      </c>
    </row>
    <row r="159" spans="1:17" x14ac:dyDescent="0.25">
      <c r="A159" s="51">
        <v>45616</v>
      </c>
      <c r="B159" s="1">
        <v>3</v>
      </c>
      <c r="C159" s="49" t="s">
        <v>92</v>
      </c>
      <c r="D159" s="52" t="s">
        <v>93</v>
      </c>
      <c r="E159" s="41" t="s">
        <v>274</v>
      </c>
      <c r="G159" s="55">
        <v>100</v>
      </c>
      <c r="I159" s="55">
        <v>100</v>
      </c>
      <c r="J159" s="6" t="s">
        <v>275</v>
      </c>
      <c r="K159" s="53" t="s">
        <v>96</v>
      </c>
      <c r="N159" t="str">
        <f t="shared" si="6"/>
        <v>SIM</v>
      </c>
      <c r="O159" t="str">
        <f t="shared" si="7"/>
        <v/>
      </c>
      <c r="P159" s="50" t="str">
        <f t="shared" si="8"/>
        <v>45616307409393000130ESMERILHADEIRA - NF 2657010045618</v>
      </c>
      <c r="Q159" s="1">
        <f>IF(A159=0,"",VLOOKUP($A159,RESUMO!$A$8:$B$83,2,FALSE))</f>
        <v>6</v>
      </c>
    </row>
    <row r="160" spans="1:17" x14ac:dyDescent="0.25">
      <c r="A160" s="51">
        <v>45616</v>
      </c>
      <c r="B160" s="1">
        <v>3</v>
      </c>
      <c r="C160" s="49" t="s">
        <v>202</v>
      </c>
      <c r="D160" s="52" t="s">
        <v>203</v>
      </c>
      <c r="E160" s="41" t="s">
        <v>276</v>
      </c>
      <c r="G160" s="55">
        <v>1955.59</v>
      </c>
      <c r="I160" s="55">
        <v>1955.59</v>
      </c>
      <c r="J160" s="6" t="s">
        <v>242</v>
      </c>
      <c r="K160" s="53" t="s">
        <v>26</v>
      </c>
      <c r="N160" t="str">
        <f t="shared" si="6"/>
        <v>SIM</v>
      </c>
      <c r="O160" t="str">
        <f t="shared" si="7"/>
        <v/>
      </c>
      <c r="P160" s="50" t="str">
        <f t="shared" si="8"/>
        <v>45616324654133000220CESTAS BASICAS - NF 2628261955,5945624</v>
      </c>
      <c r="Q160" s="1">
        <f>IF(A160=0,"",VLOOKUP($A160,RESUMO!$A$8:$B$83,2,FALSE))</f>
        <v>6</v>
      </c>
    </row>
    <row r="161" spans="1:17" x14ac:dyDescent="0.25">
      <c r="A161" s="51">
        <v>45616</v>
      </c>
      <c r="B161" s="1">
        <v>3</v>
      </c>
      <c r="C161" s="49" t="s">
        <v>92</v>
      </c>
      <c r="D161" s="52" t="s">
        <v>93</v>
      </c>
      <c r="E161" s="41" t="s">
        <v>277</v>
      </c>
      <c r="G161" s="55">
        <v>82</v>
      </c>
      <c r="I161" s="55">
        <v>82</v>
      </c>
      <c r="J161" s="6" t="s">
        <v>278</v>
      </c>
      <c r="K161" s="53" t="s">
        <v>96</v>
      </c>
      <c r="N161" t="str">
        <f t="shared" si="6"/>
        <v>SIM</v>
      </c>
      <c r="O161" t="str">
        <f t="shared" si="7"/>
        <v/>
      </c>
      <c r="P161" s="50" t="str">
        <f t="shared" si="8"/>
        <v>45616307409393000130ADAPTADOR E MANDRIL - NF 28008245630</v>
      </c>
      <c r="Q161" s="1">
        <f>IF(A161=0,"",VLOOKUP($A161,RESUMO!$A$8:$B$83,2,FALSE))</f>
        <v>6</v>
      </c>
    </row>
    <row r="162" spans="1:17" x14ac:dyDescent="0.25">
      <c r="A162" s="51">
        <v>45616</v>
      </c>
      <c r="B162" s="1">
        <v>3</v>
      </c>
      <c r="C162" s="49" t="s">
        <v>92</v>
      </c>
      <c r="D162" s="52" t="s">
        <v>93</v>
      </c>
      <c r="E162" s="41" t="s">
        <v>279</v>
      </c>
      <c r="G162" s="55">
        <v>1250</v>
      </c>
      <c r="I162" s="55">
        <v>1250</v>
      </c>
      <c r="J162" s="6" t="s">
        <v>278</v>
      </c>
      <c r="K162" s="53" t="s">
        <v>96</v>
      </c>
      <c r="N162" t="str">
        <f t="shared" si="6"/>
        <v>SIM</v>
      </c>
      <c r="O162" t="str">
        <f t="shared" si="7"/>
        <v/>
      </c>
      <c r="P162" s="50" t="str">
        <f t="shared" si="8"/>
        <v>45616307409393000130SERRA, MARTELO - NF 26740125045630</v>
      </c>
      <c r="Q162" s="1">
        <f>IF(A162=0,"",VLOOKUP($A162,RESUMO!$A$8:$B$83,2,FALSE))</f>
        <v>6</v>
      </c>
    </row>
    <row r="163" spans="1:17" x14ac:dyDescent="0.25">
      <c r="A163" s="51">
        <v>45616</v>
      </c>
      <c r="B163" s="1">
        <v>3</v>
      </c>
      <c r="C163" s="49" t="s">
        <v>196</v>
      </c>
      <c r="D163" s="52" t="s">
        <v>197</v>
      </c>
      <c r="E163" s="41" t="s">
        <v>280</v>
      </c>
      <c r="G163" s="55">
        <v>1770</v>
      </c>
      <c r="I163" s="55">
        <v>1770</v>
      </c>
      <c r="J163" s="6" t="s">
        <v>281</v>
      </c>
      <c r="K163" s="53" t="s">
        <v>21</v>
      </c>
      <c r="N163" t="str">
        <f t="shared" si="6"/>
        <v>SIM</v>
      </c>
      <c r="O163" t="str">
        <f t="shared" si="7"/>
        <v/>
      </c>
      <c r="P163" s="50" t="str">
        <f t="shared" si="8"/>
        <v>45616397397491000198PROTETOR DE PISO - NF 61330177045628</v>
      </c>
      <c r="Q163" s="1">
        <f>IF(A163=0,"",VLOOKUP($A163,RESUMO!$A$8:$B$83,2,FALSE))</f>
        <v>6</v>
      </c>
    </row>
    <row r="164" spans="1:17" x14ac:dyDescent="0.25">
      <c r="A164" s="51">
        <v>45616</v>
      </c>
      <c r="B164" s="1">
        <v>3</v>
      </c>
      <c r="C164" s="49" t="s">
        <v>282</v>
      </c>
      <c r="D164" s="52" t="s">
        <v>283</v>
      </c>
      <c r="E164" s="41" t="s">
        <v>284</v>
      </c>
      <c r="G164" s="55">
        <v>860</v>
      </c>
      <c r="I164" s="55">
        <v>860</v>
      </c>
      <c r="J164" s="6" t="s">
        <v>281</v>
      </c>
      <c r="K164" s="53" t="s">
        <v>21</v>
      </c>
      <c r="N164" t="str">
        <f t="shared" si="6"/>
        <v>SIM</v>
      </c>
      <c r="O164" t="str">
        <f t="shared" si="7"/>
        <v/>
      </c>
      <c r="P164" s="50" t="str">
        <f t="shared" si="8"/>
        <v>45616317015387000152MANTA GEOTEXTIL - NF 1340086045628</v>
      </c>
      <c r="Q164" s="1">
        <f>IF(A164=0,"",VLOOKUP($A164,RESUMO!$A$8:$B$83,2,FALSE))</f>
        <v>6</v>
      </c>
    </row>
    <row r="165" spans="1:17" x14ac:dyDescent="0.25">
      <c r="A165" s="51">
        <v>45616</v>
      </c>
      <c r="B165" s="1">
        <v>5</v>
      </c>
      <c r="C165" s="49" t="s">
        <v>255</v>
      </c>
      <c r="D165" s="52" t="s">
        <v>256</v>
      </c>
      <c r="E165" s="41" t="s">
        <v>285</v>
      </c>
      <c r="G165" s="55">
        <v>761.6</v>
      </c>
      <c r="I165" s="55">
        <v>761.6</v>
      </c>
      <c r="J165" s="6" t="s">
        <v>126</v>
      </c>
      <c r="K165" s="53" t="s">
        <v>26</v>
      </c>
      <c r="N165" t="str">
        <f t="shared" si="6"/>
        <v>NÃO</v>
      </c>
      <c r="O165" t="str">
        <f t="shared" si="7"/>
        <v>SIM</v>
      </c>
      <c r="P165" s="50" t="str">
        <f t="shared" si="8"/>
        <v>45616501980098603VT E CAFÉ761,645601</v>
      </c>
      <c r="Q165" s="1">
        <f>IF(A165=0,"",VLOOKUP($A165,RESUMO!$A$8:$B$83,2,FALSE))</f>
        <v>6</v>
      </c>
    </row>
    <row r="166" spans="1:17" x14ac:dyDescent="0.25">
      <c r="A166" s="51">
        <v>45616</v>
      </c>
      <c r="B166" s="1">
        <v>5</v>
      </c>
      <c r="C166" s="49" t="s">
        <v>267</v>
      </c>
      <c r="D166" s="52" t="s">
        <v>268</v>
      </c>
      <c r="E166" s="41" t="s">
        <v>285</v>
      </c>
      <c r="G166" s="55">
        <v>703.8</v>
      </c>
      <c r="I166" s="55">
        <v>703.8</v>
      </c>
      <c r="J166" s="6" t="s">
        <v>126</v>
      </c>
      <c r="K166" s="53" t="s">
        <v>26</v>
      </c>
      <c r="N166" t="str">
        <f t="shared" si="6"/>
        <v>NÃO</v>
      </c>
      <c r="O166" t="str">
        <f t="shared" si="7"/>
        <v>SIM</v>
      </c>
      <c r="P166" s="50" t="str">
        <f t="shared" si="8"/>
        <v>45616512312366630VT E CAFÉ703,845601</v>
      </c>
      <c r="Q166" s="1">
        <f>IF(A166=0,"",VLOOKUP($A166,RESUMO!$A$8:$B$83,2,FALSE))</f>
        <v>6</v>
      </c>
    </row>
    <row r="167" spans="1:17" x14ac:dyDescent="0.25">
      <c r="A167" s="51">
        <v>45616</v>
      </c>
      <c r="B167" s="1">
        <v>7</v>
      </c>
      <c r="C167" s="49" t="s">
        <v>60</v>
      </c>
      <c r="D167" s="52" t="s">
        <v>61</v>
      </c>
      <c r="E167" s="41" t="s">
        <v>62</v>
      </c>
      <c r="G167" s="55">
        <v>8379.52</v>
      </c>
      <c r="I167" s="55">
        <v>8379.52</v>
      </c>
      <c r="J167" s="6" t="s">
        <v>124</v>
      </c>
      <c r="K167" s="53" t="s">
        <v>63</v>
      </c>
      <c r="L167" t="s">
        <v>64</v>
      </c>
      <c r="N167" t="str">
        <f t="shared" si="6"/>
        <v>SIM</v>
      </c>
      <c r="O167" t="str">
        <f t="shared" si="7"/>
        <v/>
      </c>
      <c r="P167" s="50" t="str">
        <f t="shared" si="8"/>
        <v>45616730104762000107ADM 13% - NF A EMITIR8379,5245615</v>
      </c>
      <c r="Q167" s="1">
        <f>IF(A167=0,"",VLOOKUP($A167,RESUMO!$A$8:$B$83,2,FALSE))</f>
        <v>6</v>
      </c>
    </row>
    <row r="168" spans="1:17" x14ac:dyDescent="0.25">
      <c r="A168" s="51">
        <v>45616</v>
      </c>
      <c r="B168" s="1">
        <v>5</v>
      </c>
      <c r="C168" s="49" t="s">
        <v>286</v>
      </c>
      <c r="D168" s="52" t="s">
        <v>287</v>
      </c>
      <c r="E168" s="41" t="s">
        <v>288</v>
      </c>
      <c r="G168" s="55">
        <v>3500</v>
      </c>
      <c r="I168" s="55">
        <v>3500</v>
      </c>
      <c r="J168" s="6" t="s">
        <v>289</v>
      </c>
      <c r="K168" s="53" t="s">
        <v>32</v>
      </c>
      <c r="N168" t="str">
        <f t="shared" si="6"/>
        <v>NÃO</v>
      </c>
      <c r="O168" t="str">
        <f t="shared" si="7"/>
        <v>SIM</v>
      </c>
      <c r="P168" s="50" t="str">
        <f t="shared" si="8"/>
        <v>4561650000628860050% PROJETO RETANGULÃO350045597</v>
      </c>
      <c r="Q168" s="1">
        <f>IF(A168=0,"",VLOOKUP($A168,RESUMO!$A$8:$B$83,2,FALSE))</f>
        <v>6</v>
      </c>
    </row>
    <row r="169" spans="1:17" x14ac:dyDescent="0.25">
      <c r="A169" s="40">
        <v>45631</v>
      </c>
      <c r="B169" s="54">
        <v>1</v>
      </c>
      <c r="C169" t="s">
        <v>290</v>
      </c>
      <c r="D169" t="s">
        <v>137</v>
      </c>
      <c r="E169" t="s">
        <v>165</v>
      </c>
      <c r="G169" s="55">
        <v>2480.11</v>
      </c>
      <c r="H169">
        <v>1</v>
      </c>
      <c r="I169" s="55">
        <v>2480.11</v>
      </c>
      <c r="J169" s="40" t="s">
        <v>291</v>
      </c>
      <c r="K169" t="s">
        <v>26</v>
      </c>
      <c r="L169" t="s">
        <v>166</v>
      </c>
      <c r="N169" t="str">
        <f t="shared" si="6"/>
        <v>NÃO</v>
      </c>
      <c r="O169" t="str">
        <f t="shared" si="7"/>
        <v/>
      </c>
      <c r="P169" s="50" t="str">
        <f t="shared" si="8"/>
        <v>45631100007573876670SALÁRIO2480,1145632</v>
      </c>
      <c r="Q169" s="1">
        <f>IF(A169=0,"",VLOOKUP($A169,RESUMO!$A$8:$B$83,2,FALSE))</f>
        <v>7</v>
      </c>
    </row>
    <row r="170" spans="1:17" x14ac:dyDescent="0.25">
      <c r="A170" s="40">
        <v>45631</v>
      </c>
      <c r="B170" s="54">
        <v>1</v>
      </c>
      <c r="C170" t="s">
        <v>290</v>
      </c>
      <c r="D170" t="s">
        <v>137</v>
      </c>
      <c r="E170" t="s">
        <v>138</v>
      </c>
      <c r="G170" s="55">
        <v>40.799999999999997</v>
      </c>
      <c r="H170">
        <v>18</v>
      </c>
      <c r="I170" s="55">
        <v>734.4</v>
      </c>
      <c r="J170" s="40" t="s">
        <v>291</v>
      </c>
      <c r="K170" t="s">
        <v>26</v>
      </c>
      <c r="L170" t="s">
        <v>166</v>
      </c>
      <c r="N170" t="str">
        <f t="shared" si="6"/>
        <v>NÃO</v>
      </c>
      <c r="O170" t="str">
        <f t="shared" si="7"/>
        <v/>
      </c>
      <c r="P170" s="50" t="str">
        <f t="shared" si="8"/>
        <v>45631100007573876670TRANSPORTE40,845632</v>
      </c>
      <c r="Q170" s="1">
        <f>IF(A170=0,"",VLOOKUP($A170,RESUMO!$A$8:$B$83,2,FALSE))</f>
        <v>7</v>
      </c>
    </row>
    <row r="171" spans="1:17" x14ac:dyDescent="0.25">
      <c r="A171" s="40">
        <v>45631</v>
      </c>
      <c r="B171" s="54">
        <v>1</v>
      </c>
      <c r="C171" t="s">
        <v>290</v>
      </c>
      <c r="D171" t="s">
        <v>137</v>
      </c>
      <c r="E171" t="s">
        <v>150</v>
      </c>
      <c r="G171" s="55">
        <v>4</v>
      </c>
      <c r="H171">
        <v>18</v>
      </c>
      <c r="I171" s="55">
        <v>72</v>
      </c>
      <c r="J171" s="40" t="s">
        <v>291</v>
      </c>
      <c r="K171" t="s">
        <v>26</v>
      </c>
      <c r="L171" t="s">
        <v>166</v>
      </c>
      <c r="N171" t="str">
        <f t="shared" si="6"/>
        <v>NÃO</v>
      </c>
      <c r="O171" t="str">
        <f t="shared" si="7"/>
        <v/>
      </c>
      <c r="P171" s="50" t="str">
        <f t="shared" si="8"/>
        <v>45631100007573876670CAFÉ445632</v>
      </c>
      <c r="Q171" s="1">
        <f>IF(A171=0,"",VLOOKUP($A171,RESUMO!$A$8:$B$83,2,FALSE))</f>
        <v>7</v>
      </c>
    </row>
    <row r="172" spans="1:17" x14ac:dyDescent="0.25">
      <c r="A172" s="40">
        <v>45631</v>
      </c>
      <c r="B172" s="54">
        <v>1</v>
      </c>
      <c r="C172" t="s">
        <v>292</v>
      </c>
      <c r="D172" t="s">
        <v>141</v>
      </c>
      <c r="E172" t="s">
        <v>165</v>
      </c>
      <c r="G172" s="55">
        <v>1426.95</v>
      </c>
      <c r="H172">
        <v>1</v>
      </c>
      <c r="I172" s="55">
        <v>1426.95</v>
      </c>
      <c r="J172" s="40" t="s">
        <v>291</v>
      </c>
      <c r="K172" t="s">
        <v>26</v>
      </c>
      <c r="L172" t="s">
        <v>167</v>
      </c>
      <c r="N172" t="str">
        <f t="shared" si="6"/>
        <v>NÃO</v>
      </c>
      <c r="O172" t="str">
        <f t="shared" si="7"/>
        <v/>
      </c>
      <c r="P172" s="50" t="str">
        <f t="shared" si="8"/>
        <v>45631100000354432605SALÁRIO1426,9545632</v>
      </c>
      <c r="Q172" s="1">
        <f>IF(A172=0,"",VLOOKUP($A172,RESUMO!$A$8:$B$83,2,FALSE))</f>
        <v>7</v>
      </c>
    </row>
    <row r="173" spans="1:17" x14ac:dyDescent="0.25">
      <c r="A173" s="40">
        <v>45631</v>
      </c>
      <c r="B173" s="54">
        <v>1</v>
      </c>
      <c r="C173" t="s">
        <v>292</v>
      </c>
      <c r="D173" t="s">
        <v>141</v>
      </c>
      <c r="E173" t="s">
        <v>138</v>
      </c>
      <c r="G173" s="55">
        <v>40.799999999999997</v>
      </c>
      <c r="H173">
        <v>18</v>
      </c>
      <c r="I173" s="55">
        <v>734.4</v>
      </c>
      <c r="J173" s="40" t="s">
        <v>291</v>
      </c>
      <c r="K173" t="s">
        <v>26</v>
      </c>
      <c r="L173" t="s">
        <v>167</v>
      </c>
      <c r="N173" t="str">
        <f t="shared" si="6"/>
        <v>NÃO</v>
      </c>
      <c r="O173" t="str">
        <f t="shared" si="7"/>
        <v/>
      </c>
      <c r="P173" s="50" t="str">
        <f t="shared" si="8"/>
        <v>45631100000354432605TRANSPORTE40,845632</v>
      </c>
      <c r="Q173" s="1">
        <f>IF(A173=0,"",VLOOKUP($A173,RESUMO!$A$8:$B$83,2,FALSE))</f>
        <v>7</v>
      </c>
    </row>
    <row r="174" spans="1:17" x14ac:dyDescent="0.25">
      <c r="A174" s="40">
        <v>45631</v>
      </c>
      <c r="B174" s="54">
        <v>1</v>
      </c>
      <c r="C174" t="s">
        <v>292</v>
      </c>
      <c r="D174" t="s">
        <v>141</v>
      </c>
      <c r="E174" t="s">
        <v>150</v>
      </c>
      <c r="G174" s="55">
        <v>4</v>
      </c>
      <c r="H174">
        <v>18</v>
      </c>
      <c r="I174" s="55">
        <v>72</v>
      </c>
      <c r="J174" s="40" t="s">
        <v>291</v>
      </c>
      <c r="K174" t="s">
        <v>26</v>
      </c>
      <c r="L174" t="s">
        <v>167</v>
      </c>
      <c r="N174" t="str">
        <f t="shared" si="6"/>
        <v>NÃO</v>
      </c>
      <c r="O174" t="str">
        <f t="shared" si="7"/>
        <v/>
      </c>
      <c r="P174" s="50" t="str">
        <f t="shared" si="8"/>
        <v>45631100000354432605CAFÉ445632</v>
      </c>
      <c r="Q174" s="1">
        <f>IF(A174=0,"",VLOOKUP($A174,RESUMO!$A$8:$B$83,2,FALSE))</f>
        <v>7</v>
      </c>
    </row>
    <row r="175" spans="1:17" x14ac:dyDescent="0.25">
      <c r="A175" s="40">
        <v>45631</v>
      </c>
      <c r="B175" s="54">
        <v>1</v>
      </c>
      <c r="C175" t="s">
        <v>293</v>
      </c>
      <c r="D175" t="s">
        <v>143</v>
      </c>
      <c r="E175" t="s">
        <v>165</v>
      </c>
      <c r="G175" s="55">
        <v>1426.95</v>
      </c>
      <c r="H175">
        <v>1</v>
      </c>
      <c r="I175" s="55">
        <v>1426.95</v>
      </c>
      <c r="J175" s="40" t="s">
        <v>291</v>
      </c>
      <c r="K175" t="s">
        <v>26</v>
      </c>
      <c r="L175" t="s">
        <v>168</v>
      </c>
      <c r="N175" t="str">
        <f t="shared" si="6"/>
        <v>NÃO</v>
      </c>
      <c r="O175" t="str">
        <f t="shared" si="7"/>
        <v/>
      </c>
      <c r="P175" s="50" t="str">
        <f t="shared" si="8"/>
        <v>45631100007249031600SALÁRIO1426,9545632</v>
      </c>
      <c r="Q175" s="1">
        <f>IF(A175=0,"",VLOOKUP($A175,RESUMO!$A$8:$B$83,2,FALSE))</f>
        <v>7</v>
      </c>
    </row>
    <row r="176" spans="1:17" x14ac:dyDescent="0.25">
      <c r="A176" s="40">
        <v>45631</v>
      </c>
      <c r="B176" s="54">
        <v>1</v>
      </c>
      <c r="C176" t="s">
        <v>293</v>
      </c>
      <c r="D176" t="s">
        <v>143</v>
      </c>
      <c r="E176" t="s">
        <v>138</v>
      </c>
      <c r="G176" s="55">
        <v>40.799999999999997</v>
      </c>
      <c r="H176">
        <v>18</v>
      </c>
      <c r="I176" s="55">
        <v>734.4</v>
      </c>
      <c r="J176" s="40" t="s">
        <v>291</v>
      </c>
      <c r="K176" t="s">
        <v>26</v>
      </c>
      <c r="L176" t="s">
        <v>168</v>
      </c>
      <c r="N176" t="str">
        <f t="shared" si="6"/>
        <v>NÃO</v>
      </c>
      <c r="O176" t="str">
        <f t="shared" si="7"/>
        <v/>
      </c>
      <c r="P176" s="50" t="str">
        <f t="shared" si="8"/>
        <v>45631100007249031600TRANSPORTE40,845632</v>
      </c>
      <c r="Q176" s="1">
        <f>IF(A176=0,"",VLOOKUP($A176,RESUMO!$A$8:$B$83,2,FALSE))</f>
        <v>7</v>
      </c>
    </row>
    <row r="177" spans="1:17" x14ac:dyDescent="0.25">
      <c r="A177" s="40">
        <v>45631</v>
      </c>
      <c r="B177" s="54">
        <v>1</v>
      </c>
      <c r="C177" t="s">
        <v>293</v>
      </c>
      <c r="D177" t="s">
        <v>143</v>
      </c>
      <c r="E177" t="s">
        <v>150</v>
      </c>
      <c r="G177" s="55">
        <v>4</v>
      </c>
      <c r="H177">
        <v>18</v>
      </c>
      <c r="I177" s="55">
        <v>72</v>
      </c>
      <c r="J177" s="40" t="s">
        <v>291</v>
      </c>
      <c r="K177" t="s">
        <v>26</v>
      </c>
      <c r="L177" t="s">
        <v>168</v>
      </c>
      <c r="N177" t="str">
        <f t="shared" si="6"/>
        <v>NÃO</v>
      </c>
      <c r="O177" t="str">
        <f t="shared" si="7"/>
        <v/>
      </c>
      <c r="P177" s="50" t="str">
        <f t="shared" si="8"/>
        <v>45631100007249031600CAFÉ445632</v>
      </c>
      <c r="Q177" s="1">
        <f>IF(A177=0,"",VLOOKUP($A177,RESUMO!$A$8:$B$83,2,FALSE))</f>
        <v>7</v>
      </c>
    </row>
    <row r="178" spans="1:17" x14ac:dyDescent="0.25">
      <c r="A178" s="40">
        <v>45631</v>
      </c>
      <c r="B178" s="54">
        <v>1</v>
      </c>
      <c r="C178" t="s">
        <v>294</v>
      </c>
      <c r="D178" t="s">
        <v>35</v>
      </c>
      <c r="E178" t="s">
        <v>165</v>
      </c>
      <c r="G178" s="55">
        <v>1426.95</v>
      </c>
      <c r="H178">
        <v>1</v>
      </c>
      <c r="I178" s="55">
        <v>1426.95</v>
      </c>
      <c r="J178" s="40" t="s">
        <v>291</v>
      </c>
      <c r="K178" t="s">
        <v>26</v>
      </c>
      <c r="L178" t="s">
        <v>37</v>
      </c>
      <c r="N178" t="str">
        <f t="shared" si="6"/>
        <v>NÃO</v>
      </c>
      <c r="O178" t="str">
        <f t="shared" si="7"/>
        <v/>
      </c>
      <c r="P178" s="50" t="str">
        <f t="shared" si="8"/>
        <v>45631100014758063613SALÁRIO1426,9545632</v>
      </c>
      <c r="Q178" s="1">
        <f>IF(A178=0,"",VLOOKUP($A178,RESUMO!$A$8:$B$83,2,FALSE))</f>
        <v>7</v>
      </c>
    </row>
    <row r="179" spans="1:17" x14ac:dyDescent="0.25">
      <c r="A179" s="40">
        <v>45631</v>
      </c>
      <c r="B179" s="54">
        <v>1</v>
      </c>
      <c r="C179" t="s">
        <v>294</v>
      </c>
      <c r="D179" t="s">
        <v>35</v>
      </c>
      <c r="E179" t="s">
        <v>138</v>
      </c>
      <c r="G179" s="55">
        <v>42.3</v>
      </c>
      <c r="H179">
        <v>16</v>
      </c>
      <c r="I179" s="55">
        <v>676.8</v>
      </c>
      <c r="J179" s="40" t="s">
        <v>291</v>
      </c>
      <c r="K179" t="s">
        <v>26</v>
      </c>
      <c r="L179" t="s">
        <v>37</v>
      </c>
      <c r="N179" t="str">
        <f t="shared" si="6"/>
        <v>NÃO</v>
      </c>
      <c r="O179" t="str">
        <f t="shared" si="7"/>
        <v/>
      </c>
      <c r="P179" s="50" t="str">
        <f t="shared" si="8"/>
        <v>45631100014758063613TRANSPORTE42,345632</v>
      </c>
      <c r="Q179" s="1">
        <f>IF(A179=0,"",VLOOKUP($A179,RESUMO!$A$8:$B$83,2,FALSE))</f>
        <v>7</v>
      </c>
    </row>
    <row r="180" spans="1:17" x14ac:dyDescent="0.25">
      <c r="A180" s="40">
        <v>45631</v>
      </c>
      <c r="B180" s="54">
        <v>1</v>
      </c>
      <c r="C180" t="s">
        <v>294</v>
      </c>
      <c r="D180" t="s">
        <v>35</v>
      </c>
      <c r="E180" t="s">
        <v>150</v>
      </c>
      <c r="G180" s="55">
        <v>4</v>
      </c>
      <c r="H180">
        <v>16</v>
      </c>
      <c r="I180" s="55">
        <v>64</v>
      </c>
      <c r="J180" s="40" t="s">
        <v>291</v>
      </c>
      <c r="K180" t="s">
        <v>26</v>
      </c>
      <c r="L180" t="s">
        <v>37</v>
      </c>
      <c r="N180" t="str">
        <f t="shared" si="6"/>
        <v>NÃO</v>
      </c>
      <c r="O180" t="str">
        <f t="shared" si="7"/>
        <v/>
      </c>
      <c r="P180" s="50" t="str">
        <f t="shared" si="8"/>
        <v>45631100014758063613CAFÉ445632</v>
      </c>
      <c r="Q180" s="1">
        <f>IF(A180=0,"",VLOOKUP($A180,RESUMO!$A$8:$B$83,2,FALSE))</f>
        <v>7</v>
      </c>
    </row>
    <row r="181" spans="1:17" x14ac:dyDescent="0.25">
      <c r="A181" s="40">
        <v>45631</v>
      </c>
      <c r="B181" s="54">
        <v>1</v>
      </c>
      <c r="C181" t="s">
        <v>295</v>
      </c>
      <c r="D181" t="s">
        <v>296</v>
      </c>
      <c r="E181" t="s">
        <v>165</v>
      </c>
      <c r="G181" s="55">
        <v>840.75</v>
      </c>
      <c r="H181">
        <v>1</v>
      </c>
      <c r="I181" s="55">
        <v>840.75</v>
      </c>
      <c r="J181" s="40" t="s">
        <v>291</v>
      </c>
      <c r="K181" t="s">
        <v>26</v>
      </c>
      <c r="L181" t="s">
        <v>169</v>
      </c>
      <c r="N181" t="str">
        <f t="shared" si="6"/>
        <v>NÃO</v>
      </c>
      <c r="O181" t="str">
        <f t="shared" si="7"/>
        <v/>
      </c>
      <c r="P181" s="50" t="str">
        <f t="shared" si="8"/>
        <v>45631100085086894387SALÁRIO840,7545632</v>
      </c>
      <c r="Q181" s="1">
        <f>IF(A181=0,"",VLOOKUP($A181,RESUMO!$A$8:$B$83,2,FALSE))</f>
        <v>7</v>
      </c>
    </row>
    <row r="182" spans="1:17" x14ac:dyDescent="0.25">
      <c r="A182" s="40">
        <v>45631</v>
      </c>
      <c r="B182" s="54">
        <v>1</v>
      </c>
      <c r="C182" t="s">
        <v>295</v>
      </c>
      <c r="D182" t="s">
        <v>296</v>
      </c>
      <c r="E182" t="s">
        <v>138</v>
      </c>
      <c r="G182" s="55">
        <v>40.799999999999997</v>
      </c>
      <c r="H182">
        <v>18</v>
      </c>
      <c r="I182" s="55">
        <v>734.4</v>
      </c>
      <c r="J182" s="40" t="s">
        <v>291</v>
      </c>
      <c r="K182" t="s">
        <v>26</v>
      </c>
      <c r="L182" t="s">
        <v>169</v>
      </c>
      <c r="N182" t="str">
        <f t="shared" si="6"/>
        <v>NÃO</v>
      </c>
      <c r="O182" t="str">
        <f t="shared" si="7"/>
        <v/>
      </c>
      <c r="P182" s="50" t="str">
        <f t="shared" si="8"/>
        <v>45631100085086894387TRANSPORTE40,845632</v>
      </c>
      <c r="Q182" s="1">
        <f>IF(A182=0,"",VLOOKUP($A182,RESUMO!$A$8:$B$83,2,FALSE))</f>
        <v>7</v>
      </c>
    </row>
    <row r="183" spans="1:17" x14ac:dyDescent="0.25">
      <c r="A183" s="40">
        <v>45631</v>
      </c>
      <c r="B183" s="54">
        <v>1</v>
      </c>
      <c r="C183" t="s">
        <v>295</v>
      </c>
      <c r="D183" t="s">
        <v>296</v>
      </c>
      <c r="E183" t="s">
        <v>150</v>
      </c>
      <c r="G183" s="55">
        <v>4</v>
      </c>
      <c r="H183">
        <v>18</v>
      </c>
      <c r="I183" s="55">
        <v>72</v>
      </c>
      <c r="J183" s="40" t="s">
        <v>291</v>
      </c>
      <c r="K183" t="s">
        <v>26</v>
      </c>
      <c r="L183" t="s">
        <v>169</v>
      </c>
      <c r="N183" t="str">
        <f t="shared" si="6"/>
        <v>NÃO</v>
      </c>
      <c r="O183" t="str">
        <f t="shared" si="7"/>
        <v/>
      </c>
      <c r="P183" s="50" t="str">
        <f t="shared" si="8"/>
        <v>45631100085086894387CAFÉ445632</v>
      </c>
      <c r="Q183" s="1">
        <f>IF(A183=0,"",VLOOKUP($A183,RESUMO!$A$8:$B$83,2,FALSE))</f>
        <v>7</v>
      </c>
    </row>
    <row r="184" spans="1:17" x14ac:dyDescent="0.25">
      <c r="A184" s="40">
        <v>45631</v>
      </c>
      <c r="B184" s="54">
        <v>1</v>
      </c>
      <c r="C184" t="s">
        <v>297</v>
      </c>
      <c r="D184" t="s">
        <v>147</v>
      </c>
      <c r="E184" t="s">
        <v>165</v>
      </c>
      <c r="G184" s="55">
        <v>840.75</v>
      </c>
      <c r="H184">
        <v>1</v>
      </c>
      <c r="I184" s="55">
        <v>840.75</v>
      </c>
      <c r="J184" s="40" t="s">
        <v>291</v>
      </c>
      <c r="K184" t="s">
        <v>26</v>
      </c>
      <c r="L184" t="s">
        <v>298</v>
      </c>
      <c r="N184" t="str">
        <f t="shared" si="6"/>
        <v>NÃO</v>
      </c>
      <c r="O184" t="str">
        <f t="shared" si="7"/>
        <v/>
      </c>
      <c r="P184" s="50" t="str">
        <f t="shared" si="8"/>
        <v>45631100087942119653SALÁRIO840,7545632</v>
      </c>
      <c r="Q184" s="1">
        <f>IF(A184=0,"",VLOOKUP($A184,RESUMO!$A$8:$B$83,2,FALSE))</f>
        <v>7</v>
      </c>
    </row>
    <row r="185" spans="1:17" x14ac:dyDescent="0.25">
      <c r="A185" s="40">
        <v>45631</v>
      </c>
      <c r="B185" s="54">
        <v>1</v>
      </c>
      <c r="C185" t="s">
        <v>297</v>
      </c>
      <c r="D185" t="s">
        <v>147</v>
      </c>
      <c r="E185" t="s">
        <v>138</v>
      </c>
      <c r="G185" s="55">
        <v>40.799999999999997</v>
      </c>
      <c r="H185">
        <v>17</v>
      </c>
      <c r="I185" s="55">
        <v>693.6</v>
      </c>
      <c r="J185" s="40" t="s">
        <v>291</v>
      </c>
      <c r="K185" t="s">
        <v>26</v>
      </c>
      <c r="L185" t="s">
        <v>298</v>
      </c>
      <c r="N185" t="str">
        <f t="shared" si="6"/>
        <v>NÃO</v>
      </c>
      <c r="O185" t="str">
        <f t="shared" si="7"/>
        <v/>
      </c>
      <c r="P185" s="50" t="str">
        <f t="shared" si="8"/>
        <v>45631100087942119653TRANSPORTE40,845632</v>
      </c>
      <c r="Q185" s="1">
        <f>IF(A185=0,"",VLOOKUP($A185,RESUMO!$A$8:$B$83,2,FALSE))</f>
        <v>7</v>
      </c>
    </row>
    <row r="186" spans="1:17" x14ac:dyDescent="0.25">
      <c r="A186" s="40">
        <v>45631</v>
      </c>
      <c r="B186" s="54">
        <v>1</v>
      </c>
      <c r="C186" t="s">
        <v>297</v>
      </c>
      <c r="D186" t="s">
        <v>147</v>
      </c>
      <c r="E186" t="s">
        <v>150</v>
      </c>
      <c r="G186" s="55">
        <v>4</v>
      </c>
      <c r="H186">
        <v>17</v>
      </c>
      <c r="I186" s="55">
        <v>68</v>
      </c>
      <c r="J186" s="40" t="s">
        <v>291</v>
      </c>
      <c r="K186" t="s">
        <v>26</v>
      </c>
      <c r="L186" t="s">
        <v>298</v>
      </c>
      <c r="N186" t="str">
        <f t="shared" si="6"/>
        <v>NÃO</v>
      </c>
      <c r="O186" t="str">
        <f t="shared" si="7"/>
        <v/>
      </c>
      <c r="P186" s="50" t="str">
        <f t="shared" si="8"/>
        <v>45631100087942119653CAFÉ445632</v>
      </c>
      <c r="Q186" s="1">
        <f>IF(A186=0,"",VLOOKUP($A186,RESUMO!$A$8:$B$83,2,FALSE))</f>
        <v>7</v>
      </c>
    </row>
    <row r="187" spans="1:17" x14ac:dyDescent="0.25">
      <c r="A187" s="40">
        <v>45631</v>
      </c>
      <c r="B187" s="54">
        <v>1</v>
      </c>
      <c r="C187" t="s">
        <v>299</v>
      </c>
      <c r="D187" t="s">
        <v>149</v>
      </c>
      <c r="E187" t="s">
        <v>165</v>
      </c>
      <c r="G187" s="55">
        <v>1189.08</v>
      </c>
      <c r="H187">
        <v>1</v>
      </c>
      <c r="I187" s="55">
        <v>1189.08</v>
      </c>
      <c r="J187" s="40" t="s">
        <v>291</v>
      </c>
      <c r="K187" t="s">
        <v>26</v>
      </c>
      <c r="L187" t="s">
        <v>171</v>
      </c>
      <c r="N187" t="str">
        <f t="shared" si="6"/>
        <v>NÃO</v>
      </c>
      <c r="O187" t="str">
        <f t="shared" si="7"/>
        <v/>
      </c>
      <c r="P187" s="50" t="str">
        <f t="shared" si="8"/>
        <v>45631100075746980315SALÁRIO1189,0845632</v>
      </c>
      <c r="Q187" s="1">
        <f>IF(A187=0,"",VLOOKUP($A187,RESUMO!$A$8:$B$83,2,FALSE))</f>
        <v>7</v>
      </c>
    </row>
    <row r="188" spans="1:17" x14ac:dyDescent="0.25">
      <c r="A188" s="40">
        <v>45631</v>
      </c>
      <c r="B188" s="54">
        <v>1</v>
      </c>
      <c r="C188" t="s">
        <v>299</v>
      </c>
      <c r="D188" t="s">
        <v>149</v>
      </c>
      <c r="E188" t="s">
        <v>138</v>
      </c>
      <c r="G188" s="55">
        <v>40.799999999999997</v>
      </c>
      <c r="H188">
        <v>17</v>
      </c>
      <c r="I188" s="55">
        <v>693.6</v>
      </c>
      <c r="J188" s="40" t="s">
        <v>291</v>
      </c>
      <c r="K188" t="s">
        <v>26</v>
      </c>
      <c r="L188" t="s">
        <v>171</v>
      </c>
      <c r="N188" t="str">
        <f t="shared" si="6"/>
        <v>NÃO</v>
      </c>
      <c r="O188" t="str">
        <f t="shared" si="7"/>
        <v/>
      </c>
      <c r="P188" s="50" t="str">
        <f t="shared" si="8"/>
        <v>45631100075746980315TRANSPORTE40,845632</v>
      </c>
      <c r="Q188" s="1">
        <f>IF(A188=0,"",VLOOKUP($A188,RESUMO!$A$8:$B$83,2,FALSE))</f>
        <v>7</v>
      </c>
    </row>
    <row r="189" spans="1:17" x14ac:dyDescent="0.25">
      <c r="A189" s="40">
        <v>45631</v>
      </c>
      <c r="B189" s="54">
        <v>1</v>
      </c>
      <c r="C189" t="s">
        <v>299</v>
      </c>
      <c r="D189" t="s">
        <v>149</v>
      </c>
      <c r="E189" t="s">
        <v>150</v>
      </c>
      <c r="G189" s="55">
        <v>4</v>
      </c>
      <c r="H189">
        <v>17</v>
      </c>
      <c r="I189" s="55">
        <v>68</v>
      </c>
      <c r="J189" s="40" t="s">
        <v>291</v>
      </c>
      <c r="K189" t="s">
        <v>26</v>
      </c>
      <c r="L189" t="s">
        <v>171</v>
      </c>
      <c r="N189" t="str">
        <f t="shared" si="6"/>
        <v>NÃO</v>
      </c>
      <c r="O189" t="str">
        <f t="shared" si="7"/>
        <v/>
      </c>
      <c r="P189" s="50" t="str">
        <f t="shared" si="8"/>
        <v>45631100075746980315CAFÉ445632</v>
      </c>
      <c r="Q189" s="1">
        <f>IF(A189=0,"",VLOOKUP($A189,RESUMO!$A$8:$B$83,2,FALSE))</f>
        <v>7</v>
      </c>
    </row>
    <row r="190" spans="1:17" x14ac:dyDescent="0.25">
      <c r="A190" s="40">
        <v>45631</v>
      </c>
      <c r="B190" s="54">
        <v>1</v>
      </c>
      <c r="C190" t="s">
        <v>300</v>
      </c>
      <c r="D190" t="s">
        <v>268</v>
      </c>
      <c r="E190" t="s">
        <v>165</v>
      </c>
      <c r="G190" s="55">
        <v>49.56</v>
      </c>
      <c r="H190">
        <v>1</v>
      </c>
      <c r="I190" s="55">
        <v>49.56</v>
      </c>
      <c r="J190" s="40" t="s">
        <v>291</v>
      </c>
      <c r="K190" t="s">
        <v>26</v>
      </c>
      <c r="L190" t="s">
        <v>269</v>
      </c>
      <c r="N190" t="str">
        <f t="shared" si="6"/>
        <v>NÃO</v>
      </c>
      <c r="O190" t="str">
        <f t="shared" si="7"/>
        <v/>
      </c>
      <c r="P190" s="50" t="str">
        <f t="shared" si="8"/>
        <v>45631100012312366630SALÁRIO49,5645632</v>
      </c>
      <c r="Q190" s="1">
        <f>IF(A190=0,"",VLOOKUP($A190,RESUMO!$A$8:$B$83,2,FALSE))</f>
        <v>7</v>
      </c>
    </row>
    <row r="191" spans="1:17" x14ac:dyDescent="0.25">
      <c r="A191" s="40">
        <v>45631</v>
      </c>
      <c r="B191" s="54">
        <v>1</v>
      </c>
      <c r="C191" t="s">
        <v>301</v>
      </c>
      <c r="D191" t="s">
        <v>256</v>
      </c>
      <c r="E191" t="s">
        <v>165</v>
      </c>
      <c r="G191" s="55">
        <v>731.19</v>
      </c>
      <c r="H191">
        <v>1</v>
      </c>
      <c r="I191" s="55">
        <v>731.19</v>
      </c>
      <c r="J191" s="40" t="s">
        <v>291</v>
      </c>
      <c r="K191" t="s">
        <v>26</v>
      </c>
      <c r="L191" t="s">
        <v>257</v>
      </c>
      <c r="N191" t="str">
        <f t="shared" si="6"/>
        <v>NÃO</v>
      </c>
      <c r="O191" t="str">
        <f t="shared" si="7"/>
        <v/>
      </c>
      <c r="P191" s="50" t="str">
        <f t="shared" si="8"/>
        <v>45631100001980098603SALÁRIO731,1945632</v>
      </c>
      <c r="Q191" s="1">
        <f>IF(A191=0,"",VLOOKUP($A191,RESUMO!$A$8:$B$83,2,FALSE))</f>
        <v>7</v>
      </c>
    </row>
    <row r="192" spans="1:17" x14ac:dyDescent="0.25">
      <c r="A192" s="40">
        <v>45631</v>
      </c>
      <c r="B192" s="54">
        <v>1</v>
      </c>
      <c r="C192" t="s">
        <v>301</v>
      </c>
      <c r="D192" t="s">
        <v>256</v>
      </c>
      <c r="E192" t="s">
        <v>138</v>
      </c>
      <c r="G192" s="55">
        <v>40.799999999999997</v>
      </c>
      <c r="H192">
        <v>17</v>
      </c>
      <c r="I192" s="55">
        <v>693.6</v>
      </c>
      <c r="J192" s="40" t="s">
        <v>291</v>
      </c>
      <c r="K192" t="s">
        <v>26</v>
      </c>
      <c r="L192" t="s">
        <v>257</v>
      </c>
      <c r="N192" t="str">
        <f t="shared" si="6"/>
        <v>NÃO</v>
      </c>
      <c r="O192" t="str">
        <f t="shared" si="7"/>
        <v/>
      </c>
      <c r="P192" s="50" t="str">
        <f t="shared" si="8"/>
        <v>45631100001980098603TRANSPORTE40,845632</v>
      </c>
      <c r="Q192" s="1">
        <f>IF(A192=0,"",VLOOKUP($A192,RESUMO!$A$8:$B$83,2,FALSE))</f>
        <v>7</v>
      </c>
    </row>
    <row r="193" spans="1:17" x14ac:dyDescent="0.25">
      <c r="A193" s="40">
        <v>45631</v>
      </c>
      <c r="B193" s="54">
        <v>1</v>
      </c>
      <c r="C193" t="s">
        <v>301</v>
      </c>
      <c r="D193" t="s">
        <v>256</v>
      </c>
      <c r="E193" t="s">
        <v>150</v>
      </c>
      <c r="G193" s="55">
        <v>4</v>
      </c>
      <c r="H193">
        <v>17</v>
      </c>
      <c r="I193" s="55">
        <v>68</v>
      </c>
      <c r="J193" s="40" t="s">
        <v>291</v>
      </c>
      <c r="K193" t="s">
        <v>26</v>
      </c>
      <c r="L193" t="s">
        <v>257</v>
      </c>
      <c r="N193" t="str">
        <f t="shared" si="6"/>
        <v>NÃO</v>
      </c>
      <c r="O193" t="str">
        <f t="shared" si="7"/>
        <v/>
      </c>
      <c r="P193" s="50" t="str">
        <f t="shared" si="8"/>
        <v>45631100001980098603CAFÉ445632</v>
      </c>
      <c r="Q193" s="1">
        <f>IF(A193=0,"",VLOOKUP($A193,RESUMO!$A$8:$B$83,2,FALSE))</f>
        <v>7</v>
      </c>
    </row>
    <row r="194" spans="1:17" x14ac:dyDescent="0.25">
      <c r="A194" s="40">
        <v>45631</v>
      </c>
      <c r="B194" s="54">
        <v>3</v>
      </c>
      <c r="C194" t="s">
        <v>302</v>
      </c>
      <c r="D194" t="s">
        <v>228</v>
      </c>
      <c r="E194" t="s">
        <v>303</v>
      </c>
      <c r="G194" s="55">
        <v>744</v>
      </c>
      <c r="H194">
        <v>1</v>
      </c>
      <c r="I194" s="55">
        <v>744</v>
      </c>
      <c r="J194" s="40" t="s">
        <v>304</v>
      </c>
      <c r="K194" t="s">
        <v>26</v>
      </c>
      <c r="L194" t="s">
        <v>27</v>
      </c>
      <c r="N194" t="str">
        <f t="shared" ref="N194:N257" si="9">IF(ISERROR(SEARCH("NF",E194,1)),"NÃO","SIM")</f>
        <v>NÃO</v>
      </c>
      <c r="O194" t="str">
        <f t="shared" ref="O194:O257" si="10">IF($B194=5,"SIM","")</f>
        <v/>
      </c>
      <c r="P194" s="50" t="str">
        <f t="shared" ref="P194:P257" si="11">A194&amp;B194&amp;C194&amp;E194&amp;G194&amp;EDATE(J194,0)</f>
        <v>45631300000000011126COMPETENCIA 11/202474445635</v>
      </c>
      <c r="Q194" s="1">
        <f>IF(A194=0,"",VLOOKUP($A194,RESUMO!$A$8:$B$83,2,FALSE))</f>
        <v>7</v>
      </c>
    </row>
    <row r="195" spans="1:17" x14ac:dyDescent="0.25">
      <c r="A195" s="40">
        <v>45631</v>
      </c>
      <c r="B195" s="54">
        <v>3</v>
      </c>
      <c r="C195" t="s">
        <v>305</v>
      </c>
      <c r="D195" t="s">
        <v>99</v>
      </c>
      <c r="E195" t="s">
        <v>303</v>
      </c>
      <c r="G195" s="55">
        <v>135</v>
      </c>
      <c r="H195">
        <v>1</v>
      </c>
      <c r="I195" s="55">
        <v>135</v>
      </c>
      <c r="J195" s="40" t="s">
        <v>304</v>
      </c>
      <c r="K195" t="s">
        <v>101</v>
      </c>
      <c r="L195" t="s">
        <v>27</v>
      </c>
      <c r="N195" t="str">
        <f t="shared" si="9"/>
        <v>NÃO</v>
      </c>
      <c r="O195" t="str">
        <f t="shared" si="10"/>
        <v/>
      </c>
      <c r="P195" s="50" t="str">
        <f t="shared" si="11"/>
        <v>45631300000000011207COMPETENCIA 11/202413545635</v>
      </c>
      <c r="Q195" s="1">
        <f>IF(A195=0,"",VLOOKUP($A195,RESUMO!$A$8:$B$83,2,FALSE))</f>
        <v>7</v>
      </c>
    </row>
    <row r="196" spans="1:17" x14ac:dyDescent="0.25">
      <c r="A196" s="40">
        <v>45631</v>
      </c>
      <c r="B196" s="54">
        <v>3</v>
      </c>
      <c r="C196" t="s">
        <v>306</v>
      </c>
      <c r="D196" t="s">
        <v>232</v>
      </c>
      <c r="E196" t="s">
        <v>303</v>
      </c>
      <c r="G196" s="55">
        <v>847.2</v>
      </c>
      <c r="H196">
        <v>1</v>
      </c>
      <c r="I196" s="55">
        <v>847.2</v>
      </c>
      <c r="J196" s="40" t="s">
        <v>304</v>
      </c>
      <c r="K196" t="s">
        <v>26</v>
      </c>
      <c r="L196" t="s">
        <v>27</v>
      </c>
      <c r="N196" t="str">
        <f t="shared" si="9"/>
        <v>NÃO</v>
      </c>
      <c r="O196" t="str">
        <f t="shared" si="10"/>
        <v/>
      </c>
      <c r="P196" s="50" t="str">
        <f t="shared" si="11"/>
        <v>45631300000000011398COMPETENCIA 11/2024847,245635</v>
      </c>
      <c r="Q196" s="1">
        <f>IF(A196=0,"",VLOOKUP($A196,RESUMO!$A$8:$B$83,2,FALSE))</f>
        <v>7</v>
      </c>
    </row>
    <row r="197" spans="1:17" x14ac:dyDescent="0.25">
      <c r="A197" s="40">
        <v>45631</v>
      </c>
      <c r="B197" s="54">
        <v>3</v>
      </c>
      <c r="C197" t="s">
        <v>92</v>
      </c>
      <c r="D197" t="s">
        <v>93</v>
      </c>
      <c r="E197" t="s">
        <v>307</v>
      </c>
      <c r="G197" s="55">
        <v>555</v>
      </c>
      <c r="H197">
        <v>1</v>
      </c>
      <c r="I197" s="55">
        <v>555</v>
      </c>
      <c r="J197" s="40" t="s">
        <v>308</v>
      </c>
      <c r="K197" t="s">
        <v>96</v>
      </c>
      <c r="L197" t="s">
        <v>309</v>
      </c>
      <c r="N197" t="str">
        <f t="shared" si="9"/>
        <v>SIM</v>
      </c>
      <c r="O197" t="str">
        <f t="shared" si="10"/>
        <v/>
      </c>
      <c r="P197" s="50" t="str">
        <f t="shared" si="11"/>
        <v>45631307409393000130MARTELETE E BETONEIRA - NF 2677655545637</v>
      </c>
      <c r="Q197" s="1">
        <f>IF(A197=0,"",VLOOKUP($A197,RESUMO!$A$8:$B$83,2,FALSE))</f>
        <v>7</v>
      </c>
    </row>
    <row r="198" spans="1:17" x14ac:dyDescent="0.25">
      <c r="A198" s="40">
        <v>45631</v>
      </c>
      <c r="B198" s="54">
        <v>3</v>
      </c>
      <c r="C198" t="s">
        <v>92</v>
      </c>
      <c r="D198" t="s">
        <v>93</v>
      </c>
      <c r="E198" t="s">
        <v>310</v>
      </c>
      <c r="G198" s="55">
        <v>960</v>
      </c>
      <c r="H198">
        <v>1</v>
      </c>
      <c r="I198" s="55">
        <v>960</v>
      </c>
      <c r="J198" s="40" t="s">
        <v>311</v>
      </c>
      <c r="K198" t="s">
        <v>96</v>
      </c>
      <c r="L198" t="s">
        <v>309</v>
      </c>
      <c r="N198" t="str">
        <f t="shared" si="9"/>
        <v>SIM</v>
      </c>
      <c r="O198" t="str">
        <f t="shared" si="10"/>
        <v/>
      </c>
      <c r="P198" s="50" t="str">
        <f t="shared" si="11"/>
        <v>45631307409393000130MARTELO - NF 2684096045643</v>
      </c>
      <c r="Q198" s="1">
        <f>IF(A198=0,"",VLOOKUP($A198,RESUMO!$A$8:$B$83,2,FALSE))</f>
        <v>7</v>
      </c>
    </row>
    <row r="199" spans="1:17" x14ac:dyDescent="0.25">
      <c r="A199" s="40">
        <v>45631</v>
      </c>
      <c r="B199" s="54">
        <v>3</v>
      </c>
      <c r="C199" t="s">
        <v>207</v>
      </c>
      <c r="D199" t="s">
        <v>208</v>
      </c>
      <c r="E199" t="s">
        <v>312</v>
      </c>
      <c r="G199" s="55">
        <v>931.1</v>
      </c>
      <c r="H199">
        <v>1</v>
      </c>
      <c r="I199" s="55">
        <v>931.1</v>
      </c>
      <c r="J199" s="40">
        <v>45646</v>
      </c>
      <c r="K199" t="s">
        <v>21</v>
      </c>
      <c r="L199" t="s">
        <v>309</v>
      </c>
      <c r="N199" t="str">
        <f t="shared" si="9"/>
        <v>SIM</v>
      </c>
      <c r="O199" t="str">
        <f t="shared" si="10"/>
        <v/>
      </c>
      <c r="P199" s="50" t="str">
        <f t="shared" si="11"/>
        <v>45631302697297000383MATERIAIS DIVERSOS - NF 348766931,145646</v>
      </c>
      <c r="Q199" s="1">
        <f>IF(A199=0,"",VLOOKUP($A199,RESUMO!$A$8:$B$83,2,FALSE))</f>
        <v>7</v>
      </c>
    </row>
    <row r="200" spans="1:17" x14ac:dyDescent="0.25">
      <c r="A200" s="40">
        <v>45631</v>
      </c>
      <c r="B200" s="54">
        <v>3</v>
      </c>
      <c r="C200" t="s">
        <v>196</v>
      </c>
      <c r="D200" t="s">
        <v>197</v>
      </c>
      <c r="E200" t="s">
        <v>313</v>
      </c>
      <c r="G200" s="55">
        <v>3750</v>
      </c>
      <c r="H200">
        <v>1</v>
      </c>
      <c r="I200" s="55">
        <v>3750</v>
      </c>
      <c r="J200" s="40" t="s">
        <v>314</v>
      </c>
      <c r="K200" t="s">
        <v>21</v>
      </c>
      <c r="N200" t="str">
        <f t="shared" si="9"/>
        <v>SIM</v>
      </c>
      <c r="O200" t="str">
        <f t="shared" si="10"/>
        <v/>
      </c>
      <c r="P200" s="50" t="str">
        <f t="shared" si="11"/>
        <v>45631397397491000198ESPAÇADOR -NF 61606375045645</v>
      </c>
      <c r="Q200" s="1">
        <f>IF(A200=0,"",VLOOKUP($A200,RESUMO!$A$8:$B$83,2,FALSE))</f>
        <v>7</v>
      </c>
    </row>
    <row r="201" spans="1:17" x14ac:dyDescent="0.25">
      <c r="A201" s="40">
        <v>45631</v>
      </c>
      <c r="B201" s="54">
        <v>3</v>
      </c>
      <c r="C201" t="s">
        <v>196</v>
      </c>
      <c r="D201" t="s">
        <v>197</v>
      </c>
      <c r="E201" t="s">
        <v>315</v>
      </c>
      <c r="G201" s="55">
        <v>1100</v>
      </c>
      <c r="H201">
        <v>1</v>
      </c>
      <c r="I201" s="55">
        <v>1100</v>
      </c>
      <c r="J201" s="40" t="s">
        <v>304</v>
      </c>
      <c r="K201" t="s">
        <v>21</v>
      </c>
      <c r="L201" t="s">
        <v>309</v>
      </c>
      <c r="N201" t="str">
        <f t="shared" si="9"/>
        <v>SIM</v>
      </c>
      <c r="O201" t="str">
        <f t="shared" si="10"/>
        <v/>
      </c>
      <c r="P201" s="50" t="str">
        <f t="shared" si="11"/>
        <v>45631397397491000198ESPAÇADOR - NF 61466110045635</v>
      </c>
      <c r="Q201" s="1">
        <f>IF(A201=0,"",VLOOKUP($A201,RESUMO!$A$8:$B$83,2,FALSE))</f>
        <v>7</v>
      </c>
    </row>
    <row r="202" spans="1:17" x14ac:dyDescent="0.25">
      <c r="A202" s="40">
        <v>45631</v>
      </c>
      <c r="B202" s="54">
        <v>3</v>
      </c>
      <c r="C202" t="s">
        <v>111</v>
      </c>
      <c r="D202" t="s">
        <v>112</v>
      </c>
      <c r="E202" t="s">
        <v>316</v>
      </c>
      <c r="G202" s="55">
        <v>755.5</v>
      </c>
      <c r="H202">
        <v>1</v>
      </c>
      <c r="I202" s="55">
        <v>755.5</v>
      </c>
      <c r="J202" s="40" t="s">
        <v>304</v>
      </c>
      <c r="K202" t="s">
        <v>21</v>
      </c>
      <c r="L202" t="s">
        <v>309</v>
      </c>
      <c r="N202" t="str">
        <f t="shared" si="9"/>
        <v>SIM</v>
      </c>
      <c r="O202" t="str">
        <f t="shared" si="10"/>
        <v/>
      </c>
      <c r="P202" s="50" t="str">
        <f t="shared" si="11"/>
        <v>45631317581836000634MATERIAIS DIVERSOS - NF 32563755,545635</v>
      </c>
      <c r="Q202" s="1">
        <f>IF(A202=0,"",VLOOKUP($A202,RESUMO!$A$8:$B$83,2,FALSE))</f>
        <v>7</v>
      </c>
    </row>
    <row r="203" spans="1:17" x14ac:dyDescent="0.25">
      <c r="A203" s="40">
        <v>45631</v>
      </c>
      <c r="B203" s="54">
        <v>3</v>
      </c>
      <c r="C203" t="s">
        <v>317</v>
      </c>
      <c r="D203" t="s">
        <v>318</v>
      </c>
      <c r="E203" t="s">
        <v>319</v>
      </c>
      <c r="G203" s="55">
        <v>2000</v>
      </c>
      <c r="H203">
        <v>1</v>
      </c>
      <c r="I203" s="55">
        <v>2000</v>
      </c>
      <c r="J203" s="40" t="s">
        <v>320</v>
      </c>
      <c r="K203" t="s">
        <v>32</v>
      </c>
      <c r="L203" t="s">
        <v>309</v>
      </c>
      <c r="N203" t="str">
        <f t="shared" si="9"/>
        <v>SIM</v>
      </c>
      <c r="O203" t="str">
        <f t="shared" si="10"/>
        <v/>
      </c>
      <c r="P203" s="50" t="str">
        <f t="shared" si="11"/>
        <v>45631332994681000147SERVIÇO DE TRANSPORTE - NF 2826200045644</v>
      </c>
      <c r="Q203" s="1">
        <f>IF(A203=0,"",VLOOKUP($A203,RESUMO!$A$8:$B$83,2,FALSE))</f>
        <v>7</v>
      </c>
    </row>
    <row r="204" spans="1:17" x14ac:dyDescent="0.25">
      <c r="A204" s="40">
        <v>45631</v>
      </c>
      <c r="B204" s="54">
        <v>3</v>
      </c>
      <c r="C204" t="s">
        <v>306</v>
      </c>
      <c r="D204" t="s">
        <v>232</v>
      </c>
      <c r="E204" t="s">
        <v>321</v>
      </c>
      <c r="G204" s="55">
        <v>847.2</v>
      </c>
      <c r="H204">
        <v>1</v>
      </c>
      <c r="I204" s="55">
        <v>847.2</v>
      </c>
      <c r="J204" s="40" t="s">
        <v>322</v>
      </c>
      <c r="K204" t="s">
        <v>26</v>
      </c>
      <c r="L204" t="s">
        <v>27</v>
      </c>
      <c r="N204" t="str">
        <f t="shared" si="9"/>
        <v>NÃO</v>
      </c>
      <c r="O204" t="str">
        <f t="shared" si="10"/>
        <v/>
      </c>
      <c r="P204" s="50" t="str">
        <f t="shared" si="11"/>
        <v>45631300000000011398REF 13º SALÁRIO847,245639</v>
      </c>
      <c r="Q204" s="1">
        <f>IF(A204=0,"",VLOOKUP($A204,RESUMO!$A$8:$B$83,2,FALSE))</f>
        <v>7</v>
      </c>
    </row>
    <row r="205" spans="1:17" x14ac:dyDescent="0.25">
      <c r="A205" s="40">
        <v>45631</v>
      </c>
      <c r="B205" s="54">
        <v>2</v>
      </c>
      <c r="C205" t="s">
        <v>28</v>
      </c>
      <c r="D205" t="s">
        <v>29</v>
      </c>
      <c r="E205" t="s">
        <v>30</v>
      </c>
      <c r="G205" s="55">
        <v>15</v>
      </c>
      <c r="H205">
        <v>1</v>
      </c>
      <c r="I205" s="55">
        <v>15</v>
      </c>
      <c r="J205" s="40" t="s">
        <v>291</v>
      </c>
      <c r="K205" t="s">
        <v>32</v>
      </c>
      <c r="L205" t="s">
        <v>33</v>
      </c>
      <c r="N205" t="str">
        <f t="shared" si="9"/>
        <v>SIM</v>
      </c>
      <c r="O205" t="str">
        <f t="shared" si="10"/>
        <v/>
      </c>
      <c r="P205" s="50" t="str">
        <f t="shared" si="11"/>
        <v>45631207834753000141PLOTAGENS - NF A EMITIR1545632</v>
      </c>
      <c r="Q205" s="1">
        <f>IF(A205=0,"",VLOOKUP($A205,RESUMO!$A$8:$B$83,2,FALSE))</f>
        <v>7</v>
      </c>
    </row>
    <row r="206" spans="1:17" x14ac:dyDescent="0.25">
      <c r="A206" s="40">
        <v>45631</v>
      </c>
      <c r="B206" s="54">
        <v>1</v>
      </c>
      <c r="C206" t="s">
        <v>323</v>
      </c>
      <c r="D206" t="s">
        <v>182</v>
      </c>
      <c r="E206" t="s">
        <v>36</v>
      </c>
      <c r="G206" s="55">
        <v>270</v>
      </c>
      <c r="H206">
        <v>9</v>
      </c>
      <c r="I206" s="55">
        <v>2430</v>
      </c>
      <c r="J206" s="40" t="s">
        <v>291</v>
      </c>
      <c r="K206" t="s">
        <v>26</v>
      </c>
      <c r="L206" t="s">
        <v>184</v>
      </c>
      <c r="N206" t="str">
        <f t="shared" si="9"/>
        <v>NÃO</v>
      </c>
      <c r="O206" t="str">
        <f t="shared" si="10"/>
        <v/>
      </c>
      <c r="P206" s="50" t="str">
        <f t="shared" si="11"/>
        <v>45631100036404993600DIÁRIA27045632</v>
      </c>
      <c r="Q206" s="1">
        <f>IF(A206=0,"",VLOOKUP($A206,RESUMO!$A$8:$B$83,2,FALSE))</f>
        <v>7</v>
      </c>
    </row>
    <row r="207" spans="1:17" x14ac:dyDescent="0.25">
      <c r="A207" s="40">
        <v>45631</v>
      </c>
      <c r="B207" s="54">
        <v>2</v>
      </c>
      <c r="C207" t="s">
        <v>324</v>
      </c>
      <c r="D207" t="s">
        <v>264</v>
      </c>
      <c r="E207" t="s">
        <v>265</v>
      </c>
      <c r="G207" s="55">
        <v>28355.200000000001</v>
      </c>
      <c r="H207">
        <v>1</v>
      </c>
      <c r="I207" s="55">
        <v>28355.200000000001</v>
      </c>
      <c r="J207" s="40" t="s">
        <v>291</v>
      </c>
      <c r="K207" t="s">
        <v>32</v>
      </c>
      <c r="L207" t="s">
        <v>325</v>
      </c>
      <c r="N207" t="str">
        <f t="shared" si="9"/>
        <v>NÃO</v>
      </c>
      <c r="O207" t="str">
        <f t="shared" si="10"/>
        <v/>
      </c>
      <c r="P207" s="50" t="str">
        <f t="shared" si="11"/>
        <v>45631200078068991620ESCAVAÇÃO DE TUBULÃO28355,245632</v>
      </c>
      <c r="Q207" s="1">
        <f>IF(A207=0,"",VLOOKUP($A207,RESUMO!$A$8:$B$83,2,FALSE))</f>
        <v>7</v>
      </c>
    </row>
    <row r="208" spans="1:17" x14ac:dyDescent="0.25">
      <c r="A208" s="40">
        <v>45631</v>
      </c>
      <c r="B208" s="54">
        <v>5</v>
      </c>
      <c r="C208" t="s">
        <v>326</v>
      </c>
      <c r="D208" t="s">
        <v>327</v>
      </c>
      <c r="E208" t="s">
        <v>328</v>
      </c>
      <c r="G208" s="55">
        <v>40076.699999999997</v>
      </c>
      <c r="H208">
        <v>1</v>
      </c>
      <c r="I208" s="55">
        <v>40076.699999999997</v>
      </c>
      <c r="J208" s="40" t="s">
        <v>329</v>
      </c>
      <c r="K208" t="s">
        <v>21</v>
      </c>
      <c r="L208" t="s">
        <v>330</v>
      </c>
      <c r="N208" t="str">
        <f t="shared" si="9"/>
        <v>SIM</v>
      </c>
      <c r="O208" t="str">
        <f t="shared" si="10"/>
        <v>SIM</v>
      </c>
      <c r="P208" s="50" t="str">
        <f t="shared" si="11"/>
        <v>45631517469701000177AÇO - NF 40422840076,745653</v>
      </c>
      <c r="Q208" s="1">
        <f>IF(A208=0,"",VLOOKUP($A208,RESUMO!$A$8:$B$83,2,FALSE))</f>
        <v>7</v>
      </c>
    </row>
    <row r="209" spans="1:17" x14ac:dyDescent="0.25">
      <c r="A209" s="40">
        <v>45631</v>
      </c>
      <c r="B209">
        <v>7</v>
      </c>
      <c r="C209" t="s">
        <v>60</v>
      </c>
      <c r="D209" t="s">
        <v>61</v>
      </c>
      <c r="E209" t="s">
        <v>331</v>
      </c>
      <c r="G209" s="55">
        <v>13021.5</v>
      </c>
      <c r="H209">
        <v>1</v>
      </c>
      <c r="I209" s="55">
        <v>13021.5</v>
      </c>
      <c r="J209" s="40">
        <v>45631</v>
      </c>
      <c r="K209" t="s">
        <v>63</v>
      </c>
      <c r="L209" t="s">
        <v>64</v>
      </c>
      <c r="N209" t="str">
        <f t="shared" si="9"/>
        <v>NÃO</v>
      </c>
      <c r="O209" t="str">
        <f t="shared" si="10"/>
        <v/>
      </c>
      <c r="P209" s="50" t="str">
        <f t="shared" si="11"/>
        <v>45631730104762000107ADM 13.0%13021,545631</v>
      </c>
      <c r="Q209" s="1">
        <f>IF(A209=0,"",VLOOKUP($A209,RESUMO!$A$8:$B$83,2,FALSE))</f>
        <v>7</v>
      </c>
    </row>
    <row r="210" spans="1:17" x14ac:dyDescent="0.25">
      <c r="A210" s="40">
        <v>45646</v>
      </c>
      <c r="B210" s="54">
        <v>3</v>
      </c>
      <c r="C210" t="s">
        <v>332</v>
      </c>
      <c r="D210" t="s">
        <v>253</v>
      </c>
      <c r="E210" t="s">
        <v>303</v>
      </c>
      <c r="G210" s="55">
        <v>102.6</v>
      </c>
      <c r="H210">
        <v>1</v>
      </c>
      <c r="I210" s="55">
        <v>102.6</v>
      </c>
      <c r="J210" s="40" t="s">
        <v>333</v>
      </c>
      <c r="K210" t="s">
        <v>26</v>
      </c>
      <c r="L210" t="s">
        <v>27</v>
      </c>
      <c r="N210" t="str">
        <f t="shared" si="9"/>
        <v>NÃO</v>
      </c>
      <c r="O210" t="str">
        <f t="shared" si="10"/>
        <v/>
      </c>
      <c r="P210" s="50" t="str">
        <f t="shared" si="11"/>
        <v>45646300000000011045COMPETENCIA 11/2024102,645649</v>
      </c>
      <c r="Q210" s="1">
        <f>IF(A210=0,"",VLOOKUP($A210,RESUMO!$A$8:$B$83,2,FALSE))</f>
        <v>8</v>
      </c>
    </row>
    <row r="211" spans="1:17" x14ac:dyDescent="0.25">
      <c r="A211" s="40">
        <v>45646</v>
      </c>
      <c r="B211" s="54">
        <v>3</v>
      </c>
      <c r="C211" t="s">
        <v>259</v>
      </c>
      <c r="D211" t="s">
        <v>260</v>
      </c>
      <c r="E211" t="s">
        <v>303</v>
      </c>
      <c r="G211" s="55">
        <v>1879.48</v>
      </c>
      <c r="H211">
        <v>1</v>
      </c>
      <c r="I211" s="55">
        <v>1879.48</v>
      </c>
      <c r="J211" s="40" t="s">
        <v>334</v>
      </c>
      <c r="K211" t="s">
        <v>26</v>
      </c>
      <c r="L211" t="s">
        <v>309</v>
      </c>
      <c r="N211" t="str">
        <f t="shared" si="9"/>
        <v>NÃO</v>
      </c>
      <c r="O211" t="str">
        <f t="shared" si="10"/>
        <v/>
      </c>
      <c r="P211" s="50" t="str">
        <f t="shared" si="11"/>
        <v>45646300360305000104COMPETENCIA 11/20241879,4845646</v>
      </c>
      <c r="Q211" s="1">
        <f>IF(A211=0,"",VLOOKUP($A211,RESUMO!$A$8:$B$83,2,FALSE))</f>
        <v>8</v>
      </c>
    </row>
    <row r="212" spans="1:17" x14ac:dyDescent="0.25">
      <c r="A212" s="40">
        <v>45646</v>
      </c>
      <c r="B212" s="54">
        <v>3</v>
      </c>
      <c r="C212" t="s">
        <v>261</v>
      </c>
      <c r="D212" t="s">
        <v>262</v>
      </c>
      <c r="E212" t="s">
        <v>303</v>
      </c>
      <c r="G212" s="55">
        <v>8910.94</v>
      </c>
      <c r="H212">
        <v>1</v>
      </c>
      <c r="I212" s="55">
        <v>8910.94</v>
      </c>
      <c r="J212" s="40" t="s">
        <v>334</v>
      </c>
      <c r="K212" t="s">
        <v>26</v>
      </c>
      <c r="L212" t="s">
        <v>309</v>
      </c>
      <c r="N212" t="str">
        <f t="shared" si="9"/>
        <v>NÃO</v>
      </c>
      <c r="O212" t="str">
        <f t="shared" si="10"/>
        <v/>
      </c>
      <c r="P212" s="50" t="str">
        <f t="shared" si="11"/>
        <v>45646300394460000141COMPETENCIA 11/20248910,9445646</v>
      </c>
      <c r="Q212" s="1">
        <f>IF(A212=0,"",VLOOKUP($A212,RESUMO!$A$8:$B$83,2,FALSE))</f>
        <v>8</v>
      </c>
    </row>
    <row r="213" spans="1:17" x14ac:dyDescent="0.25">
      <c r="A213" s="40">
        <v>45646</v>
      </c>
      <c r="B213" s="54">
        <v>3</v>
      </c>
      <c r="C213" t="s">
        <v>261</v>
      </c>
      <c r="D213" t="s">
        <v>262</v>
      </c>
      <c r="E213" t="s">
        <v>335</v>
      </c>
      <c r="G213" s="55">
        <v>1941.66</v>
      </c>
      <c r="H213">
        <v>1</v>
      </c>
      <c r="I213" s="55">
        <v>1941.66</v>
      </c>
      <c r="J213" s="40" t="s">
        <v>334</v>
      </c>
      <c r="K213" t="s">
        <v>26</v>
      </c>
      <c r="L213" t="s">
        <v>309</v>
      </c>
      <c r="N213" t="str">
        <f t="shared" si="9"/>
        <v>NÃO</v>
      </c>
      <c r="O213" t="str">
        <f t="shared" si="10"/>
        <v/>
      </c>
      <c r="P213" s="50" t="str">
        <f t="shared" si="11"/>
        <v>45646300394460000141REF. 13º SALÁRIO1941,6645646</v>
      </c>
      <c r="Q213" s="1">
        <f>IF(A213=0,"",VLOOKUP($A213,RESUMO!$A$8:$B$83,2,FALSE))</f>
        <v>8</v>
      </c>
    </row>
    <row r="214" spans="1:17" x14ac:dyDescent="0.25">
      <c r="A214" s="40">
        <v>45646</v>
      </c>
      <c r="B214" s="54">
        <v>1</v>
      </c>
      <c r="C214" t="s">
        <v>290</v>
      </c>
      <c r="D214" t="s">
        <v>137</v>
      </c>
      <c r="E214" t="s">
        <v>165</v>
      </c>
      <c r="G214" s="55">
        <v>2600</v>
      </c>
      <c r="H214">
        <v>1</v>
      </c>
      <c r="I214" s="55">
        <v>2600</v>
      </c>
      <c r="J214" s="40" t="s">
        <v>334</v>
      </c>
      <c r="K214" t="s">
        <v>26</v>
      </c>
      <c r="L214" t="s">
        <v>166</v>
      </c>
      <c r="N214" t="str">
        <f t="shared" si="9"/>
        <v>NÃO</v>
      </c>
      <c r="O214" t="str">
        <f t="shared" si="10"/>
        <v/>
      </c>
      <c r="P214" s="50" t="str">
        <f t="shared" si="11"/>
        <v>45646100007573876670SALÁRIO260045646</v>
      </c>
      <c r="Q214" s="1">
        <f>IF(A214=0,"",VLOOKUP($A214,RESUMO!$A$8:$B$83,2,FALSE))</f>
        <v>8</v>
      </c>
    </row>
    <row r="215" spans="1:17" x14ac:dyDescent="0.25">
      <c r="A215" s="40">
        <v>45646</v>
      </c>
      <c r="B215" s="54">
        <v>1</v>
      </c>
      <c r="C215" t="s">
        <v>290</v>
      </c>
      <c r="D215" t="s">
        <v>137</v>
      </c>
      <c r="E215" t="s">
        <v>258</v>
      </c>
      <c r="G215" s="55">
        <v>958.26</v>
      </c>
      <c r="H215">
        <v>1</v>
      </c>
      <c r="I215" s="55">
        <v>958.26</v>
      </c>
      <c r="J215" s="40" t="s">
        <v>334</v>
      </c>
      <c r="K215" t="s">
        <v>26</v>
      </c>
      <c r="L215" t="s">
        <v>166</v>
      </c>
      <c r="N215" t="str">
        <f t="shared" si="9"/>
        <v>NÃO</v>
      </c>
      <c r="O215" t="str">
        <f t="shared" si="10"/>
        <v/>
      </c>
      <c r="P215" s="50" t="str">
        <f t="shared" si="11"/>
        <v>4564610000757387667013º SALÁRIO958,2645646</v>
      </c>
      <c r="Q215" s="1">
        <f>IF(A215=0,"",VLOOKUP($A215,RESUMO!$A$8:$B$83,2,FALSE))</f>
        <v>8</v>
      </c>
    </row>
    <row r="216" spans="1:17" x14ac:dyDescent="0.25">
      <c r="A216" s="40">
        <v>45646</v>
      </c>
      <c r="B216" s="54">
        <v>1</v>
      </c>
      <c r="C216" t="s">
        <v>292</v>
      </c>
      <c r="D216" t="s">
        <v>141</v>
      </c>
      <c r="E216" t="s">
        <v>165</v>
      </c>
      <c r="G216" s="55">
        <v>1104.8</v>
      </c>
      <c r="H216">
        <v>1</v>
      </c>
      <c r="I216" s="55">
        <v>1104.8</v>
      </c>
      <c r="J216" s="40" t="s">
        <v>334</v>
      </c>
      <c r="K216" t="s">
        <v>26</v>
      </c>
      <c r="L216" t="s">
        <v>167</v>
      </c>
      <c r="N216" t="str">
        <f t="shared" si="9"/>
        <v>NÃO</v>
      </c>
      <c r="O216" t="str">
        <f t="shared" si="10"/>
        <v/>
      </c>
      <c r="P216" s="50" t="str">
        <f t="shared" si="11"/>
        <v>45646100000354432605SALÁRIO1104,845646</v>
      </c>
      <c r="Q216" s="1">
        <f>IF(A216=0,"",VLOOKUP($A216,RESUMO!$A$8:$B$83,2,FALSE))</f>
        <v>8</v>
      </c>
    </row>
    <row r="217" spans="1:17" x14ac:dyDescent="0.25">
      <c r="A217" s="40">
        <v>45646</v>
      </c>
      <c r="B217" s="54">
        <v>1</v>
      </c>
      <c r="C217" t="s">
        <v>292</v>
      </c>
      <c r="D217" t="s">
        <v>141</v>
      </c>
      <c r="E217" t="s">
        <v>258</v>
      </c>
      <c r="G217" s="55">
        <v>408.55</v>
      </c>
      <c r="H217">
        <v>1</v>
      </c>
      <c r="I217" s="55">
        <v>408.55</v>
      </c>
      <c r="J217" s="40" t="s">
        <v>334</v>
      </c>
      <c r="K217" t="s">
        <v>26</v>
      </c>
      <c r="L217" t="s">
        <v>167</v>
      </c>
      <c r="N217" t="str">
        <f t="shared" si="9"/>
        <v>NÃO</v>
      </c>
      <c r="O217" t="str">
        <f t="shared" si="10"/>
        <v/>
      </c>
      <c r="P217" s="50" t="str">
        <f t="shared" si="11"/>
        <v>4564610000035443260513º SALÁRIO408,5545646</v>
      </c>
      <c r="Q217" s="1">
        <f>IF(A217=0,"",VLOOKUP($A217,RESUMO!$A$8:$B$83,2,FALSE))</f>
        <v>8</v>
      </c>
    </row>
    <row r="218" spans="1:17" x14ac:dyDescent="0.25">
      <c r="A218" s="40">
        <v>45646</v>
      </c>
      <c r="B218" s="54">
        <v>1</v>
      </c>
      <c r="C218" t="s">
        <v>293</v>
      </c>
      <c r="D218" t="s">
        <v>143</v>
      </c>
      <c r="E218" t="s">
        <v>165</v>
      </c>
      <c r="G218" s="55">
        <v>1104.8</v>
      </c>
      <c r="H218">
        <v>1</v>
      </c>
      <c r="I218" s="55">
        <v>1104.8</v>
      </c>
      <c r="J218" s="40" t="s">
        <v>334</v>
      </c>
      <c r="K218" t="s">
        <v>26</v>
      </c>
      <c r="L218" t="s">
        <v>168</v>
      </c>
      <c r="N218" t="str">
        <f t="shared" si="9"/>
        <v>NÃO</v>
      </c>
      <c r="O218" t="str">
        <f t="shared" si="10"/>
        <v/>
      </c>
      <c r="P218" s="50" t="str">
        <f t="shared" si="11"/>
        <v>45646100007249031600SALÁRIO1104,845646</v>
      </c>
      <c r="Q218" s="1">
        <f>IF(A218=0,"",VLOOKUP($A218,RESUMO!$A$8:$B$83,2,FALSE))</f>
        <v>8</v>
      </c>
    </row>
    <row r="219" spans="1:17" x14ac:dyDescent="0.25">
      <c r="A219" s="40">
        <v>45646</v>
      </c>
      <c r="B219" s="54">
        <v>1</v>
      </c>
      <c r="C219" t="s">
        <v>293</v>
      </c>
      <c r="D219" t="s">
        <v>143</v>
      </c>
      <c r="E219" t="s">
        <v>258</v>
      </c>
      <c r="G219" s="55">
        <v>408.55</v>
      </c>
      <c r="H219">
        <v>1</v>
      </c>
      <c r="I219" s="55">
        <v>408.55</v>
      </c>
      <c r="J219" s="40" t="s">
        <v>334</v>
      </c>
      <c r="K219" t="s">
        <v>26</v>
      </c>
      <c r="L219" t="s">
        <v>168</v>
      </c>
      <c r="N219" t="str">
        <f t="shared" si="9"/>
        <v>NÃO</v>
      </c>
      <c r="O219" t="str">
        <f t="shared" si="10"/>
        <v/>
      </c>
      <c r="P219" s="50" t="str">
        <f t="shared" si="11"/>
        <v>4564610000724903160013º SALÁRIO408,5545646</v>
      </c>
      <c r="Q219" s="1">
        <f>IF(A219=0,"",VLOOKUP($A219,RESUMO!$A$8:$B$83,2,FALSE))</f>
        <v>8</v>
      </c>
    </row>
    <row r="220" spans="1:17" x14ac:dyDescent="0.25">
      <c r="A220" s="40">
        <v>45646</v>
      </c>
      <c r="B220" s="54">
        <v>1</v>
      </c>
      <c r="C220" t="s">
        <v>294</v>
      </c>
      <c r="D220" t="s">
        <v>35</v>
      </c>
      <c r="E220" t="s">
        <v>165</v>
      </c>
      <c r="G220" s="55">
        <v>1104.8</v>
      </c>
      <c r="H220">
        <v>1</v>
      </c>
      <c r="I220" s="55">
        <v>1104.8</v>
      </c>
      <c r="J220" s="40" t="s">
        <v>334</v>
      </c>
      <c r="K220" t="s">
        <v>26</v>
      </c>
      <c r="L220" t="s">
        <v>37</v>
      </c>
      <c r="N220" t="str">
        <f t="shared" si="9"/>
        <v>NÃO</v>
      </c>
      <c r="O220" t="str">
        <f t="shared" si="10"/>
        <v/>
      </c>
      <c r="P220" s="50" t="str">
        <f t="shared" si="11"/>
        <v>45646100014758063613SALÁRIO1104,845646</v>
      </c>
      <c r="Q220" s="1">
        <f>IF(A220=0,"",VLOOKUP($A220,RESUMO!$A$8:$B$83,2,FALSE))</f>
        <v>8</v>
      </c>
    </row>
    <row r="221" spans="1:17" x14ac:dyDescent="0.25">
      <c r="A221" s="40">
        <v>45646</v>
      </c>
      <c r="B221" s="54">
        <v>1</v>
      </c>
      <c r="C221" t="s">
        <v>294</v>
      </c>
      <c r="D221" t="s">
        <v>35</v>
      </c>
      <c r="E221" t="s">
        <v>258</v>
      </c>
      <c r="G221" s="55">
        <v>408.55</v>
      </c>
      <c r="H221">
        <v>1</v>
      </c>
      <c r="I221" s="55">
        <v>408.55</v>
      </c>
      <c r="J221" s="40" t="s">
        <v>334</v>
      </c>
      <c r="K221" t="s">
        <v>26</v>
      </c>
      <c r="L221" t="s">
        <v>37</v>
      </c>
      <c r="N221" t="str">
        <f t="shared" si="9"/>
        <v>NÃO</v>
      </c>
      <c r="O221" t="str">
        <f t="shared" si="10"/>
        <v/>
      </c>
      <c r="P221" s="50" t="str">
        <f t="shared" si="11"/>
        <v>4564610001475806361313º SALÁRIO408,5545646</v>
      </c>
      <c r="Q221" s="1">
        <f>IF(A221=0,"",VLOOKUP($A221,RESUMO!$A$8:$B$83,2,FALSE))</f>
        <v>8</v>
      </c>
    </row>
    <row r="222" spans="1:17" x14ac:dyDescent="0.25">
      <c r="A222" s="40">
        <v>45646</v>
      </c>
      <c r="B222" s="54">
        <v>1</v>
      </c>
      <c r="C222" t="s">
        <v>295</v>
      </c>
      <c r="D222" t="s">
        <v>296</v>
      </c>
      <c r="E222" t="s">
        <v>165</v>
      </c>
      <c r="G222" s="55">
        <v>642.79999999999995</v>
      </c>
      <c r="H222">
        <v>1</v>
      </c>
      <c r="I222" s="55">
        <v>642.79999999999995</v>
      </c>
      <c r="J222" s="40" t="s">
        <v>334</v>
      </c>
      <c r="K222" t="s">
        <v>26</v>
      </c>
      <c r="L222" t="s">
        <v>169</v>
      </c>
      <c r="N222" t="str">
        <f t="shared" si="9"/>
        <v>NÃO</v>
      </c>
      <c r="O222" t="str">
        <f t="shared" si="10"/>
        <v/>
      </c>
      <c r="P222" s="50" t="str">
        <f t="shared" si="11"/>
        <v>45646100085086894387SALÁRIO642,845646</v>
      </c>
      <c r="Q222" s="1">
        <f>IF(A222=0,"",VLOOKUP($A222,RESUMO!$A$8:$B$83,2,FALSE))</f>
        <v>8</v>
      </c>
    </row>
    <row r="223" spans="1:17" x14ac:dyDescent="0.25">
      <c r="A223" s="40">
        <v>45646</v>
      </c>
      <c r="B223" s="54">
        <v>1</v>
      </c>
      <c r="C223" t="s">
        <v>295</v>
      </c>
      <c r="D223" t="s">
        <v>296</v>
      </c>
      <c r="E223" t="s">
        <v>258</v>
      </c>
      <c r="G223" s="55">
        <v>237.7</v>
      </c>
      <c r="H223">
        <v>1</v>
      </c>
      <c r="I223" s="55">
        <v>237.7</v>
      </c>
      <c r="J223" s="40" t="s">
        <v>334</v>
      </c>
      <c r="K223" t="s">
        <v>26</v>
      </c>
      <c r="L223" t="s">
        <v>169</v>
      </c>
      <c r="N223" t="str">
        <f t="shared" si="9"/>
        <v>NÃO</v>
      </c>
      <c r="O223" t="str">
        <f t="shared" si="10"/>
        <v/>
      </c>
      <c r="P223" s="50" t="str">
        <f t="shared" si="11"/>
        <v>4564610008508689438713º SALÁRIO237,745646</v>
      </c>
      <c r="Q223" s="1">
        <f>IF(A223=0,"",VLOOKUP($A223,RESUMO!$A$8:$B$83,2,FALSE))</f>
        <v>8</v>
      </c>
    </row>
    <row r="224" spans="1:17" x14ac:dyDescent="0.25">
      <c r="A224" s="40">
        <v>45646</v>
      </c>
      <c r="B224" s="54">
        <v>1</v>
      </c>
      <c r="C224" t="s">
        <v>297</v>
      </c>
      <c r="D224" t="s">
        <v>147</v>
      </c>
      <c r="E224" t="s">
        <v>165</v>
      </c>
      <c r="G224" s="55">
        <v>642.79999999999995</v>
      </c>
      <c r="H224">
        <v>1</v>
      </c>
      <c r="I224" s="55">
        <v>642.79999999999995</v>
      </c>
      <c r="J224" s="40" t="s">
        <v>334</v>
      </c>
      <c r="K224" t="s">
        <v>26</v>
      </c>
      <c r="L224" t="s">
        <v>298</v>
      </c>
      <c r="N224" t="str">
        <f t="shared" si="9"/>
        <v>NÃO</v>
      </c>
      <c r="O224" t="str">
        <f t="shared" si="10"/>
        <v/>
      </c>
      <c r="P224" s="50" t="str">
        <f t="shared" si="11"/>
        <v>45646100087942119653SALÁRIO642,845646</v>
      </c>
      <c r="Q224" s="1">
        <f>IF(A224=0,"",VLOOKUP($A224,RESUMO!$A$8:$B$83,2,FALSE))</f>
        <v>8</v>
      </c>
    </row>
    <row r="225" spans="1:17" x14ac:dyDescent="0.25">
      <c r="A225" s="40">
        <v>45646</v>
      </c>
      <c r="B225" s="54">
        <v>1</v>
      </c>
      <c r="C225" t="s">
        <v>297</v>
      </c>
      <c r="D225" t="s">
        <v>147</v>
      </c>
      <c r="E225" t="s">
        <v>258</v>
      </c>
      <c r="G225" s="55">
        <v>237.7</v>
      </c>
      <c r="H225">
        <v>1</v>
      </c>
      <c r="I225" s="55">
        <v>237.7</v>
      </c>
      <c r="J225" s="40" t="s">
        <v>334</v>
      </c>
      <c r="K225" t="s">
        <v>26</v>
      </c>
      <c r="L225" t="s">
        <v>298</v>
      </c>
      <c r="N225" t="str">
        <f t="shared" si="9"/>
        <v>NÃO</v>
      </c>
      <c r="O225" t="str">
        <f t="shared" si="10"/>
        <v/>
      </c>
      <c r="P225" s="50" t="str">
        <f t="shared" si="11"/>
        <v>4564610008794211965313º SALÁRIO237,745646</v>
      </c>
      <c r="Q225" s="1">
        <f>IF(A225=0,"",VLOOKUP($A225,RESUMO!$A$8:$B$83,2,FALSE))</f>
        <v>8</v>
      </c>
    </row>
    <row r="226" spans="1:17" x14ac:dyDescent="0.25">
      <c r="A226" s="40">
        <v>45646</v>
      </c>
      <c r="B226" s="54">
        <v>1</v>
      </c>
      <c r="C226" t="s">
        <v>299</v>
      </c>
      <c r="D226" t="s">
        <v>149</v>
      </c>
      <c r="E226" t="s">
        <v>165</v>
      </c>
      <c r="G226" s="55">
        <v>916</v>
      </c>
      <c r="H226">
        <v>1</v>
      </c>
      <c r="I226" s="55">
        <v>916</v>
      </c>
      <c r="J226" s="40" t="s">
        <v>334</v>
      </c>
      <c r="K226" t="s">
        <v>26</v>
      </c>
      <c r="L226" t="s">
        <v>171</v>
      </c>
      <c r="N226" t="str">
        <f t="shared" si="9"/>
        <v>NÃO</v>
      </c>
      <c r="O226" t="str">
        <f t="shared" si="10"/>
        <v/>
      </c>
      <c r="P226" s="50" t="str">
        <f t="shared" si="11"/>
        <v>45646100075746980315SALÁRIO91645646</v>
      </c>
      <c r="Q226" s="1">
        <f>IF(A226=0,"",VLOOKUP($A226,RESUMO!$A$8:$B$83,2,FALSE))</f>
        <v>8</v>
      </c>
    </row>
    <row r="227" spans="1:17" x14ac:dyDescent="0.25">
      <c r="A227" s="40">
        <v>45646</v>
      </c>
      <c r="B227" s="54">
        <v>1</v>
      </c>
      <c r="C227" t="s">
        <v>299</v>
      </c>
      <c r="D227" t="s">
        <v>149</v>
      </c>
      <c r="E227" t="s">
        <v>258</v>
      </c>
      <c r="G227" s="55">
        <v>338.74</v>
      </c>
      <c r="H227">
        <v>1</v>
      </c>
      <c r="I227" s="55">
        <v>338.74</v>
      </c>
      <c r="J227" s="40" t="s">
        <v>334</v>
      </c>
      <c r="K227" t="s">
        <v>26</v>
      </c>
      <c r="L227" t="s">
        <v>171</v>
      </c>
      <c r="N227" t="str">
        <f t="shared" si="9"/>
        <v>NÃO</v>
      </c>
      <c r="O227" t="str">
        <f t="shared" si="10"/>
        <v/>
      </c>
      <c r="P227" s="50" t="str">
        <f t="shared" si="11"/>
        <v>4564610007574698031513º SALÁRIO338,7445646</v>
      </c>
      <c r="Q227" s="1">
        <f>IF(A227=0,"",VLOOKUP($A227,RESUMO!$A$8:$B$83,2,FALSE))</f>
        <v>8</v>
      </c>
    </row>
    <row r="228" spans="1:17" x14ac:dyDescent="0.25">
      <c r="A228" s="40">
        <v>45646</v>
      </c>
      <c r="B228" s="54">
        <v>1</v>
      </c>
      <c r="C228" t="s">
        <v>301</v>
      </c>
      <c r="D228" t="s">
        <v>256</v>
      </c>
      <c r="E228" t="s">
        <v>165</v>
      </c>
      <c r="G228" s="55">
        <v>642.79999999999995</v>
      </c>
      <c r="H228">
        <v>1</v>
      </c>
      <c r="I228" s="55">
        <v>642.79999999999995</v>
      </c>
      <c r="J228" s="40" t="s">
        <v>334</v>
      </c>
      <c r="K228" t="s">
        <v>26</v>
      </c>
      <c r="L228" t="s">
        <v>257</v>
      </c>
      <c r="N228" t="str">
        <f t="shared" si="9"/>
        <v>NÃO</v>
      </c>
      <c r="O228" t="str">
        <f t="shared" si="10"/>
        <v/>
      </c>
      <c r="P228" s="50" t="str">
        <f t="shared" si="11"/>
        <v>45646100001980098603SALÁRIO642,845646</v>
      </c>
      <c r="Q228" s="1">
        <f>IF(A228=0,"",VLOOKUP($A228,RESUMO!$A$8:$B$83,2,FALSE))</f>
        <v>8</v>
      </c>
    </row>
    <row r="229" spans="1:17" x14ac:dyDescent="0.25">
      <c r="A229" s="40">
        <v>45646</v>
      </c>
      <c r="B229" s="54">
        <v>1</v>
      </c>
      <c r="C229" t="s">
        <v>301</v>
      </c>
      <c r="D229" t="s">
        <v>256</v>
      </c>
      <c r="E229" t="s">
        <v>258</v>
      </c>
      <c r="G229" s="55">
        <v>180.79</v>
      </c>
      <c r="H229">
        <v>1</v>
      </c>
      <c r="I229" s="55">
        <v>180.79</v>
      </c>
      <c r="J229" s="40" t="s">
        <v>334</v>
      </c>
      <c r="K229" t="s">
        <v>26</v>
      </c>
      <c r="L229" t="s">
        <v>257</v>
      </c>
      <c r="N229" t="str">
        <f t="shared" si="9"/>
        <v>NÃO</v>
      </c>
      <c r="O229" t="str">
        <f t="shared" si="10"/>
        <v/>
      </c>
      <c r="P229" s="50" t="str">
        <f t="shared" si="11"/>
        <v>4564610000198009860313º SALÁRIO180,7945646</v>
      </c>
      <c r="Q229" s="1">
        <f>IF(A229=0,"",VLOOKUP($A229,RESUMO!$A$8:$B$83,2,FALSE))</f>
        <v>8</v>
      </c>
    </row>
    <row r="230" spans="1:17" x14ac:dyDescent="0.25">
      <c r="A230" s="40">
        <v>45646</v>
      </c>
      <c r="B230" s="54">
        <v>2</v>
      </c>
      <c r="C230" t="s">
        <v>336</v>
      </c>
      <c r="D230" t="s">
        <v>337</v>
      </c>
      <c r="E230" t="s">
        <v>338</v>
      </c>
      <c r="G230" s="55">
        <v>31011.5</v>
      </c>
      <c r="H230">
        <v>1</v>
      </c>
      <c r="I230" s="55">
        <v>31011.5</v>
      </c>
      <c r="J230" s="40" t="s">
        <v>334</v>
      </c>
      <c r="K230" t="s">
        <v>32</v>
      </c>
      <c r="L230" t="s">
        <v>339</v>
      </c>
      <c r="N230" t="str">
        <f t="shared" si="9"/>
        <v>SIM</v>
      </c>
      <c r="O230" t="str">
        <f t="shared" si="10"/>
        <v/>
      </c>
      <c r="P230" s="50" t="str">
        <f t="shared" si="11"/>
        <v>45646200007281903626VIAGENS TERRA E DIÁRIAS BOBCAT - NFS-E 731011,545646</v>
      </c>
      <c r="Q230" s="1">
        <f>IF(A230=0,"",VLOOKUP($A230,RESUMO!$A$8:$B$83,2,FALSE))</f>
        <v>8</v>
      </c>
    </row>
    <row r="231" spans="1:17" x14ac:dyDescent="0.25">
      <c r="A231" s="40">
        <v>45646</v>
      </c>
      <c r="B231" s="54">
        <v>3</v>
      </c>
      <c r="C231" t="s">
        <v>340</v>
      </c>
      <c r="D231" t="s">
        <v>341</v>
      </c>
      <c r="E231" t="s">
        <v>342</v>
      </c>
      <c r="G231" s="55">
        <v>3300</v>
      </c>
      <c r="H231">
        <v>1</v>
      </c>
      <c r="I231" s="55">
        <v>3300</v>
      </c>
      <c r="J231" s="40" t="s">
        <v>343</v>
      </c>
      <c r="K231" t="s">
        <v>32</v>
      </c>
      <c r="L231" t="s">
        <v>309</v>
      </c>
      <c r="N231" t="str">
        <f t="shared" si="9"/>
        <v>NÃO</v>
      </c>
      <c r="O231" t="str">
        <f t="shared" si="10"/>
        <v/>
      </c>
      <c r="P231" s="50" t="str">
        <f t="shared" si="11"/>
        <v>456463105595270001-04DIÁRIA DE CAMINHÃO - AGURAD. BOLETO330045652</v>
      </c>
      <c r="Q231" s="1">
        <f>IF(A231=0,"",VLOOKUP($A231,RESUMO!$A$8:$B$83,2,FALSE))</f>
        <v>8</v>
      </c>
    </row>
    <row r="232" spans="1:17" x14ac:dyDescent="0.25">
      <c r="A232" s="40">
        <v>45646</v>
      </c>
      <c r="B232" s="54">
        <v>3</v>
      </c>
      <c r="C232" t="s">
        <v>92</v>
      </c>
      <c r="D232" t="s">
        <v>93</v>
      </c>
      <c r="E232" t="s">
        <v>344</v>
      </c>
      <c r="G232" s="55">
        <v>555</v>
      </c>
      <c r="H232">
        <v>1</v>
      </c>
      <c r="I232" s="55">
        <v>555</v>
      </c>
      <c r="J232" s="40" t="s">
        <v>345</v>
      </c>
      <c r="K232" t="s">
        <v>96</v>
      </c>
      <c r="L232" t="s">
        <v>309</v>
      </c>
      <c r="N232" t="str">
        <f t="shared" si="9"/>
        <v>SIM</v>
      </c>
      <c r="O232" t="str">
        <f t="shared" si="10"/>
        <v/>
      </c>
      <c r="P232" s="50" t="str">
        <f t="shared" si="11"/>
        <v>45646307409393000130MARTELETE E BETONEIRA - NF 2712155545665</v>
      </c>
      <c r="Q232" s="1">
        <f>IF(A232=0,"",VLOOKUP($A232,RESUMO!$A$8:$B$83,2,FALSE))</f>
        <v>8</v>
      </c>
    </row>
    <row r="233" spans="1:17" x14ac:dyDescent="0.25">
      <c r="A233" s="40">
        <v>45646</v>
      </c>
      <c r="B233" s="54">
        <v>3</v>
      </c>
      <c r="C233" t="s">
        <v>237</v>
      </c>
      <c r="D233" t="s">
        <v>238</v>
      </c>
      <c r="E233" t="s">
        <v>346</v>
      </c>
      <c r="G233" s="55">
        <v>330</v>
      </c>
      <c r="H233">
        <v>1</v>
      </c>
      <c r="I233" s="55">
        <v>330</v>
      </c>
      <c r="J233" s="40" t="s">
        <v>347</v>
      </c>
      <c r="K233" t="s">
        <v>96</v>
      </c>
      <c r="L233" t="s">
        <v>309</v>
      </c>
      <c r="N233" t="str">
        <f t="shared" si="9"/>
        <v>SIM</v>
      </c>
      <c r="O233" t="str">
        <f t="shared" si="10"/>
        <v/>
      </c>
      <c r="P233" s="50" t="str">
        <f t="shared" si="11"/>
        <v>45646341598885000150LOCAÇÃO DE CAÇAMBAS - NF 209833045648</v>
      </c>
      <c r="Q233" s="1">
        <f>IF(A233=0,"",VLOOKUP($A233,RESUMO!$A$8:$B$83,2,FALSE))</f>
        <v>8</v>
      </c>
    </row>
    <row r="234" spans="1:17" x14ac:dyDescent="0.25">
      <c r="A234" s="40">
        <v>45646</v>
      </c>
      <c r="B234" s="54">
        <v>3</v>
      </c>
      <c r="C234" t="s">
        <v>107</v>
      </c>
      <c r="D234" t="s">
        <v>108</v>
      </c>
      <c r="E234" t="s">
        <v>348</v>
      </c>
      <c r="G234" s="55">
        <v>228</v>
      </c>
      <c r="H234">
        <v>1</v>
      </c>
      <c r="I234" s="55">
        <v>228</v>
      </c>
      <c r="J234" s="40" t="s">
        <v>333</v>
      </c>
      <c r="K234" t="s">
        <v>96</v>
      </c>
      <c r="L234" t="s">
        <v>309</v>
      </c>
      <c r="N234" t="str">
        <f t="shared" si="9"/>
        <v>SIM</v>
      </c>
      <c r="O234" t="str">
        <f t="shared" si="10"/>
        <v/>
      </c>
      <c r="P234" s="50" t="str">
        <f t="shared" si="11"/>
        <v>45646321944558000103LOCAÇÃO DE ANDAIMES - NF 1016722845649</v>
      </c>
      <c r="Q234" s="1">
        <f>IF(A234=0,"",VLOOKUP($A234,RESUMO!$A$8:$B$83,2,FALSE))</f>
        <v>8</v>
      </c>
    </row>
    <row r="235" spans="1:17" x14ac:dyDescent="0.25">
      <c r="A235" s="40">
        <v>45646</v>
      </c>
      <c r="B235" s="54">
        <v>3</v>
      </c>
      <c r="C235" t="s">
        <v>129</v>
      </c>
      <c r="D235" t="s">
        <v>130</v>
      </c>
      <c r="E235" t="s">
        <v>131</v>
      </c>
      <c r="G235" s="55">
        <v>199.71</v>
      </c>
      <c r="H235">
        <v>1</v>
      </c>
      <c r="I235" s="55">
        <v>199.71</v>
      </c>
      <c r="J235" s="40" t="s">
        <v>349</v>
      </c>
      <c r="K235" t="s">
        <v>26</v>
      </c>
      <c r="L235" t="s">
        <v>309</v>
      </c>
      <c r="N235" t="str">
        <f t="shared" si="9"/>
        <v>NÃO</v>
      </c>
      <c r="O235" t="str">
        <f t="shared" si="10"/>
        <v/>
      </c>
      <c r="P235" s="50" t="str">
        <f t="shared" si="11"/>
        <v>45646338727707000177SEGURO COLABORADORES199,7145657</v>
      </c>
      <c r="Q235" s="1">
        <f>IF(A235=0,"",VLOOKUP($A235,RESUMO!$A$8:$B$83,2,FALSE))</f>
        <v>8</v>
      </c>
    </row>
    <row r="236" spans="1:17" x14ac:dyDescent="0.25">
      <c r="A236" s="40">
        <v>45646</v>
      </c>
      <c r="B236" s="54">
        <v>3</v>
      </c>
      <c r="C236" t="s">
        <v>92</v>
      </c>
      <c r="D236" t="s">
        <v>93</v>
      </c>
      <c r="E236" t="s">
        <v>350</v>
      </c>
      <c r="G236" s="55">
        <v>235</v>
      </c>
      <c r="H236">
        <v>1</v>
      </c>
      <c r="I236" s="55">
        <v>235</v>
      </c>
      <c r="J236" s="40" t="s">
        <v>329</v>
      </c>
      <c r="K236" t="s">
        <v>96</v>
      </c>
      <c r="L236" t="s">
        <v>309</v>
      </c>
      <c r="N236" t="str">
        <f t="shared" si="9"/>
        <v>SIM</v>
      </c>
      <c r="O236" t="str">
        <f t="shared" si="10"/>
        <v/>
      </c>
      <c r="P236" s="50" t="str">
        <f t="shared" si="11"/>
        <v>45646307409393000130SERRA, POLICORTE - NF 2698323545653</v>
      </c>
      <c r="Q236" s="1">
        <f>IF(A236=0,"",VLOOKUP($A236,RESUMO!$A$8:$B$83,2,FALSE))</f>
        <v>8</v>
      </c>
    </row>
    <row r="237" spans="1:17" x14ac:dyDescent="0.25">
      <c r="A237" s="40">
        <v>45646</v>
      </c>
      <c r="B237" s="54">
        <v>3</v>
      </c>
      <c r="C237" t="s">
        <v>351</v>
      </c>
      <c r="D237" t="s">
        <v>352</v>
      </c>
      <c r="E237" t="s">
        <v>353</v>
      </c>
      <c r="G237" s="55">
        <v>551.17999999999995</v>
      </c>
      <c r="H237">
        <v>1</v>
      </c>
      <c r="I237" s="55">
        <v>551.17999999999995</v>
      </c>
      <c r="J237" s="40" t="s">
        <v>354</v>
      </c>
      <c r="K237" t="s">
        <v>26</v>
      </c>
      <c r="L237" t="s">
        <v>309</v>
      </c>
      <c r="N237" t="str">
        <f t="shared" si="9"/>
        <v>SIM</v>
      </c>
      <c r="O237" t="str">
        <f t="shared" si="10"/>
        <v/>
      </c>
      <c r="P237" s="50" t="str">
        <f t="shared" si="11"/>
        <v>45646314313602000103EQUIP. PROTEÇÃO - NF 28296 - PARC. 1/2551,1845656</v>
      </c>
      <c r="Q237" s="1">
        <f>IF(A237=0,"",VLOOKUP($A237,RESUMO!$A$8:$B$83,2,FALSE))</f>
        <v>8</v>
      </c>
    </row>
    <row r="238" spans="1:17" x14ac:dyDescent="0.25">
      <c r="A238" s="40">
        <v>45646</v>
      </c>
      <c r="B238" s="54">
        <v>5</v>
      </c>
      <c r="C238" t="s">
        <v>17</v>
      </c>
      <c r="D238" t="s">
        <v>18</v>
      </c>
      <c r="E238" t="s">
        <v>355</v>
      </c>
      <c r="G238" s="55">
        <v>1034</v>
      </c>
      <c r="H238">
        <v>1</v>
      </c>
      <c r="I238" s="55">
        <v>1034</v>
      </c>
      <c r="J238" s="40" t="s">
        <v>236</v>
      </c>
      <c r="K238" t="s">
        <v>21</v>
      </c>
      <c r="L238" t="s">
        <v>309</v>
      </c>
      <c r="N238" t="str">
        <f t="shared" si="9"/>
        <v>SIM</v>
      </c>
      <c r="O238" t="str">
        <f t="shared" si="10"/>
        <v>SIM</v>
      </c>
      <c r="P238" s="50" t="str">
        <f t="shared" si="11"/>
        <v>45646518850040000279LONA PRETA - NF 29102103445631</v>
      </c>
      <c r="Q238" s="1">
        <f>IF(A238=0,"",VLOOKUP($A238,RESUMO!$A$8:$B$83,2,FALSE))</f>
        <v>8</v>
      </c>
    </row>
    <row r="239" spans="1:17" x14ac:dyDescent="0.25">
      <c r="A239" s="40">
        <v>45646</v>
      </c>
      <c r="B239" s="54">
        <v>3</v>
      </c>
      <c r="C239" t="s">
        <v>92</v>
      </c>
      <c r="D239" t="s">
        <v>93</v>
      </c>
      <c r="E239" t="s">
        <v>356</v>
      </c>
      <c r="G239" s="55">
        <v>1250</v>
      </c>
      <c r="H239">
        <v>1</v>
      </c>
      <c r="I239" s="55">
        <v>1250</v>
      </c>
      <c r="J239" s="40" t="s">
        <v>357</v>
      </c>
      <c r="K239" t="s">
        <v>96</v>
      </c>
      <c r="L239" t="s">
        <v>309</v>
      </c>
      <c r="N239" t="str">
        <f t="shared" si="9"/>
        <v>SIM</v>
      </c>
      <c r="O239" t="str">
        <f t="shared" si="10"/>
        <v/>
      </c>
      <c r="P239" s="50" t="str">
        <f t="shared" si="11"/>
        <v>45646307409393000130SERRAS E MARTELOS - NF 27078125045659</v>
      </c>
      <c r="Q239" s="1">
        <f>IF(A239=0,"",VLOOKUP($A239,RESUMO!$A$8:$B$83,2,FALSE))</f>
        <v>8</v>
      </c>
    </row>
    <row r="240" spans="1:17" x14ac:dyDescent="0.25">
      <c r="A240" s="40">
        <v>45646</v>
      </c>
      <c r="B240" s="54">
        <v>3</v>
      </c>
      <c r="C240" t="s">
        <v>111</v>
      </c>
      <c r="D240" t="s">
        <v>112</v>
      </c>
      <c r="E240" t="s">
        <v>358</v>
      </c>
      <c r="G240" s="55">
        <v>312</v>
      </c>
      <c r="H240">
        <v>1</v>
      </c>
      <c r="I240" s="55">
        <v>312</v>
      </c>
      <c r="J240" s="40" t="s">
        <v>359</v>
      </c>
      <c r="K240" t="s">
        <v>21</v>
      </c>
      <c r="L240" t="s">
        <v>309</v>
      </c>
      <c r="N240" t="str">
        <f t="shared" si="9"/>
        <v>SIM</v>
      </c>
      <c r="O240" t="str">
        <f t="shared" si="10"/>
        <v/>
      </c>
      <c r="P240" s="50" t="str">
        <f t="shared" si="11"/>
        <v>45646317581836000634MATERIAIS DIVERSOS - NF 3322431245663</v>
      </c>
      <c r="Q240" s="1">
        <f>IF(A240=0,"",VLOOKUP($A240,RESUMO!$A$8:$B$83,2,FALSE))</f>
        <v>8</v>
      </c>
    </row>
    <row r="241" spans="1:17" x14ac:dyDescent="0.25">
      <c r="A241" s="40">
        <v>45646</v>
      </c>
      <c r="B241" s="54">
        <v>3</v>
      </c>
      <c r="C241" t="s">
        <v>317</v>
      </c>
      <c r="D241" t="s">
        <v>318</v>
      </c>
      <c r="E241" t="s">
        <v>360</v>
      </c>
      <c r="G241" s="55">
        <v>2000</v>
      </c>
      <c r="H241">
        <v>1</v>
      </c>
      <c r="I241" s="55">
        <v>2000</v>
      </c>
      <c r="J241" s="40" t="s">
        <v>354</v>
      </c>
      <c r="K241" t="s">
        <v>32</v>
      </c>
      <c r="L241" t="s">
        <v>309</v>
      </c>
      <c r="N241" t="str">
        <f t="shared" si="9"/>
        <v>SIM</v>
      </c>
      <c r="O241" t="str">
        <f t="shared" si="10"/>
        <v/>
      </c>
      <c r="P241" s="50" t="str">
        <f t="shared" si="11"/>
        <v>45646332994681000147SERVIÇO DE TRANSPORTE - NF 2855200045656</v>
      </c>
      <c r="Q241" s="1">
        <f>IF(A241=0,"",VLOOKUP($A241,RESUMO!$A$8:$B$83,2,FALSE))</f>
        <v>8</v>
      </c>
    </row>
    <row r="242" spans="1:17" x14ac:dyDescent="0.25">
      <c r="A242" s="40">
        <v>45646</v>
      </c>
      <c r="B242" s="54">
        <v>3</v>
      </c>
      <c r="C242" t="s">
        <v>351</v>
      </c>
      <c r="D242" t="s">
        <v>352</v>
      </c>
      <c r="E242" t="s">
        <v>361</v>
      </c>
      <c r="G242" s="55">
        <v>204.5</v>
      </c>
      <c r="H242">
        <v>1</v>
      </c>
      <c r="I242" s="55">
        <v>204.5</v>
      </c>
      <c r="J242" s="40" t="s">
        <v>362</v>
      </c>
      <c r="K242" t="s">
        <v>26</v>
      </c>
      <c r="L242" t="s">
        <v>309</v>
      </c>
      <c r="N242" t="str">
        <f t="shared" si="9"/>
        <v>SIM</v>
      </c>
      <c r="O242" t="str">
        <f t="shared" si="10"/>
        <v/>
      </c>
      <c r="P242" s="50" t="str">
        <f t="shared" si="11"/>
        <v>45646314313602000103BOTAS - NF 28394204,545650</v>
      </c>
      <c r="Q242" s="1">
        <f>IF(A242=0,"",VLOOKUP($A242,RESUMO!$A$8:$B$83,2,FALSE))</f>
        <v>8</v>
      </c>
    </row>
    <row r="243" spans="1:17" x14ac:dyDescent="0.25">
      <c r="A243" s="40">
        <v>45646</v>
      </c>
      <c r="B243" s="54">
        <v>3</v>
      </c>
      <c r="C243" t="s">
        <v>363</v>
      </c>
      <c r="D243" t="s">
        <v>364</v>
      </c>
      <c r="E243" t="s">
        <v>365</v>
      </c>
      <c r="G243" s="55">
        <v>312</v>
      </c>
      <c r="H243">
        <v>1</v>
      </c>
      <c r="I243" s="55">
        <v>312</v>
      </c>
      <c r="J243" s="40" t="s">
        <v>334</v>
      </c>
      <c r="K243" t="s">
        <v>26</v>
      </c>
      <c r="L243" t="s">
        <v>309</v>
      </c>
      <c r="N243" t="str">
        <f t="shared" si="9"/>
        <v>SIM</v>
      </c>
      <c r="O243" t="str">
        <f t="shared" si="10"/>
        <v/>
      </c>
      <c r="P243" s="50" t="str">
        <f t="shared" si="11"/>
        <v>45646336245582000113REALIZAÇÃO DE EXAMES - NF 104931245646</v>
      </c>
      <c r="Q243" s="1">
        <f>IF(A243=0,"",VLOOKUP($A243,RESUMO!$A$8:$B$83,2,FALSE))</f>
        <v>8</v>
      </c>
    </row>
    <row r="244" spans="1:17" x14ac:dyDescent="0.25">
      <c r="A244" s="40">
        <v>45646</v>
      </c>
      <c r="B244" s="54">
        <v>5</v>
      </c>
      <c r="C244" t="s">
        <v>111</v>
      </c>
      <c r="D244" t="s">
        <v>112</v>
      </c>
      <c r="E244" t="s">
        <v>366</v>
      </c>
      <c r="G244" s="55">
        <v>177.5</v>
      </c>
      <c r="H244">
        <v>1</v>
      </c>
      <c r="I244" s="55">
        <v>177.5</v>
      </c>
      <c r="J244" s="40" t="s">
        <v>304</v>
      </c>
      <c r="K244" t="s">
        <v>21</v>
      </c>
      <c r="L244" t="s">
        <v>309</v>
      </c>
      <c r="N244" t="str">
        <f t="shared" si="9"/>
        <v>SIM</v>
      </c>
      <c r="O244" t="str">
        <f t="shared" si="10"/>
        <v>SIM</v>
      </c>
      <c r="P244" s="50" t="str">
        <f t="shared" si="11"/>
        <v>45646517581836000634CARREGADOR E PILHA RECARREGAVEL - NF 23724177,545635</v>
      </c>
      <c r="Q244" s="1">
        <f>IF(A244=0,"",VLOOKUP($A244,RESUMO!$A$8:$B$83,2,FALSE))</f>
        <v>8</v>
      </c>
    </row>
    <row r="245" spans="1:17" x14ac:dyDescent="0.25">
      <c r="A245" s="40">
        <v>45646</v>
      </c>
      <c r="B245" s="54">
        <v>3</v>
      </c>
      <c r="C245" t="s">
        <v>367</v>
      </c>
      <c r="D245" t="s">
        <v>368</v>
      </c>
      <c r="E245" t="s">
        <v>369</v>
      </c>
      <c r="G245" s="55">
        <v>2240</v>
      </c>
      <c r="H245">
        <v>1</v>
      </c>
      <c r="I245" s="55">
        <v>2240</v>
      </c>
      <c r="J245" s="40" t="s">
        <v>333</v>
      </c>
      <c r="K245" t="s">
        <v>21</v>
      </c>
      <c r="L245" t="s">
        <v>309</v>
      </c>
      <c r="N245" t="str">
        <f t="shared" si="9"/>
        <v>SIM</v>
      </c>
      <c r="O245" t="str">
        <f t="shared" si="10"/>
        <v/>
      </c>
      <c r="P245" s="50" t="str">
        <f t="shared" si="11"/>
        <v>45646315373066000102CIMENTO - NF 280876224045649</v>
      </c>
      <c r="Q245" s="1">
        <f>IF(A245=0,"",VLOOKUP($A245,RESUMO!$A$8:$B$83,2,FALSE))</f>
        <v>8</v>
      </c>
    </row>
    <row r="246" spans="1:17" x14ac:dyDescent="0.25">
      <c r="A246" s="40">
        <v>45646</v>
      </c>
      <c r="B246" s="54">
        <v>3</v>
      </c>
      <c r="C246" t="s">
        <v>92</v>
      </c>
      <c r="D246" t="s">
        <v>93</v>
      </c>
      <c r="E246" t="s">
        <v>370</v>
      </c>
      <c r="G246" s="55">
        <v>100</v>
      </c>
      <c r="H246">
        <v>1</v>
      </c>
      <c r="I246" s="55">
        <v>100</v>
      </c>
      <c r="J246" s="40" t="s">
        <v>362</v>
      </c>
      <c r="K246" t="s">
        <v>96</v>
      </c>
      <c r="L246" t="s">
        <v>309</v>
      </c>
      <c r="N246" t="str">
        <f t="shared" si="9"/>
        <v>SIM</v>
      </c>
      <c r="O246" t="str">
        <f t="shared" si="10"/>
        <v/>
      </c>
      <c r="P246" s="50" t="str">
        <f t="shared" si="11"/>
        <v>45646307409393000130ESMERILHADEIRA - NF 2692910045650</v>
      </c>
      <c r="Q246" s="1">
        <f>IF(A246=0,"",VLOOKUP($A246,RESUMO!$A$8:$B$83,2,FALSE))</f>
        <v>8</v>
      </c>
    </row>
    <row r="247" spans="1:17" x14ac:dyDescent="0.25">
      <c r="A247" s="40">
        <v>45646</v>
      </c>
      <c r="B247" s="54">
        <v>3</v>
      </c>
      <c r="C247" t="s">
        <v>202</v>
      </c>
      <c r="D247" t="s">
        <v>203</v>
      </c>
      <c r="E247" t="s">
        <v>371</v>
      </c>
      <c r="G247" s="55">
        <v>886.14</v>
      </c>
      <c r="H247">
        <v>1</v>
      </c>
      <c r="I247" s="55">
        <v>886.14</v>
      </c>
      <c r="J247" s="40" t="s">
        <v>372</v>
      </c>
      <c r="K247" t="s">
        <v>26</v>
      </c>
      <c r="L247" t="s">
        <v>309</v>
      </c>
      <c r="N247" t="str">
        <f t="shared" si="9"/>
        <v>SIM</v>
      </c>
      <c r="O247" t="str">
        <f t="shared" si="10"/>
        <v/>
      </c>
      <c r="P247" s="50" t="str">
        <f t="shared" si="11"/>
        <v>45646324654133000220CESTAS DE NATAL - NF 269709886,1445667</v>
      </c>
      <c r="Q247" s="1">
        <f>IF(A247=0,"",VLOOKUP($A247,RESUMO!$A$8:$B$83,2,FALSE))</f>
        <v>8</v>
      </c>
    </row>
    <row r="248" spans="1:17" x14ac:dyDescent="0.25">
      <c r="A248" s="40">
        <v>45646</v>
      </c>
      <c r="B248" s="54">
        <v>3</v>
      </c>
      <c r="C248" t="s">
        <v>202</v>
      </c>
      <c r="D248" t="s">
        <v>203</v>
      </c>
      <c r="E248" t="s">
        <v>373</v>
      </c>
      <c r="G248" s="55">
        <v>2514.33</v>
      </c>
      <c r="H248">
        <v>1</v>
      </c>
      <c r="I248" s="55">
        <v>2514.33</v>
      </c>
      <c r="J248" s="40" t="s">
        <v>362</v>
      </c>
      <c r="K248" t="s">
        <v>26</v>
      </c>
      <c r="L248" t="s">
        <v>309</v>
      </c>
      <c r="N248" t="str">
        <f t="shared" si="9"/>
        <v>SIM</v>
      </c>
      <c r="O248" t="str">
        <f t="shared" si="10"/>
        <v/>
      </c>
      <c r="P248" s="50" t="str">
        <f t="shared" si="11"/>
        <v>45646324654133000220CESTAS BÁSICAS - NF 2685892514,3345650</v>
      </c>
      <c r="Q248" s="1">
        <f>IF(A248=0,"",VLOOKUP($A248,RESUMO!$A$8:$B$83,2,FALSE))</f>
        <v>8</v>
      </c>
    </row>
    <row r="249" spans="1:17" x14ac:dyDescent="0.25">
      <c r="A249" s="40">
        <v>45646</v>
      </c>
      <c r="B249" s="54">
        <v>1</v>
      </c>
      <c r="C249" t="s">
        <v>323</v>
      </c>
      <c r="D249" t="s">
        <v>182</v>
      </c>
      <c r="E249" t="s">
        <v>36</v>
      </c>
      <c r="G249" s="55">
        <v>270</v>
      </c>
      <c r="H249">
        <v>9</v>
      </c>
      <c r="I249" s="55">
        <v>2430</v>
      </c>
      <c r="J249" s="40" t="s">
        <v>334</v>
      </c>
      <c r="K249" t="s">
        <v>26</v>
      </c>
      <c r="L249" t="s">
        <v>184</v>
      </c>
      <c r="N249" t="str">
        <f t="shared" si="9"/>
        <v>NÃO</v>
      </c>
      <c r="O249" t="str">
        <f t="shared" si="10"/>
        <v/>
      </c>
      <c r="P249" s="50" t="str">
        <f t="shared" si="11"/>
        <v>45646100036404993600DIÁRIA27045646</v>
      </c>
      <c r="Q249" s="1">
        <f>IF(A249=0,"",VLOOKUP($A249,RESUMO!$A$8:$B$83,2,FALSE))</f>
        <v>8</v>
      </c>
    </row>
    <row r="250" spans="1:17" x14ac:dyDescent="0.25">
      <c r="A250" s="40">
        <v>45646</v>
      </c>
      <c r="B250" s="54">
        <v>2</v>
      </c>
      <c r="C250" t="s">
        <v>324</v>
      </c>
      <c r="D250" t="s">
        <v>264</v>
      </c>
      <c r="E250" t="s">
        <v>265</v>
      </c>
      <c r="G250" s="55">
        <v>24144</v>
      </c>
      <c r="H250">
        <v>1</v>
      </c>
      <c r="I250" s="55">
        <v>24144</v>
      </c>
      <c r="J250" s="40" t="s">
        <v>334</v>
      </c>
      <c r="K250" t="s">
        <v>32</v>
      </c>
      <c r="L250" t="s">
        <v>325</v>
      </c>
      <c r="N250" t="str">
        <f t="shared" si="9"/>
        <v>NÃO</v>
      </c>
      <c r="O250" t="str">
        <f t="shared" si="10"/>
        <v/>
      </c>
      <c r="P250" s="50" t="str">
        <f t="shared" si="11"/>
        <v>45646200078068991620ESCAVAÇÃO DE TUBULÃO2414445646</v>
      </c>
      <c r="Q250" s="1">
        <f>IF(A250=0,"",VLOOKUP($A250,RESUMO!$A$8:$B$83,2,FALSE))</f>
        <v>8</v>
      </c>
    </row>
    <row r="251" spans="1:17" x14ac:dyDescent="0.25">
      <c r="A251" s="40">
        <v>45646</v>
      </c>
      <c r="B251" s="54">
        <v>5</v>
      </c>
      <c r="C251" t="s">
        <v>326</v>
      </c>
      <c r="D251" t="s">
        <v>327</v>
      </c>
      <c r="E251" t="s">
        <v>225</v>
      </c>
      <c r="G251" s="55">
        <v>35747.06</v>
      </c>
      <c r="H251">
        <v>1</v>
      </c>
      <c r="I251" s="55">
        <v>35747.06</v>
      </c>
      <c r="J251" s="40" t="s">
        <v>236</v>
      </c>
      <c r="K251" t="s">
        <v>21</v>
      </c>
      <c r="L251" t="s">
        <v>330</v>
      </c>
      <c r="N251" t="str">
        <f t="shared" si="9"/>
        <v>SIM</v>
      </c>
      <c r="O251" t="str">
        <f t="shared" si="10"/>
        <v>SIM</v>
      </c>
      <c r="P251" s="50" t="str">
        <f t="shared" si="11"/>
        <v>45646517469701000177AÇO - AGUARDANDO NF35747,0645631</v>
      </c>
      <c r="Q251" s="1">
        <f>IF(A251=0,"",VLOOKUP($A251,RESUMO!$A$8:$B$83,2,FALSE))</f>
        <v>8</v>
      </c>
    </row>
    <row r="252" spans="1:17" x14ac:dyDescent="0.25">
      <c r="A252" s="40">
        <v>45646</v>
      </c>
      <c r="B252" s="54">
        <v>5</v>
      </c>
      <c r="C252" t="s">
        <v>374</v>
      </c>
      <c r="D252" t="s">
        <v>375</v>
      </c>
      <c r="E252" t="s">
        <v>376</v>
      </c>
      <c r="G252" s="55">
        <v>32600</v>
      </c>
      <c r="H252">
        <v>1</v>
      </c>
      <c r="I252" s="55">
        <v>32600</v>
      </c>
      <c r="J252" s="40" t="s">
        <v>304</v>
      </c>
      <c r="K252" t="s">
        <v>21</v>
      </c>
      <c r="L252" t="s">
        <v>309</v>
      </c>
      <c r="N252" t="str">
        <f t="shared" si="9"/>
        <v>SIM</v>
      </c>
      <c r="O252" t="str">
        <f t="shared" si="10"/>
        <v>SIM</v>
      </c>
      <c r="P252" s="50" t="str">
        <f t="shared" si="11"/>
        <v>45646513938283000169CONCRETAGEM - AGUARDANDO NF3260045635</v>
      </c>
      <c r="Q252" s="1">
        <f>IF(A252=0,"",VLOOKUP($A252,RESUMO!$A$8:$B$83,2,FALSE))</f>
        <v>8</v>
      </c>
    </row>
    <row r="253" spans="1:17" x14ac:dyDescent="0.25">
      <c r="A253" s="40">
        <v>45646</v>
      </c>
      <c r="B253" s="54">
        <v>5</v>
      </c>
      <c r="C253" t="s">
        <v>377</v>
      </c>
      <c r="D253" t="s">
        <v>378</v>
      </c>
      <c r="E253" t="s">
        <v>379</v>
      </c>
      <c r="G253" s="55">
        <v>619.91</v>
      </c>
      <c r="H253">
        <v>1</v>
      </c>
      <c r="I253" s="55">
        <v>619.91</v>
      </c>
      <c r="J253" s="40" t="s">
        <v>304</v>
      </c>
      <c r="K253" t="s">
        <v>21</v>
      </c>
      <c r="L253" t="s">
        <v>309</v>
      </c>
      <c r="N253" t="str">
        <f t="shared" si="9"/>
        <v>NÃO</v>
      </c>
      <c r="O253" t="str">
        <f t="shared" si="10"/>
        <v>SIM</v>
      </c>
      <c r="P253" s="50" t="str">
        <f t="shared" si="11"/>
        <v>45646517194994000127NIVEL A LASER619,9145635</v>
      </c>
      <c r="Q253" s="1">
        <f>IF(A253=0,"",VLOOKUP($A253,RESUMO!$A$8:$B$83,2,FALSE))</f>
        <v>8</v>
      </c>
    </row>
    <row r="254" spans="1:17" x14ac:dyDescent="0.25">
      <c r="A254" s="40">
        <v>45646</v>
      </c>
      <c r="B254" s="54">
        <v>5</v>
      </c>
      <c r="C254" t="s">
        <v>374</v>
      </c>
      <c r="D254" t="s">
        <v>375</v>
      </c>
      <c r="E254" t="s">
        <v>380</v>
      </c>
      <c r="G254" s="55">
        <v>39650</v>
      </c>
      <c r="H254">
        <v>1</v>
      </c>
      <c r="I254" s="55">
        <v>39650</v>
      </c>
      <c r="J254" s="40" t="s">
        <v>381</v>
      </c>
      <c r="K254" t="s">
        <v>21</v>
      </c>
      <c r="L254" t="s">
        <v>309</v>
      </c>
      <c r="N254" t="str">
        <f t="shared" si="9"/>
        <v>SIM</v>
      </c>
      <c r="O254" t="str">
        <f t="shared" si="10"/>
        <v>SIM</v>
      </c>
      <c r="P254" s="50" t="str">
        <f t="shared" si="11"/>
        <v>45646513938283000169CONCRETAGEM - NF 17993965045623</v>
      </c>
      <c r="Q254" s="1">
        <f>IF(A254=0,"",VLOOKUP($A254,RESUMO!$A$8:$B$83,2,FALSE))</f>
        <v>8</v>
      </c>
    </row>
    <row r="255" spans="1:17" x14ac:dyDescent="0.25">
      <c r="A255" s="40">
        <v>45646</v>
      </c>
      <c r="B255">
        <v>7</v>
      </c>
      <c r="C255" t="s">
        <v>60</v>
      </c>
      <c r="D255" t="s">
        <v>61</v>
      </c>
      <c r="E255" t="s">
        <v>331</v>
      </c>
      <c r="G255" s="55">
        <v>26962.54</v>
      </c>
      <c r="H255">
        <v>1</v>
      </c>
      <c r="I255" s="55">
        <v>26962.54</v>
      </c>
      <c r="J255" s="40">
        <v>45646</v>
      </c>
      <c r="K255" t="s">
        <v>63</v>
      </c>
      <c r="L255" t="s">
        <v>64</v>
      </c>
      <c r="N255" t="str">
        <f t="shared" si="9"/>
        <v>NÃO</v>
      </c>
      <c r="O255" t="str">
        <f t="shared" si="10"/>
        <v/>
      </c>
      <c r="P255" s="50" t="str">
        <f t="shared" si="11"/>
        <v>45646730104762000107ADM 13.0%26962,5445646</v>
      </c>
      <c r="Q255" s="1">
        <f>IF(A255=0,"",VLOOKUP($A255,RESUMO!$A$8:$B$83,2,FALSE))</f>
        <v>8</v>
      </c>
    </row>
    <row r="256" spans="1:17" x14ac:dyDescent="0.25">
      <c r="A256" s="40">
        <v>45662</v>
      </c>
      <c r="B256" s="54">
        <v>3</v>
      </c>
      <c r="C256" t="s">
        <v>271</v>
      </c>
      <c r="D256" t="s">
        <v>272</v>
      </c>
      <c r="E256" t="s">
        <v>382</v>
      </c>
      <c r="G256" s="55">
        <v>448</v>
      </c>
      <c r="H256">
        <v>1</v>
      </c>
      <c r="I256" s="55">
        <v>448</v>
      </c>
      <c r="J256" s="40" t="s">
        <v>383</v>
      </c>
      <c r="K256" t="s">
        <v>26</v>
      </c>
      <c r="L256" t="s">
        <v>309</v>
      </c>
      <c r="N256" t="str">
        <f t="shared" si="9"/>
        <v>NÃO</v>
      </c>
      <c r="O256" t="str">
        <f t="shared" si="10"/>
        <v/>
      </c>
      <c r="P256" s="50" t="str">
        <f t="shared" si="11"/>
        <v>45662351708324000110UNIFORMES - 98444845671</v>
      </c>
      <c r="Q256" s="1">
        <f>IF(A256=0,"",VLOOKUP($A256,RESUMO!$A$8:$B$83,2,FALSE))</f>
        <v>9</v>
      </c>
    </row>
    <row r="257" spans="1:17" x14ac:dyDescent="0.25">
      <c r="A257" s="40">
        <v>45662</v>
      </c>
      <c r="B257" s="54">
        <v>3</v>
      </c>
      <c r="C257" t="s">
        <v>92</v>
      </c>
      <c r="D257" t="s">
        <v>93</v>
      </c>
      <c r="E257" t="s">
        <v>384</v>
      </c>
      <c r="F257" t="s">
        <v>385</v>
      </c>
      <c r="G257" s="55">
        <v>960</v>
      </c>
      <c r="H257">
        <v>1</v>
      </c>
      <c r="I257" s="55">
        <v>960</v>
      </c>
      <c r="J257" s="40" t="s">
        <v>386</v>
      </c>
      <c r="K257" t="s">
        <v>96</v>
      </c>
      <c r="L257" t="s">
        <v>309</v>
      </c>
      <c r="N257" t="str">
        <f t="shared" si="9"/>
        <v>NÃO</v>
      </c>
      <c r="O257" t="str">
        <f t="shared" si="10"/>
        <v/>
      </c>
      <c r="P257" s="50" t="str">
        <f t="shared" si="11"/>
        <v>45662307409393000130MARTELO96045672</v>
      </c>
      <c r="Q257" s="1">
        <f>IF(A257=0,"",VLOOKUP($A257,RESUMO!$A$8:$B$83,2,FALSE))</f>
        <v>9</v>
      </c>
    </row>
    <row r="258" spans="1:17" x14ac:dyDescent="0.25">
      <c r="A258" s="40">
        <v>45662</v>
      </c>
      <c r="B258" s="54">
        <v>3</v>
      </c>
      <c r="C258" t="s">
        <v>92</v>
      </c>
      <c r="D258" t="s">
        <v>93</v>
      </c>
      <c r="E258" t="s">
        <v>387</v>
      </c>
      <c r="F258" t="s">
        <v>388</v>
      </c>
      <c r="G258" s="55">
        <v>229</v>
      </c>
      <c r="H258">
        <v>1</v>
      </c>
      <c r="I258" s="55">
        <v>229</v>
      </c>
      <c r="J258" s="40" t="s">
        <v>389</v>
      </c>
      <c r="K258" t="s">
        <v>96</v>
      </c>
      <c r="L258" t="s">
        <v>309</v>
      </c>
      <c r="N258" t="str">
        <f t="shared" ref="N258:N325" si="12">IF(ISERROR(SEARCH("NF",E258,1)),"NÃO","SIM")</f>
        <v>NÃO</v>
      </c>
      <c r="O258" t="str">
        <f t="shared" ref="O258:O326" si="13">IF($B258=5,"SIM","")</f>
        <v/>
      </c>
      <c r="P258" s="50" t="str">
        <f t="shared" ref="P258:P325" si="14">A258&amp;B258&amp;C258&amp;E258&amp;G258&amp;EDATE(J258,0)</f>
        <v>45662307409393000130KIT PROTEÇÃO BIPARTIDA22945677</v>
      </c>
      <c r="Q258" s="1">
        <f>IF(A258=0,"",VLOOKUP($A258,RESUMO!$A$8:$B$83,2,FALSE))</f>
        <v>9</v>
      </c>
    </row>
    <row r="259" spans="1:17" x14ac:dyDescent="0.25">
      <c r="A259" s="40">
        <v>45662</v>
      </c>
      <c r="B259" s="54">
        <v>4</v>
      </c>
      <c r="C259" t="s">
        <v>390</v>
      </c>
      <c r="D259" t="s">
        <v>391</v>
      </c>
      <c r="E259" t="s">
        <v>392</v>
      </c>
      <c r="G259" s="55">
        <v>2276.88</v>
      </c>
      <c r="H259">
        <v>1</v>
      </c>
      <c r="I259" s="55">
        <v>2276.88</v>
      </c>
      <c r="J259" s="40" t="s">
        <v>314</v>
      </c>
      <c r="K259" t="s">
        <v>63</v>
      </c>
      <c r="L259" t="s">
        <v>27</v>
      </c>
      <c r="N259" t="str">
        <f t="shared" si="12"/>
        <v>NÃO</v>
      </c>
      <c r="O259" t="str">
        <f t="shared" si="13"/>
        <v/>
      </c>
      <c r="P259" s="50" t="str">
        <f t="shared" si="14"/>
        <v>45662400037081707840KIT NATAL - RESTITUIÇÃO2276,8845645</v>
      </c>
      <c r="Q259" s="1">
        <f>IF(A259=0,"",VLOOKUP($A259,RESUMO!$A$8:$B$83,2,FALSE))</f>
        <v>9</v>
      </c>
    </row>
    <row r="260" spans="1:17" x14ac:dyDescent="0.25">
      <c r="A260" s="40">
        <v>45662</v>
      </c>
      <c r="B260" s="54">
        <v>3</v>
      </c>
      <c r="C260" t="s">
        <v>92</v>
      </c>
      <c r="D260" t="s">
        <v>93</v>
      </c>
      <c r="E260" t="s">
        <v>393</v>
      </c>
      <c r="F260" t="s">
        <v>394</v>
      </c>
      <c r="G260" s="55">
        <v>100</v>
      </c>
      <c r="H260">
        <v>1</v>
      </c>
      <c r="I260" s="55">
        <v>100</v>
      </c>
      <c r="J260" s="40" t="s">
        <v>389</v>
      </c>
      <c r="K260" t="s">
        <v>96</v>
      </c>
      <c r="L260" t="s">
        <v>309</v>
      </c>
      <c r="N260" t="str">
        <f t="shared" si="12"/>
        <v>NÃO</v>
      </c>
      <c r="O260" t="str">
        <f t="shared" si="13"/>
        <v/>
      </c>
      <c r="P260" s="50" t="str">
        <f t="shared" si="14"/>
        <v>45662307409393000130ESMERILHADEIRA10045677</v>
      </c>
      <c r="Q260" s="1">
        <f>IF(A260=0,"",VLOOKUP($A260,RESUMO!$A$8:$B$83,2,FALSE))</f>
        <v>9</v>
      </c>
    </row>
    <row r="261" spans="1:17" x14ac:dyDescent="0.25">
      <c r="A261" s="40">
        <v>45662</v>
      </c>
      <c r="B261" s="54">
        <v>2</v>
      </c>
      <c r="C261" t="s">
        <v>302</v>
      </c>
      <c r="D261" t="s">
        <v>228</v>
      </c>
      <c r="E261" t="s">
        <v>395</v>
      </c>
      <c r="G261" s="55">
        <v>744</v>
      </c>
      <c r="H261">
        <v>1</v>
      </c>
      <c r="I261" s="55">
        <v>744</v>
      </c>
      <c r="J261" s="40">
        <v>45664</v>
      </c>
      <c r="K261" t="s">
        <v>26</v>
      </c>
      <c r="L261" t="s">
        <v>27</v>
      </c>
      <c r="N261" t="str">
        <f t="shared" si="12"/>
        <v>SIM</v>
      </c>
      <c r="O261" t="str">
        <f t="shared" si="13"/>
        <v/>
      </c>
      <c r="P261" s="50" t="str">
        <f t="shared" si="14"/>
        <v>45662200000000011126COMPETENCIA 12/2024 - NF A EMITIR74445664</v>
      </c>
      <c r="Q261" s="1">
        <f>IF(A261=0,"",VLOOKUP($A261,RESUMO!$A$8:$B$83,2,FALSE))</f>
        <v>9</v>
      </c>
    </row>
    <row r="262" spans="1:17" x14ac:dyDescent="0.25">
      <c r="A262" s="40">
        <v>45662</v>
      </c>
      <c r="B262" s="54">
        <v>2</v>
      </c>
      <c r="C262" t="s">
        <v>305</v>
      </c>
      <c r="D262" t="s">
        <v>99</v>
      </c>
      <c r="E262" t="s">
        <v>396</v>
      </c>
      <c r="G262" s="55">
        <v>135</v>
      </c>
      <c r="H262">
        <v>1</v>
      </c>
      <c r="I262" s="55">
        <v>135</v>
      </c>
      <c r="J262" s="40">
        <v>45664</v>
      </c>
      <c r="K262" t="s">
        <v>101</v>
      </c>
      <c r="L262" t="s">
        <v>27</v>
      </c>
      <c r="N262" t="str">
        <f t="shared" si="12"/>
        <v>NÃO</v>
      </c>
      <c r="O262" t="str">
        <f t="shared" si="13"/>
        <v/>
      </c>
      <c r="P262" s="50" t="str">
        <f t="shared" si="14"/>
        <v>45662200000000011207COMPETENCIA 12/202413545664</v>
      </c>
      <c r="Q262" s="1">
        <f>IF(A262=0,"",VLOOKUP($A262,RESUMO!$A$8:$B$83,2,FALSE))</f>
        <v>9</v>
      </c>
    </row>
    <row r="263" spans="1:17" x14ac:dyDescent="0.25">
      <c r="A263" s="40">
        <v>45662</v>
      </c>
      <c r="B263" s="54">
        <v>2</v>
      </c>
      <c r="C263" t="s">
        <v>306</v>
      </c>
      <c r="D263" t="s">
        <v>232</v>
      </c>
      <c r="E263" t="s">
        <v>396</v>
      </c>
      <c r="G263" s="55">
        <v>847.2</v>
      </c>
      <c r="H263">
        <v>1</v>
      </c>
      <c r="I263" s="55">
        <v>847.2</v>
      </c>
      <c r="J263" s="40">
        <v>45664</v>
      </c>
      <c r="K263" t="s">
        <v>26</v>
      </c>
      <c r="L263" t="s">
        <v>27</v>
      </c>
      <c r="N263" t="str">
        <f t="shared" si="12"/>
        <v>NÃO</v>
      </c>
      <c r="O263" t="str">
        <f t="shared" si="13"/>
        <v/>
      </c>
      <c r="P263" s="50" t="str">
        <f t="shared" si="14"/>
        <v>45662200000000011398COMPETENCIA 12/2024847,245664</v>
      </c>
      <c r="Q263" s="1">
        <f>IF(A263=0,"",VLOOKUP($A263,RESUMO!$A$8:$B$83,2,FALSE))</f>
        <v>9</v>
      </c>
    </row>
    <row r="264" spans="1:17" x14ac:dyDescent="0.25">
      <c r="A264" s="40">
        <v>45662</v>
      </c>
      <c r="B264" s="54">
        <v>1</v>
      </c>
      <c r="C264" t="s">
        <v>290</v>
      </c>
      <c r="D264" t="s">
        <v>137</v>
      </c>
      <c r="E264" t="s">
        <v>165</v>
      </c>
      <c r="G264" s="55">
        <v>2480.11</v>
      </c>
      <c r="H264">
        <v>1</v>
      </c>
      <c r="I264" s="55">
        <v>2480.11</v>
      </c>
      <c r="J264" s="40">
        <v>45664</v>
      </c>
      <c r="K264" t="s">
        <v>26</v>
      </c>
      <c r="L264" t="s">
        <v>166</v>
      </c>
      <c r="N264" t="str">
        <f t="shared" si="12"/>
        <v>NÃO</v>
      </c>
      <c r="O264" t="str">
        <f t="shared" si="13"/>
        <v/>
      </c>
      <c r="P264" s="50" t="str">
        <f t="shared" si="14"/>
        <v>45662100007573876670SALÁRIO2480,1145664</v>
      </c>
      <c r="Q264" s="1">
        <f>IF(A264=0,"",VLOOKUP($A264,RESUMO!$A$8:$B$83,2,FALSE))</f>
        <v>9</v>
      </c>
    </row>
    <row r="265" spans="1:17" x14ac:dyDescent="0.25">
      <c r="A265" s="40">
        <v>45662</v>
      </c>
      <c r="B265" s="54">
        <v>1</v>
      </c>
      <c r="C265" t="s">
        <v>290</v>
      </c>
      <c r="D265" t="s">
        <v>137</v>
      </c>
      <c r="E265" t="s">
        <v>138</v>
      </c>
      <c r="G265" s="55">
        <v>40.799999999999997</v>
      </c>
      <c r="H265">
        <v>20</v>
      </c>
      <c r="I265" s="55">
        <v>816</v>
      </c>
      <c r="J265" s="40">
        <v>45664</v>
      </c>
      <c r="K265" t="s">
        <v>26</v>
      </c>
      <c r="L265" t="s">
        <v>166</v>
      </c>
      <c r="N265" t="str">
        <f t="shared" si="12"/>
        <v>NÃO</v>
      </c>
      <c r="O265" t="str">
        <f t="shared" si="13"/>
        <v/>
      </c>
      <c r="P265" s="50" t="str">
        <f t="shared" si="14"/>
        <v>45662100007573876670TRANSPORTE40,845664</v>
      </c>
      <c r="Q265" s="1">
        <f>IF(A265=0,"",VLOOKUP($A265,RESUMO!$A$8:$B$83,2,FALSE))</f>
        <v>9</v>
      </c>
    </row>
    <row r="266" spans="1:17" x14ac:dyDescent="0.25">
      <c r="A266" s="40">
        <v>45662</v>
      </c>
      <c r="B266" s="54">
        <v>1</v>
      </c>
      <c r="C266" t="s">
        <v>290</v>
      </c>
      <c r="D266" t="s">
        <v>137</v>
      </c>
      <c r="E266" t="s">
        <v>150</v>
      </c>
      <c r="G266" s="55">
        <v>4</v>
      </c>
      <c r="H266">
        <v>20</v>
      </c>
      <c r="I266" s="55">
        <v>80</v>
      </c>
      <c r="J266" s="40">
        <v>45664</v>
      </c>
      <c r="K266" t="s">
        <v>26</v>
      </c>
      <c r="L266" t="s">
        <v>166</v>
      </c>
      <c r="N266" t="str">
        <f t="shared" si="12"/>
        <v>NÃO</v>
      </c>
      <c r="O266" t="str">
        <f t="shared" si="13"/>
        <v/>
      </c>
      <c r="P266" s="50" t="str">
        <f t="shared" si="14"/>
        <v>45662100007573876670CAFÉ445664</v>
      </c>
      <c r="Q266" s="1">
        <f>IF(A266=0,"",VLOOKUP($A266,RESUMO!$A$8:$B$83,2,FALSE))</f>
        <v>9</v>
      </c>
    </row>
    <row r="267" spans="1:17" x14ac:dyDescent="0.25">
      <c r="A267" s="40">
        <v>45662</v>
      </c>
      <c r="B267" s="54">
        <v>1</v>
      </c>
      <c r="C267" t="s">
        <v>292</v>
      </c>
      <c r="D267" t="s">
        <v>141</v>
      </c>
      <c r="E267" t="s">
        <v>165</v>
      </c>
      <c r="G267" s="55">
        <v>1426.95</v>
      </c>
      <c r="H267">
        <v>1</v>
      </c>
      <c r="I267" s="55">
        <v>1426.95</v>
      </c>
      <c r="J267" s="40">
        <v>45664</v>
      </c>
      <c r="K267" t="s">
        <v>26</v>
      </c>
      <c r="L267" t="s">
        <v>167</v>
      </c>
      <c r="N267" t="str">
        <f t="shared" si="12"/>
        <v>NÃO</v>
      </c>
      <c r="O267" t="str">
        <f t="shared" si="13"/>
        <v/>
      </c>
      <c r="P267" s="50" t="str">
        <f t="shared" si="14"/>
        <v>45662100000354432605SALÁRIO1426,9545664</v>
      </c>
      <c r="Q267" s="1">
        <f>IF(A267=0,"",VLOOKUP($A267,RESUMO!$A$8:$B$83,2,FALSE))</f>
        <v>9</v>
      </c>
    </row>
    <row r="268" spans="1:17" x14ac:dyDescent="0.25">
      <c r="A268" s="40">
        <v>45662</v>
      </c>
      <c r="B268" s="54">
        <v>1</v>
      </c>
      <c r="C268" t="s">
        <v>292</v>
      </c>
      <c r="D268" t="s">
        <v>141</v>
      </c>
      <c r="E268" t="s">
        <v>138</v>
      </c>
      <c r="G268" s="55">
        <v>40.799999999999997</v>
      </c>
      <c r="H268">
        <v>20</v>
      </c>
      <c r="I268" s="55">
        <v>816</v>
      </c>
      <c r="J268" s="40">
        <v>45664</v>
      </c>
      <c r="K268" t="s">
        <v>26</v>
      </c>
      <c r="L268" t="s">
        <v>167</v>
      </c>
      <c r="N268" t="str">
        <f t="shared" si="12"/>
        <v>NÃO</v>
      </c>
      <c r="O268" t="str">
        <f t="shared" si="13"/>
        <v/>
      </c>
      <c r="P268" s="50" t="str">
        <f t="shared" si="14"/>
        <v>45662100000354432605TRANSPORTE40,845664</v>
      </c>
      <c r="Q268" s="1">
        <f>IF(A268=0,"",VLOOKUP($A268,RESUMO!$A$8:$B$83,2,FALSE))</f>
        <v>9</v>
      </c>
    </row>
    <row r="269" spans="1:17" x14ac:dyDescent="0.25">
      <c r="A269" s="40">
        <v>45662</v>
      </c>
      <c r="B269" s="54">
        <v>1</v>
      </c>
      <c r="C269" t="s">
        <v>292</v>
      </c>
      <c r="D269" t="s">
        <v>141</v>
      </c>
      <c r="E269" t="s">
        <v>150</v>
      </c>
      <c r="G269" s="55">
        <v>4</v>
      </c>
      <c r="H269">
        <v>20</v>
      </c>
      <c r="I269" s="55">
        <v>80</v>
      </c>
      <c r="J269" s="40">
        <v>45664</v>
      </c>
      <c r="K269" t="s">
        <v>26</v>
      </c>
      <c r="L269" t="s">
        <v>167</v>
      </c>
      <c r="N269" t="str">
        <f t="shared" si="12"/>
        <v>NÃO</v>
      </c>
      <c r="O269" t="str">
        <f t="shared" si="13"/>
        <v/>
      </c>
      <c r="P269" s="50" t="str">
        <f t="shared" si="14"/>
        <v>45662100000354432605CAFÉ445664</v>
      </c>
      <c r="Q269" s="1">
        <f>IF(A269=0,"",VLOOKUP($A269,RESUMO!$A$8:$B$83,2,FALSE))</f>
        <v>9</v>
      </c>
    </row>
    <row r="270" spans="1:17" x14ac:dyDescent="0.25">
      <c r="A270" s="40">
        <v>45662</v>
      </c>
      <c r="B270" s="54">
        <v>1</v>
      </c>
      <c r="C270" t="s">
        <v>293</v>
      </c>
      <c r="D270" t="s">
        <v>143</v>
      </c>
      <c r="E270" t="s">
        <v>165</v>
      </c>
      <c r="G270" s="55">
        <v>1426.95</v>
      </c>
      <c r="H270">
        <v>1</v>
      </c>
      <c r="I270" s="55">
        <v>1426.95</v>
      </c>
      <c r="J270" s="40">
        <v>45664</v>
      </c>
      <c r="K270" t="s">
        <v>26</v>
      </c>
      <c r="L270" t="s">
        <v>168</v>
      </c>
      <c r="N270" t="str">
        <f t="shared" si="12"/>
        <v>NÃO</v>
      </c>
      <c r="O270" t="str">
        <f t="shared" si="13"/>
        <v/>
      </c>
      <c r="P270" s="50" t="str">
        <f t="shared" si="14"/>
        <v>45662100007249031600SALÁRIO1426,9545664</v>
      </c>
      <c r="Q270" s="1">
        <f>IF(A270=0,"",VLOOKUP($A270,RESUMO!$A$8:$B$83,2,FALSE))</f>
        <v>9</v>
      </c>
    </row>
    <row r="271" spans="1:17" x14ac:dyDescent="0.25">
      <c r="A271" s="40">
        <v>45662</v>
      </c>
      <c r="B271" s="54">
        <v>1</v>
      </c>
      <c r="C271" t="s">
        <v>293</v>
      </c>
      <c r="D271" t="s">
        <v>143</v>
      </c>
      <c r="E271" t="s">
        <v>138</v>
      </c>
      <c r="G271" s="55">
        <v>40.799999999999997</v>
      </c>
      <c r="H271">
        <v>20</v>
      </c>
      <c r="I271" s="55">
        <v>816</v>
      </c>
      <c r="J271" s="40">
        <v>45664</v>
      </c>
      <c r="K271" t="s">
        <v>26</v>
      </c>
      <c r="L271" t="s">
        <v>168</v>
      </c>
      <c r="N271" t="str">
        <f t="shared" si="12"/>
        <v>NÃO</v>
      </c>
      <c r="O271" t="str">
        <f t="shared" si="13"/>
        <v/>
      </c>
      <c r="P271" s="50" t="str">
        <f t="shared" si="14"/>
        <v>45662100007249031600TRANSPORTE40,845664</v>
      </c>
      <c r="Q271" s="1">
        <f>IF(A271=0,"",VLOOKUP($A271,RESUMO!$A$8:$B$83,2,FALSE))</f>
        <v>9</v>
      </c>
    </row>
    <row r="272" spans="1:17" x14ac:dyDescent="0.25">
      <c r="A272" s="40">
        <v>45662</v>
      </c>
      <c r="B272" s="54">
        <v>1</v>
      </c>
      <c r="C272" t="s">
        <v>293</v>
      </c>
      <c r="D272" t="s">
        <v>143</v>
      </c>
      <c r="E272" t="s">
        <v>150</v>
      </c>
      <c r="G272" s="55">
        <v>4</v>
      </c>
      <c r="H272">
        <v>20</v>
      </c>
      <c r="I272" s="55">
        <v>80</v>
      </c>
      <c r="J272" s="40">
        <v>45664</v>
      </c>
      <c r="K272" t="s">
        <v>26</v>
      </c>
      <c r="L272" t="s">
        <v>168</v>
      </c>
      <c r="N272" t="str">
        <f t="shared" si="12"/>
        <v>NÃO</v>
      </c>
      <c r="O272" t="str">
        <f t="shared" si="13"/>
        <v/>
      </c>
      <c r="P272" s="50" t="str">
        <f t="shared" si="14"/>
        <v>45662100007249031600CAFÉ445664</v>
      </c>
      <c r="Q272" s="1">
        <f>IF(A272=0,"",VLOOKUP($A272,RESUMO!$A$8:$B$83,2,FALSE))</f>
        <v>9</v>
      </c>
    </row>
    <row r="273" spans="1:17" x14ac:dyDescent="0.25">
      <c r="A273" s="40">
        <v>45662</v>
      </c>
      <c r="B273" s="54">
        <v>1</v>
      </c>
      <c r="C273" t="s">
        <v>294</v>
      </c>
      <c r="D273" t="s">
        <v>35</v>
      </c>
      <c r="E273" t="s">
        <v>165</v>
      </c>
      <c r="G273" s="55">
        <v>1262.25</v>
      </c>
      <c r="H273">
        <v>1</v>
      </c>
      <c r="I273" s="55">
        <v>1262.25</v>
      </c>
      <c r="J273" s="40">
        <v>45664</v>
      </c>
      <c r="K273" t="s">
        <v>26</v>
      </c>
      <c r="L273" t="s">
        <v>37</v>
      </c>
      <c r="N273" t="str">
        <f t="shared" si="12"/>
        <v>NÃO</v>
      </c>
      <c r="O273" t="str">
        <f t="shared" si="13"/>
        <v/>
      </c>
      <c r="P273" s="50" t="str">
        <f t="shared" si="14"/>
        <v>45662100014758063613SALÁRIO1262,2545664</v>
      </c>
      <c r="Q273" s="1">
        <f>IF(A273=0,"",VLOOKUP($A273,RESUMO!$A$8:$B$83,2,FALSE))</f>
        <v>9</v>
      </c>
    </row>
    <row r="274" spans="1:17" x14ac:dyDescent="0.25">
      <c r="A274" s="40">
        <v>45662</v>
      </c>
      <c r="B274" s="54">
        <v>1</v>
      </c>
      <c r="C274" t="s">
        <v>294</v>
      </c>
      <c r="D274" t="s">
        <v>35</v>
      </c>
      <c r="E274" t="s">
        <v>138</v>
      </c>
      <c r="G274" s="55">
        <v>42.3</v>
      </c>
      <c r="H274">
        <v>19</v>
      </c>
      <c r="I274" s="55">
        <v>803.7</v>
      </c>
      <c r="J274" s="40">
        <v>45664</v>
      </c>
      <c r="K274" t="s">
        <v>26</v>
      </c>
      <c r="L274" t="s">
        <v>37</v>
      </c>
      <c r="N274" t="str">
        <f t="shared" si="12"/>
        <v>NÃO</v>
      </c>
      <c r="O274" t="str">
        <f t="shared" si="13"/>
        <v/>
      </c>
      <c r="P274" s="50" t="str">
        <f t="shared" si="14"/>
        <v>45662100014758063613TRANSPORTE42,345664</v>
      </c>
      <c r="Q274" s="1">
        <f>IF(A274=0,"",VLOOKUP($A274,RESUMO!$A$8:$B$83,2,FALSE))</f>
        <v>9</v>
      </c>
    </row>
    <row r="275" spans="1:17" x14ac:dyDescent="0.25">
      <c r="A275" s="40">
        <v>45662</v>
      </c>
      <c r="B275" s="54">
        <v>1</v>
      </c>
      <c r="C275" t="s">
        <v>294</v>
      </c>
      <c r="D275" t="s">
        <v>35</v>
      </c>
      <c r="E275" t="s">
        <v>150</v>
      </c>
      <c r="G275" s="55">
        <v>4</v>
      </c>
      <c r="H275">
        <v>19</v>
      </c>
      <c r="I275" s="55">
        <v>76</v>
      </c>
      <c r="J275" s="40">
        <v>45664</v>
      </c>
      <c r="K275" t="s">
        <v>26</v>
      </c>
      <c r="L275" t="s">
        <v>37</v>
      </c>
      <c r="N275" t="str">
        <f t="shared" si="12"/>
        <v>NÃO</v>
      </c>
      <c r="O275" t="str">
        <f t="shared" si="13"/>
        <v/>
      </c>
      <c r="P275" s="50" t="str">
        <f t="shared" si="14"/>
        <v>45662100014758063613CAFÉ445664</v>
      </c>
      <c r="Q275" s="1">
        <f>IF(A275=0,"",VLOOKUP($A275,RESUMO!$A$8:$B$83,2,FALSE))</f>
        <v>9</v>
      </c>
    </row>
    <row r="276" spans="1:17" x14ac:dyDescent="0.25">
      <c r="A276" s="40">
        <v>45662</v>
      </c>
      <c r="B276" s="54">
        <v>1</v>
      </c>
      <c r="C276" t="s">
        <v>295</v>
      </c>
      <c r="D276" t="s">
        <v>296</v>
      </c>
      <c r="E276" t="s">
        <v>165</v>
      </c>
      <c r="G276" s="55">
        <v>792.01</v>
      </c>
      <c r="H276">
        <v>1</v>
      </c>
      <c r="I276" s="55">
        <v>792.01</v>
      </c>
      <c r="J276" s="40">
        <v>45664</v>
      </c>
      <c r="K276" t="s">
        <v>26</v>
      </c>
      <c r="L276" t="s">
        <v>169</v>
      </c>
      <c r="N276" t="str">
        <f t="shared" si="12"/>
        <v>NÃO</v>
      </c>
      <c r="O276" t="str">
        <f t="shared" si="13"/>
        <v/>
      </c>
      <c r="P276" s="50" t="str">
        <f t="shared" si="14"/>
        <v>45662100085086894387SALÁRIO792,0145664</v>
      </c>
      <c r="Q276" s="1">
        <f>IF(A276=0,"",VLOOKUP($A276,RESUMO!$A$8:$B$83,2,FALSE))</f>
        <v>9</v>
      </c>
    </row>
    <row r="277" spans="1:17" x14ac:dyDescent="0.25">
      <c r="A277" s="40">
        <v>45662</v>
      </c>
      <c r="B277" s="54">
        <v>1</v>
      </c>
      <c r="C277" t="s">
        <v>144</v>
      </c>
      <c r="D277" t="s">
        <v>296</v>
      </c>
      <c r="E277" t="s">
        <v>138</v>
      </c>
      <c r="G277" s="55">
        <v>40.799999999999997</v>
      </c>
      <c r="H277">
        <v>19</v>
      </c>
      <c r="I277" s="55">
        <v>775.2</v>
      </c>
      <c r="J277" s="40">
        <v>45664</v>
      </c>
      <c r="K277" t="s">
        <v>26</v>
      </c>
      <c r="L277" t="s">
        <v>169</v>
      </c>
      <c r="N277" t="str">
        <f t="shared" si="12"/>
        <v>NÃO</v>
      </c>
      <c r="O277" t="str">
        <f t="shared" si="13"/>
        <v/>
      </c>
      <c r="P277" s="50" t="str">
        <f t="shared" si="14"/>
        <v>45662185086894387TRANSPORTE40,845664</v>
      </c>
      <c r="Q277" s="1">
        <f>IF(A277=0,"",VLOOKUP($A277,RESUMO!$A$8:$B$83,2,FALSE))</f>
        <v>9</v>
      </c>
    </row>
    <row r="278" spans="1:17" x14ac:dyDescent="0.25">
      <c r="A278" s="40">
        <v>45662</v>
      </c>
      <c r="B278" s="54">
        <v>1</v>
      </c>
      <c r="C278" t="s">
        <v>144</v>
      </c>
      <c r="D278" t="s">
        <v>296</v>
      </c>
      <c r="E278" t="s">
        <v>150</v>
      </c>
      <c r="G278" s="55">
        <v>4</v>
      </c>
      <c r="H278">
        <v>19</v>
      </c>
      <c r="I278" s="55">
        <v>76</v>
      </c>
      <c r="J278" s="40">
        <v>45664</v>
      </c>
      <c r="K278" t="s">
        <v>26</v>
      </c>
      <c r="L278" t="s">
        <v>169</v>
      </c>
      <c r="N278" t="str">
        <f t="shared" si="12"/>
        <v>NÃO</v>
      </c>
      <c r="O278" t="str">
        <f t="shared" si="13"/>
        <v/>
      </c>
      <c r="P278" s="50" t="str">
        <f t="shared" si="14"/>
        <v>45662185086894387CAFÉ445664</v>
      </c>
      <c r="Q278" s="1">
        <f>IF(A278=0,"",VLOOKUP($A278,RESUMO!$A$8:$B$83,2,FALSE))</f>
        <v>9</v>
      </c>
    </row>
    <row r="279" spans="1:17" x14ac:dyDescent="0.25">
      <c r="A279" s="40">
        <v>45662</v>
      </c>
      <c r="B279" s="54">
        <v>1</v>
      </c>
      <c r="C279" t="s">
        <v>297</v>
      </c>
      <c r="D279" t="s">
        <v>147</v>
      </c>
      <c r="E279" t="s">
        <v>165</v>
      </c>
      <c r="G279" s="55">
        <v>840.75</v>
      </c>
      <c r="H279">
        <v>1</v>
      </c>
      <c r="I279" s="55">
        <v>840.75</v>
      </c>
      <c r="J279" s="40">
        <v>45664</v>
      </c>
      <c r="K279" t="s">
        <v>26</v>
      </c>
      <c r="L279" t="s">
        <v>298</v>
      </c>
      <c r="N279" t="str">
        <f t="shared" si="12"/>
        <v>NÃO</v>
      </c>
      <c r="O279" t="str">
        <f t="shared" si="13"/>
        <v/>
      </c>
      <c r="P279" s="50" t="str">
        <f t="shared" si="14"/>
        <v>45662100087942119653SALÁRIO840,7545664</v>
      </c>
      <c r="Q279" s="1">
        <f>IF(A279=0,"",VLOOKUP($A279,RESUMO!$A$8:$B$83,2,FALSE))</f>
        <v>9</v>
      </c>
    </row>
    <row r="280" spans="1:17" x14ac:dyDescent="0.25">
      <c r="A280" s="40">
        <v>45662</v>
      </c>
      <c r="B280" s="54">
        <v>1</v>
      </c>
      <c r="C280" t="s">
        <v>297</v>
      </c>
      <c r="D280" t="s">
        <v>147</v>
      </c>
      <c r="E280" t="s">
        <v>138</v>
      </c>
      <c r="G280" s="55">
        <v>40.799999999999997</v>
      </c>
      <c r="H280">
        <v>20</v>
      </c>
      <c r="I280" s="55">
        <v>816</v>
      </c>
      <c r="J280" s="40">
        <v>45664</v>
      </c>
      <c r="K280" t="s">
        <v>26</v>
      </c>
      <c r="L280" t="s">
        <v>298</v>
      </c>
      <c r="N280" t="str">
        <f t="shared" si="12"/>
        <v>NÃO</v>
      </c>
      <c r="O280" t="str">
        <f t="shared" si="13"/>
        <v/>
      </c>
      <c r="P280" s="50" t="str">
        <f t="shared" si="14"/>
        <v>45662100087942119653TRANSPORTE40,845664</v>
      </c>
      <c r="Q280" s="1">
        <f>IF(A280=0,"",VLOOKUP($A280,RESUMO!$A$8:$B$83,2,FALSE))</f>
        <v>9</v>
      </c>
    </row>
    <row r="281" spans="1:17" x14ac:dyDescent="0.25">
      <c r="A281" s="40">
        <v>45662</v>
      </c>
      <c r="B281" s="54">
        <v>1</v>
      </c>
      <c r="C281" t="s">
        <v>297</v>
      </c>
      <c r="D281" t="s">
        <v>147</v>
      </c>
      <c r="E281" t="s">
        <v>150</v>
      </c>
      <c r="G281" s="55">
        <v>4</v>
      </c>
      <c r="H281">
        <v>20</v>
      </c>
      <c r="I281" s="55">
        <v>80</v>
      </c>
      <c r="J281" s="40">
        <v>45664</v>
      </c>
      <c r="K281" t="s">
        <v>26</v>
      </c>
      <c r="L281" t="s">
        <v>298</v>
      </c>
      <c r="N281" t="str">
        <f t="shared" si="12"/>
        <v>NÃO</v>
      </c>
      <c r="O281" t="str">
        <f t="shared" si="13"/>
        <v/>
      </c>
      <c r="P281" s="50" t="str">
        <f t="shared" si="14"/>
        <v>45662100087942119653CAFÉ445664</v>
      </c>
      <c r="Q281" s="1">
        <f>IF(A281=0,"",VLOOKUP($A281,RESUMO!$A$8:$B$83,2,FALSE))</f>
        <v>9</v>
      </c>
    </row>
    <row r="282" spans="1:17" x14ac:dyDescent="0.25">
      <c r="A282" s="40">
        <v>45662</v>
      </c>
      <c r="B282" s="54">
        <v>1</v>
      </c>
      <c r="C282" t="s">
        <v>299</v>
      </c>
      <c r="D282" t="s">
        <v>149</v>
      </c>
      <c r="E282" t="s">
        <v>165</v>
      </c>
      <c r="G282" s="55">
        <v>1189.08</v>
      </c>
      <c r="H282">
        <v>1</v>
      </c>
      <c r="I282" s="55">
        <v>1189.08</v>
      </c>
      <c r="J282" s="40">
        <v>45664</v>
      </c>
      <c r="K282" t="s">
        <v>26</v>
      </c>
      <c r="L282" t="s">
        <v>171</v>
      </c>
      <c r="N282" t="str">
        <f t="shared" si="12"/>
        <v>NÃO</v>
      </c>
      <c r="O282" t="str">
        <f t="shared" si="13"/>
        <v/>
      </c>
      <c r="P282" s="50" t="str">
        <f t="shared" si="14"/>
        <v>45662100075746980315SALÁRIO1189,0845664</v>
      </c>
      <c r="Q282" s="1">
        <f>IF(A282=0,"",VLOOKUP($A282,RESUMO!$A$8:$B$83,2,FALSE))</f>
        <v>9</v>
      </c>
    </row>
    <row r="283" spans="1:17" x14ac:dyDescent="0.25">
      <c r="A283" s="40">
        <v>45662</v>
      </c>
      <c r="B283" s="54">
        <v>1</v>
      </c>
      <c r="C283" t="s">
        <v>299</v>
      </c>
      <c r="D283" t="s">
        <v>149</v>
      </c>
      <c r="E283" t="s">
        <v>138</v>
      </c>
      <c r="G283" s="55">
        <v>40.799999999999997</v>
      </c>
      <c r="H283">
        <v>20</v>
      </c>
      <c r="I283" s="55">
        <v>816</v>
      </c>
      <c r="J283" s="40">
        <v>45664</v>
      </c>
      <c r="K283" t="s">
        <v>26</v>
      </c>
      <c r="L283" t="s">
        <v>171</v>
      </c>
      <c r="N283" t="str">
        <f t="shared" si="12"/>
        <v>NÃO</v>
      </c>
      <c r="O283" t="str">
        <f t="shared" si="13"/>
        <v/>
      </c>
      <c r="P283" s="50" t="str">
        <f t="shared" si="14"/>
        <v>45662100075746980315TRANSPORTE40,845664</v>
      </c>
      <c r="Q283" s="1">
        <f>IF(A283=0,"",VLOOKUP($A283,RESUMO!$A$8:$B$83,2,FALSE))</f>
        <v>9</v>
      </c>
    </row>
    <row r="284" spans="1:17" x14ac:dyDescent="0.25">
      <c r="A284" s="40">
        <v>45662</v>
      </c>
      <c r="B284" s="54">
        <v>1</v>
      </c>
      <c r="C284" t="s">
        <v>299</v>
      </c>
      <c r="D284" t="s">
        <v>149</v>
      </c>
      <c r="E284" t="s">
        <v>150</v>
      </c>
      <c r="G284" s="55">
        <v>4</v>
      </c>
      <c r="H284">
        <v>20</v>
      </c>
      <c r="I284" s="55">
        <v>80</v>
      </c>
      <c r="J284" s="40">
        <v>45664</v>
      </c>
      <c r="K284" t="s">
        <v>26</v>
      </c>
      <c r="L284" t="s">
        <v>171</v>
      </c>
      <c r="N284" t="str">
        <f t="shared" si="12"/>
        <v>NÃO</v>
      </c>
      <c r="O284" t="str">
        <f t="shared" si="13"/>
        <v/>
      </c>
      <c r="P284" s="50" t="str">
        <f t="shared" si="14"/>
        <v>45662100075746980315CAFÉ445664</v>
      </c>
      <c r="Q284" s="1">
        <f>IF(A284=0,"",VLOOKUP($A284,RESUMO!$A$8:$B$83,2,FALSE))</f>
        <v>9</v>
      </c>
    </row>
    <row r="285" spans="1:17" x14ac:dyDescent="0.25">
      <c r="A285" s="40">
        <v>45662</v>
      </c>
      <c r="B285" s="54">
        <v>1</v>
      </c>
      <c r="C285" t="s">
        <v>301</v>
      </c>
      <c r="D285" t="s">
        <v>256</v>
      </c>
      <c r="E285" t="s">
        <v>165</v>
      </c>
      <c r="G285" s="55">
        <v>840.75</v>
      </c>
      <c r="H285">
        <v>1</v>
      </c>
      <c r="I285" s="55">
        <v>840.75</v>
      </c>
      <c r="J285" s="40">
        <v>45664</v>
      </c>
      <c r="K285" t="s">
        <v>26</v>
      </c>
      <c r="L285" t="s">
        <v>257</v>
      </c>
      <c r="N285" t="str">
        <f t="shared" si="12"/>
        <v>NÃO</v>
      </c>
      <c r="O285" t="str">
        <f t="shared" si="13"/>
        <v/>
      </c>
      <c r="P285" s="50" t="str">
        <f t="shared" si="14"/>
        <v>45662100001980098603SALÁRIO840,7545664</v>
      </c>
      <c r="Q285" s="1">
        <f>IF(A285=0,"",VLOOKUP($A285,RESUMO!$A$8:$B$83,2,FALSE))</f>
        <v>9</v>
      </c>
    </row>
    <row r="286" spans="1:17" x14ac:dyDescent="0.25">
      <c r="A286" s="40">
        <v>45662</v>
      </c>
      <c r="B286" s="54">
        <v>1</v>
      </c>
      <c r="C286" t="s">
        <v>301</v>
      </c>
      <c r="D286" t="s">
        <v>256</v>
      </c>
      <c r="E286" t="s">
        <v>138</v>
      </c>
      <c r="G286" s="55">
        <v>40.799999999999997</v>
      </c>
      <c r="H286">
        <v>20</v>
      </c>
      <c r="I286" s="55">
        <v>816</v>
      </c>
      <c r="J286" s="40">
        <v>45664</v>
      </c>
      <c r="K286" t="s">
        <v>26</v>
      </c>
      <c r="L286" t="s">
        <v>257</v>
      </c>
      <c r="N286" t="str">
        <f t="shared" si="12"/>
        <v>NÃO</v>
      </c>
      <c r="O286" t="str">
        <f t="shared" si="13"/>
        <v/>
      </c>
      <c r="P286" s="50" t="str">
        <f t="shared" si="14"/>
        <v>45662100001980098603TRANSPORTE40,845664</v>
      </c>
      <c r="Q286" s="1">
        <f>IF(A286=0,"",VLOOKUP($A286,RESUMO!$A$8:$B$83,2,FALSE))</f>
        <v>9</v>
      </c>
    </row>
    <row r="287" spans="1:17" x14ac:dyDescent="0.25">
      <c r="A287" s="40">
        <v>45662</v>
      </c>
      <c r="B287" s="54">
        <v>1</v>
      </c>
      <c r="C287" t="s">
        <v>301</v>
      </c>
      <c r="D287" t="s">
        <v>256</v>
      </c>
      <c r="E287" t="s">
        <v>150</v>
      </c>
      <c r="G287" s="55">
        <v>4</v>
      </c>
      <c r="H287">
        <v>20</v>
      </c>
      <c r="I287" s="55">
        <v>80</v>
      </c>
      <c r="J287" s="40">
        <v>45664</v>
      </c>
      <c r="K287" t="s">
        <v>26</v>
      </c>
      <c r="L287" t="s">
        <v>257</v>
      </c>
      <c r="N287" t="str">
        <f t="shared" si="12"/>
        <v>NÃO</v>
      </c>
      <c r="O287" t="str">
        <f t="shared" si="13"/>
        <v/>
      </c>
      <c r="P287" s="50" t="str">
        <f t="shared" si="14"/>
        <v>45662100001980098603CAFÉ445664</v>
      </c>
      <c r="Q287" s="1">
        <f>IF(A287=0,"",VLOOKUP($A287,RESUMO!$A$8:$B$83,2,FALSE))</f>
        <v>9</v>
      </c>
    </row>
    <row r="288" spans="1:17" x14ac:dyDescent="0.25">
      <c r="A288" s="40">
        <v>45662</v>
      </c>
      <c r="B288" s="54">
        <v>3</v>
      </c>
      <c r="C288" t="s">
        <v>351</v>
      </c>
      <c r="D288" t="s">
        <v>352</v>
      </c>
      <c r="E288" t="s">
        <v>397</v>
      </c>
      <c r="F288" t="s">
        <v>398</v>
      </c>
      <c r="G288" s="55">
        <v>551.16999999999996</v>
      </c>
      <c r="H288">
        <v>1</v>
      </c>
      <c r="I288" s="55">
        <v>551.16999999999996</v>
      </c>
      <c r="J288" s="40">
        <v>45664</v>
      </c>
      <c r="K288" t="s">
        <v>26</v>
      </c>
      <c r="L288" t="s">
        <v>309</v>
      </c>
      <c r="N288" t="str">
        <f t="shared" si="12"/>
        <v>NÃO</v>
      </c>
      <c r="O288" t="str">
        <f t="shared" si="13"/>
        <v/>
      </c>
      <c r="P288" s="50" t="str">
        <f t="shared" si="14"/>
        <v>45662314313602000103EQUIP. PROTEÇÃO - PARC. 2/2551,1745664</v>
      </c>
      <c r="Q288" s="1">
        <f>IF(A288=0,"",VLOOKUP($A288,RESUMO!$A$8:$B$83,2,FALSE))</f>
        <v>9</v>
      </c>
    </row>
    <row r="289" spans="1:17" x14ac:dyDescent="0.25">
      <c r="A289" s="40">
        <v>45662</v>
      </c>
      <c r="B289" s="54">
        <v>1</v>
      </c>
      <c r="C289" t="s">
        <v>323</v>
      </c>
      <c r="D289" t="s">
        <v>182</v>
      </c>
      <c r="E289" t="s">
        <v>36</v>
      </c>
      <c r="G289" s="55">
        <v>270</v>
      </c>
      <c r="H289">
        <v>10</v>
      </c>
      <c r="I289" s="55">
        <v>2700</v>
      </c>
      <c r="J289" s="40">
        <v>45664</v>
      </c>
      <c r="K289" t="s">
        <v>26</v>
      </c>
      <c r="L289" t="s">
        <v>184</v>
      </c>
      <c r="N289" t="str">
        <f t="shared" si="12"/>
        <v>NÃO</v>
      </c>
      <c r="O289" t="str">
        <f t="shared" si="13"/>
        <v/>
      </c>
      <c r="P289" s="50" t="str">
        <f t="shared" si="14"/>
        <v>45662100036404993600DIÁRIA27045664</v>
      </c>
      <c r="Q289" s="1">
        <f>IF(A289=0,"",VLOOKUP($A289,RESUMO!$A$8:$B$83,2,FALSE))</f>
        <v>9</v>
      </c>
    </row>
    <row r="290" spans="1:17" x14ac:dyDescent="0.25">
      <c r="A290" s="40">
        <v>45662</v>
      </c>
      <c r="B290" s="54">
        <v>5</v>
      </c>
      <c r="C290" t="s">
        <v>374</v>
      </c>
      <c r="D290" t="s">
        <v>375</v>
      </c>
      <c r="E290" t="s">
        <v>399</v>
      </c>
      <c r="G290" s="55">
        <v>44800</v>
      </c>
      <c r="H290">
        <v>1</v>
      </c>
      <c r="I290" s="55">
        <v>44800</v>
      </c>
      <c r="J290" s="40">
        <v>45644</v>
      </c>
      <c r="K290" t="s">
        <v>21</v>
      </c>
      <c r="L290" t="s">
        <v>309</v>
      </c>
      <c r="N290" t="str">
        <f t="shared" si="12"/>
        <v>SIM</v>
      </c>
      <c r="O290" t="str">
        <f t="shared" si="13"/>
        <v>SIM</v>
      </c>
      <c r="P290" s="50" t="str">
        <f t="shared" si="14"/>
        <v>45662513938283000169CCONCRETAGEM - NF A EMITIR4480045644</v>
      </c>
      <c r="Q290" s="1">
        <f>IF(A290=0,"",VLOOKUP($A290,RESUMO!$A$8:$B$83,2,FALSE))</f>
        <v>9</v>
      </c>
    </row>
    <row r="291" spans="1:17" x14ac:dyDescent="0.25">
      <c r="A291" s="40">
        <v>45662</v>
      </c>
      <c r="B291" s="54">
        <v>5</v>
      </c>
      <c r="C291" t="s">
        <v>326</v>
      </c>
      <c r="D291" t="s">
        <v>327</v>
      </c>
      <c r="E291" t="s">
        <v>225</v>
      </c>
      <c r="G291" s="55">
        <v>35747.81</v>
      </c>
      <c r="H291">
        <v>1</v>
      </c>
      <c r="I291" s="55">
        <v>35747.81</v>
      </c>
      <c r="J291" s="40">
        <v>45645</v>
      </c>
      <c r="K291" t="s">
        <v>21</v>
      </c>
      <c r="L291" t="s">
        <v>330</v>
      </c>
      <c r="N291" t="str">
        <f t="shared" si="12"/>
        <v>SIM</v>
      </c>
      <c r="O291" t="str">
        <f t="shared" si="13"/>
        <v>SIM</v>
      </c>
      <c r="P291" s="50" t="str">
        <f t="shared" si="14"/>
        <v>45662517469701000177AÇO - AGUARDANDO NF35747,8145645</v>
      </c>
      <c r="Q291" s="1">
        <f>IF(A291=0,"",VLOOKUP($A291,RESUMO!$A$8:$B$83,2,FALSE))</f>
        <v>9</v>
      </c>
    </row>
    <row r="292" spans="1:17" x14ac:dyDescent="0.25">
      <c r="A292" s="40">
        <v>45662</v>
      </c>
      <c r="B292" s="54">
        <v>2</v>
      </c>
      <c r="C292" t="s">
        <v>324</v>
      </c>
      <c r="D292" t="s">
        <v>264</v>
      </c>
      <c r="E292" t="s">
        <v>265</v>
      </c>
      <c r="G292" s="55">
        <v>17971.2</v>
      </c>
      <c r="H292">
        <v>1</v>
      </c>
      <c r="I292" s="55">
        <v>17971.2</v>
      </c>
      <c r="J292" s="40">
        <v>45664</v>
      </c>
      <c r="K292" t="s">
        <v>32</v>
      </c>
      <c r="L292" t="s">
        <v>325</v>
      </c>
      <c r="N292" t="str">
        <f t="shared" si="12"/>
        <v>NÃO</v>
      </c>
      <c r="O292" t="str">
        <f t="shared" si="13"/>
        <v/>
      </c>
      <c r="P292" s="50" t="str">
        <f t="shared" si="14"/>
        <v>45662200078068991620ESCAVAÇÃO DE TUBULÃO17971,245664</v>
      </c>
      <c r="Q292" s="1">
        <f>IF(A292=0,"",VLOOKUP($A292,RESUMO!$A$8:$B$83,2,FALSE))</f>
        <v>9</v>
      </c>
    </row>
    <row r="293" spans="1:17" x14ac:dyDescent="0.25">
      <c r="A293" s="40">
        <v>45662</v>
      </c>
      <c r="B293">
        <v>7</v>
      </c>
      <c r="C293" t="s">
        <v>60</v>
      </c>
      <c r="D293" t="s">
        <v>61</v>
      </c>
      <c r="E293" t="s">
        <v>331</v>
      </c>
      <c r="G293" s="55">
        <v>16233.88</v>
      </c>
      <c r="H293">
        <v>1</v>
      </c>
      <c r="I293" s="55">
        <v>16233.88</v>
      </c>
      <c r="J293" s="40">
        <v>45662</v>
      </c>
      <c r="K293" t="s">
        <v>63</v>
      </c>
      <c r="L293" t="s">
        <v>64</v>
      </c>
      <c r="N293" t="str">
        <f t="shared" si="12"/>
        <v>NÃO</v>
      </c>
      <c r="O293" t="str">
        <f t="shared" si="13"/>
        <v/>
      </c>
      <c r="P293" s="50" t="str">
        <f t="shared" si="14"/>
        <v>45662730104762000107ADM 13.0%16233,8845662</v>
      </c>
      <c r="Q293" s="1">
        <f>IF(A293=0,"",VLOOKUP($A293,RESUMO!$A$8:$B$83,2,FALSE))</f>
        <v>9</v>
      </c>
    </row>
    <row r="294" spans="1:17" x14ac:dyDescent="0.25">
      <c r="A294" s="40">
        <v>45677</v>
      </c>
      <c r="B294" s="54">
        <v>3</v>
      </c>
      <c r="C294" t="s">
        <v>92</v>
      </c>
      <c r="D294" t="s">
        <v>93</v>
      </c>
      <c r="E294" t="s">
        <v>400</v>
      </c>
      <c r="F294" t="s">
        <v>401</v>
      </c>
      <c r="G294" s="55">
        <v>235</v>
      </c>
      <c r="H294">
        <v>1</v>
      </c>
      <c r="I294" s="55">
        <v>235</v>
      </c>
      <c r="J294" s="40">
        <v>45681</v>
      </c>
      <c r="K294" t="s">
        <v>96</v>
      </c>
      <c r="L294" t="s">
        <v>309</v>
      </c>
      <c r="N294" t="str">
        <f t="shared" si="12"/>
        <v>NÃO</v>
      </c>
      <c r="O294" t="str">
        <f t="shared" si="13"/>
        <v/>
      </c>
      <c r="P294" s="50" t="str">
        <f t="shared" si="14"/>
        <v>45677307409393000130SERRA E POLICORTE23545681</v>
      </c>
      <c r="Q294" s="1">
        <f>IF(A294=0,"",VLOOKUP($A294,RESUMO!$A$8:$B$83,2,FALSE))</f>
        <v>10</v>
      </c>
    </row>
    <row r="295" spans="1:17" x14ac:dyDescent="0.25">
      <c r="A295" s="40">
        <v>45677</v>
      </c>
      <c r="B295" s="54">
        <v>3</v>
      </c>
      <c r="C295" t="s">
        <v>402</v>
      </c>
      <c r="D295" t="s">
        <v>403</v>
      </c>
      <c r="E295" t="s">
        <v>404</v>
      </c>
      <c r="G295" s="55">
        <v>731.5</v>
      </c>
      <c r="H295">
        <v>1</v>
      </c>
      <c r="I295" s="55">
        <v>731.5</v>
      </c>
      <c r="J295" s="40">
        <v>45685</v>
      </c>
      <c r="K295" t="s">
        <v>32</v>
      </c>
      <c r="L295" t="s">
        <v>309</v>
      </c>
      <c r="N295" t="str">
        <f t="shared" si="12"/>
        <v>NÃO</v>
      </c>
      <c r="O295" t="str">
        <f t="shared" si="13"/>
        <v/>
      </c>
      <c r="P295" s="50" t="str">
        <f t="shared" si="14"/>
        <v>45677334713151000109CONTROLE TECNOLÓGICO DA QUALIDADE731,545685</v>
      </c>
      <c r="Q295" s="1">
        <f>IF(A295=0,"",VLOOKUP($A295,RESUMO!$A$8:$B$83,2,FALSE))</f>
        <v>10</v>
      </c>
    </row>
    <row r="296" spans="1:17" x14ac:dyDescent="0.25">
      <c r="A296" s="40">
        <v>45677</v>
      </c>
      <c r="B296" s="54">
        <v>3</v>
      </c>
      <c r="C296" t="s">
        <v>202</v>
      </c>
      <c r="D296" t="s">
        <v>203</v>
      </c>
      <c r="E296" t="s">
        <v>405</v>
      </c>
      <c r="F296" t="s">
        <v>406</v>
      </c>
      <c r="G296" s="55">
        <v>2514.33</v>
      </c>
      <c r="H296">
        <v>1</v>
      </c>
      <c r="I296" s="55">
        <v>2514.33</v>
      </c>
      <c r="J296" s="40">
        <v>45685</v>
      </c>
      <c r="K296" t="s">
        <v>26</v>
      </c>
      <c r="L296" t="s">
        <v>309</v>
      </c>
      <c r="N296" t="str">
        <f t="shared" si="12"/>
        <v>NÃO</v>
      </c>
      <c r="O296" t="str">
        <f t="shared" si="13"/>
        <v/>
      </c>
      <c r="P296" s="50" t="str">
        <f t="shared" si="14"/>
        <v>45677324654133000220CESTAS BÁSICAS2514,3345685</v>
      </c>
      <c r="Q296" s="1">
        <f>IF(A296=0,"",VLOOKUP($A296,RESUMO!$A$8:$B$83,2,FALSE))</f>
        <v>10</v>
      </c>
    </row>
    <row r="297" spans="1:17" x14ac:dyDescent="0.25">
      <c r="A297" s="40">
        <v>45677</v>
      </c>
      <c r="B297" s="54">
        <v>3</v>
      </c>
      <c r="C297" t="s">
        <v>196</v>
      </c>
      <c r="D297" t="s">
        <v>197</v>
      </c>
      <c r="E297" t="s">
        <v>407</v>
      </c>
      <c r="F297" t="s">
        <v>408</v>
      </c>
      <c r="G297" s="55">
        <v>370</v>
      </c>
      <c r="H297">
        <v>1</v>
      </c>
      <c r="I297" s="55">
        <v>370</v>
      </c>
      <c r="J297" s="40">
        <v>45688</v>
      </c>
      <c r="K297" t="s">
        <v>21</v>
      </c>
      <c r="L297" t="s">
        <v>309</v>
      </c>
      <c r="N297" t="str">
        <f t="shared" si="12"/>
        <v>NÃO</v>
      </c>
      <c r="O297" t="str">
        <f t="shared" si="13"/>
        <v/>
      </c>
      <c r="P297" s="50" t="str">
        <f t="shared" si="14"/>
        <v>45677397397491000198PROTETOR PARA AÇO37045688</v>
      </c>
      <c r="Q297" s="1">
        <f>IF(A297=0,"",VLOOKUP($A297,RESUMO!$A$8:$B$83,2,FALSE))</f>
        <v>10</v>
      </c>
    </row>
    <row r="298" spans="1:17" x14ac:dyDescent="0.25">
      <c r="A298" s="40">
        <v>45677</v>
      </c>
      <c r="B298" s="54">
        <v>3</v>
      </c>
      <c r="C298" t="s">
        <v>129</v>
      </c>
      <c r="D298" t="s">
        <v>130</v>
      </c>
      <c r="E298" t="s">
        <v>131</v>
      </c>
      <c r="G298" s="55">
        <v>204.04</v>
      </c>
      <c r="H298">
        <v>1</v>
      </c>
      <c r="I298" s="55">
        <v>204.04</v>
      </c>
      <c r="J298" s="40">
        <v>45688</v>
      </c>
      <c r="K298" t="s">
        <v>26</v>
      </c>
      <c r="L298" t="s">
        <v>309</v>
      </c>
      <c r="N298" t="str">
        <f t="shared" si="12"/>
        <v>NÃO</v>
      </c>
      <c r="O298" t="str">
        <f t="shared" si="13"/>
        <v/>
      </c>
      <c r="P298" s="50" t="str">
        <f t="shared" si="14"/>
        <v>45677338727707000177SEGURO COLABORADORES204,0445688</v>
      </c>
      <c r="Q298" s="1">
        <f>IF(A298=0,"",VLOOKUP($A298,RESUMO!$A$8:$B$83,2,FALSE))</f>
        <v>10</v>
      </c>
    </row>
    <row r="299" spans="1:17" x14ac:dyDescent="0.25">
      <c r="A299" s="40">
        <v>45677</v>
      </c>
      <c r="B299" s="54">
        <v>3</v>
      </c>
      <c r="C299" t="s">
        <v>92</v>
      </c>
      <c r="D299" t="s">
        <v>93</v>
      </c>
      <c r="E299" t="s">
        <v>409</v>
      </c>
      <c r="F299" t="s">
        <v>410</v>
      </c>
      <c r="G299" s="55">
        <v>1250</v>
      </c>
      <c r="H299">
        <v>1</v>
      </c>
      <c r="I299" s="55">
        <v>1250</v>
      </c>
      <c r="J299" s="40">
        <v>45692</v>
      </c>
      <c r="K299" t="s">
        <v>96</v>
      </c>
      <c r="L299" t="s">
        <v>309</v>
      </c>
      <c r="N299" t="str">
        <f t="shared" si="12"/>
        <v>NÃO</v>
      </c>
      <c r="O299" t="str">
        <f t="shared" si="13"/>
        <v/>
      </c>
      <c r="P299" s="50" t="str">
        <f t="shared" si="14"/>
        <v>45677307409393000130SERRA, MARTELO125045692</v>
      </c>
      <c r="Q299" s="1">
        <f>IF(A299=0,"",VLOOKUP($A299,RESUMO!$A$8:$B$83,2,FALSE))</f>
        <v>10</v>
      </c>
    </row>
    <row r="300" spans="1:17" x14ac:dyDescent="0.25">
      <c r="A300" s="40">
        <v>45677</v>
      </c>
      <c r="B300" s="54">
        <v>3</v>
      </c>
      <c r="C300" t="s">
        <v>402</v>
      </c>
      <c r="D300" t="s">
        <v>403</v>
      </c>
      <c r="E300" t="s">
        <v>411</v>
      </c>
      <c r="G300" s="55">
        <v>731.5</v>
      </c>
      <c r="H300">
        <v>1</v>
      </c>
      <c r="I300" s="55">
        <v>731.5</v>
      </c>
      <c r="J300" s="40">
        <v>45685</v>
      </c>
      <c r="K300" t="s">
        <v>96</v>
      </c>
      <c r="L300" t="s">
        <v>309</v>
      </c>
      <c r="N300" t="str">
        <f t="shared" si="12"/>
        <v>NÃO</v>
      </c>
      <c r="O300" t="str">
        <f t="shared" si="13"/>
        <v/>
      </c>
      <c r="P300" s="50" t="str">
        <f t="shared" si="14"/>
        <v>45677334713151000109ALUGUEL DE FORMAS E KITS SLUMP - FL 16265731,545685</v>
      </c>
      <c r="Q300" s="1">
        <f>IF(A300=0,"",VLOOKUP($A300,RESUMO!$A$8:$B$83,2,FALSE))</f>
        <v>10</v>
      </c>
    </row>
    <row r="301" spans="1:17" x14ac:dyDescent="0.25">
      <c r="A301" s="40">
        <v>45677</v>
      </c>
      <c r="B301" s="54">
        <v>1</v>
      </c>
      <c r="C301" t="s">
        <v>290</v>
      </c>
      <c r="D301" t="s">
        <v>137</v>
      </c>
      <c r="E301" t="s">
        <v>165</v>
      </c>
      <c r="G301" s="55">
        <v>2719.6</v>
      </c>
      <c r="H301">
        <v>1</v>
      </c>
      <c r="I301" s="55">
        <v>2719.6</v>
      </c>
      <c r="J301" s="40">
        <v>45677</v>
      </c>
      <c r="K301" t="s">
        <v>26</v>
      </c>
      <c r="L301" t="s">
        <v>166</v>
      </c>
      <c r="N301" t="str">
        <f t="shared" si="12"/>
        <v>NÃO</v>
      </c>
      <c r="O301" t="str">
        <f t="shared" si="13"/>
        <v/>
      </c>
      <c r="P301" s="50" t="str">
        <f t="shared" si="14"/>
        <v>45677100007573876670SALÁRIO2719,645677</v>
      </c>
      <c r="Q301" s="1">
        <f>IF(A301=0,"",VLOOKUP($A301,RESUMO!$A$8:$B$83,2,FALSE))</f>
        <v>10</v>
      </c>
    </row>
    <row r="302" spans="1:17" x14ac:dyDescent="0.25">
      <c r="A302" s="40">
        <v>45677</v>
      </c>
      <c r="B302" s="54">
        <v>1</v>
      </c>
      <c r="C302" t="s">
        <v>290</v>
      </c>
      <c r="D302" t="s">
        <v>137</v>
      </c>
      <c r="E302" t="s">
        <v>138</v>
      </c>
      <c r="G302" s="55">
        <v>2.4</v>
      </c>
      <c r="H302">
        <v>20</v>
      </c>
      <c r="I302" s="55">
        <v>48</v>
      </c>
      <c r="J302" s="40">
        <v>45677</v>
      </c>
      <c r="K302" t="s">
        <v>26</v>
      </c>
      <c r="L302" t="s">
        <v>166</v>
      </c>
      <c r="N302" t="str">
        <f t="shared" si="12"/>
        <v>NÃO</v>
      </c>
      <c r="O302" t="str">
        <f t="shared" si="13"/>
        <v/>
      </c>
      <c r="P302" s="50" t="str">
        <f t="shared" si="14"/>
        <v>45677100007573876670TRANSPORTE2,445677</v>
      </c>
      <c r="Q302" s="1">
        <f>IF(A302=0,"",VLOOKUP($A302,RESUMO!$A$8:$B$83,2,FALSE))</f>
        <v>10</v>
      </c>
    </row>
    <row r="303" spans="1:17" x14ac:dyDescent="0.25">
      <c r="A303" s="40">
        <v>45677</v>
      </c>
      <c r="B303" s="54">
        <v>1</v>
      </c>
      <c r="C303" t="s">
        <v>292</v>
      </c>
      <c r="D303" t="s">
        <v>141</v>
      </c>
      <c r="E303" t="s">
        <v>165</v>
      </c>
      <c r="G303" s="55">
        <v>1156</v>
      </c>
      <c r="H303">
        <v>1</v>
      </c>
      <c r="I303" s="55">
        <v>1156</v>
      </c>
      <c r="J303" s="40">
        <v>45677</v>
      </c>
      <c r="K303" t="s">
        <v>26</v>
      </c>
      <c r="L303" t="s">
        <v>167</v>
      </c>
      <c r="N303" t="str">
        <f t="shared" si="12"/>
        <v>NÃO</v>
      </c>
      <c r="O303" t="str">
        <f t="shared" si="13"/>
        <v/>
      </c>
      <c r="P303" s="50" t="str">
        <f t="shared" si="14"/>
        <v>45677100000354432605SALÁRIO115645677</v>
      </c>
      <c r="Q303" s="1">
        <f>IF(A303=0,"",VLOOKUP($A303,RESUMO!$A$8:$B$83,2,FALSE))</f>
        <v>10</v>
      </c>
    </row>
    <row r="304" spans="1:17" x14ac:dyDescent="0.25">
      <c r="A304" s="40">
        <v>45677</v>
      </c>
      <c r="B304" s="54">
        <v>1</v>
      </c>
      <c r="C304" t="s">
        <v>292</v>
      </c>
      <c r="D304" t="s">
        <v>141</v>
      </c>
      <c r="E304" t="s">
        <v>138</v>
      </c>
      <c r="G304" s="55">
        <v>2.4</v>
      </c>
      <c r="H304">
        <v>20</v>
      </c>
      <c r="I304" s="55">
        <v>48</v>
      </c>
      <c r="J304" s="40">
        <v>45677</v>
      </c>
      <c r="K304" t="s">
        <v>26</v>
      </c>
      <c r="L304" t="s">
        <v>167</v>
      </c>
      <c r="N304" t="str">
        <f t="shared" si="12"/>
        <v>NÃO</v>
      </c>
      <c r="O304" t="str">
        <f t="shared" si="13"/>
        <v/>
      </c>
      <c r="P304" s="50" t="str">
        <f t="shared" si="14"/>
        <v>45677100000354432605TRANSPORTE2,445677</v>
      </c>
      <c r="Q304" s="1">
        <f>IF(A304=0,"",VLOOKUP($A304,RESUMO!$A$8:$B$83,2,FALSE))</f>
        <v>10</v>
      </c>
    </row>
    <row r="305" spans="1:17" x14ac:dyDescent="0.25">
      <c r="A305" s="40">
        <v>45677</v>
      </c>
      <c r="B305" s="54">
        <v>1</v>
      </c>
      <c r="C305" t="s">
        <v>293</v>
      </c>
      <c r="D305" t="s">
        <v>143</v>
      </c>
      <c r="E305" t="s">
        <v>165</v>
      </c>
      <c r="G305" s="55">
        <v>1156</v>
      </c>
      <c r="H305">
        <v>1</v>
      </c>
      <c r="I305" s="55">
        <v>1156</v>
      </c>
      <c r="J305" s="40">
        <v>45677</v>
      </c>
      <c r="K305" t="s">
        <v>26</v>
      </c>
      <c r="L305" t="s">
        <v>168</v>
      </c>
      <c r="N305" t="str">
        <f t="shared" si="12"/>
        <v>NÃO</v>
      </c>
      <c r="O305" t="str">
        <f t="shared" si="13"/>
        <v/>
      </c>
      <c r="P305" s="50" t="str">
        <f t="shared" si="14"/>
        <v>45677100007249031600SALÁRIO115645677</v>
      </c>
      <c r="Q305" s="1">
        <f>IF(A305=0,"",VLOOKUP($A305,RESUMO!$A$8:$B$83,2,FALSE))</f>
        <v>10</v>
      </c>
    </row>
    <row r="306" spans="1:17" x14ac:dyDescent="0.25">
      <c r="A306" s="40">
        <v>45677</v>
      </c>
      <c r="B306" s="54">
        <v>1</v>
      </c>
      <c r="C306" t="s">
        <v>293</v>
      </c>
      <c r="D306" t="s">
        <v>143</v>
      </c>
      <c r="E306" t="s">
        <v>138</v>
      </c>
      <c r="G306" s="55">
        <v>2.4</v>
      </c>
      <c r="H306">
        <v>20</v>
      </c>
      <c r="I306" s="55">
        <v>48</v>
      </c>
      <c r="J306" s="40">
        <v>45677</v>
      </c>
      <c r="K306" t="s">
        <v>26</v>
      </c>
      <c r="L306" t="s">
        <v>168</v>
      </c>
      <c r="N306" t="str">
        <f t="shared" si="12"/>
        <v>NÃO</v>
      </c>
      <c r="O306" t="str">
        <f t="shared" si="13"/>
        <v/>
      </c>
      <c r="P306" s="50" t="str">
        <f t="shared" si="14"/>
        <v>45677100007249031600TRANSPORTE2,445677</v>
      </c>
      <c r="Q306" s="1">
        <f>IF(A306=0,"",VLOOKUP($A306,RESUMO!$A$8:$B$83,2,FALSE))</f>
        <v>10</v>
      </c>
    </row>
    <row r="307" spans="1:17" x14ac:dyDescent="0.25">
      <c r="A307" s="40">
        <v>45677</v>
      </c>
      <c r="B307" s="54">
        <v>1</v>
      </c>
      <c r="C307" t="s">
        <v>294</v>
      </c>
      <c r="D307" t="s">
        <v>35</v>
      </c>
      <c r="E307" t="s">
        <v>165</v>
      </c>
      <c r="G307" s="55">
        <v>1156</v>
      </c>
      <c r="H307">
        <v>1</v>
      </c>
      <c r="I307" s="55">
        <v>1156</v>
      </c>
      <c r="J307" s="40">
        <v>45677</v>
      </c>
      <c r="K307" t="s">
        <v>26</v>
      </c>
      <c r="L307" t="s">
        <v>37</v>
      </c>
      <c r="N307" t="str">
        <f t="shared" si="12"/>
        <v>NÃO</v>
      </c>
      <c r="O307" t="str">
        <f t="shared" si="13"/>
        <v/>
      </c>
      <c r="P307" s="50" t="str">
        <f t="shared" si="14"/>
        <v>45677100014758063613SALÁRIO115645677</v>
      </c>
      <c r="Q307" s="1">
        <f>IF(A307=0,"",VLOOKUP($A307,RESUMO!$A$8:$B$83,2,FALSE))</f>
        <v>10</v>
      </c>
    </row>
    <row r="308" spans="1:17" x14ac:dyDescent="0.25">
      <c r="A308" s="40">
        <v>45677</v>
      </c>
      <c r="B308" s="54">
        <v>1</v>
      </c>
      <c r="C308" t="s">
        <v>294</v>
      </c>
      <c r="D308" t="s">
        <v>35</v>
      </c>
      <c r="E308" t="s">
        <v>138</v>
      </c>
      <c r="G308" s="55">
        <v>2.5</v>
      </c>
      <c r="H308">
        <v>19</v>
      </c>
      <c r="I308" s="55">
        <v>47.5</v>
      </c>
      <c r="J308" s="40">
        <v>45677</v>
      </c>
      <c r="K308" t="s">
        <v>26</v>
      </c>
      <c r="L308" t="s">
        <v>37</v>
      </c>
      <c r="N308" t="str">
        <f t="shared" si="12"/>
        <v>NÃO</v>
      </c>
      <c r="O308" t="str">
        <f t="shared" si="13"/>
        <v/>
      </c>
      <c r="P308" s="50" t="str">
        <f t="shared" si="14"/>
        <v>45677100014758063613TRANSPORTE2,545677</v>
      </c>
      <c r="Q308" s="1">
        <f>IF(A308=0,"",VLOOKUP($A308,RESUMO!$A$8:$B$83,2,FALSE))</f>
        <v>10</v>
      </c>
    </row>
    <row r="309" spans="1:17" x14ac:dyDescent="0.25">
      <c r="A309" s="40">
        <v>45677</v>
      </c>
      <c r="B309" s="54">
        <v>1</v>
      </c>
      <c r="C309" t="s">
        <v>295</v>
      </c>
      <c r="D309" t="s">
        <v>296</v>
      </c>
      <c r="E309" t="s">
        <v>165</v>
      </c>
      <c r="G309" s="55">
        <v>672.4</v>
      </c>
      <c r="H309">
        <v>1</v>
      </c>
      <c r="I309" s="55">
        <v>672.4</v>
      </c>
      <c r="J309" s="40">
        <v>45677</v>
      </c>
      <c r="K309" t="s">
        <v>26</v>
      </c>
      <c r="L309" t="s">
        <v>169</v>
      </c>
      <c r="N309" t="str">
        <f t="shared" si="12"/>
        <v>NÃO</v>
      </c>
      <c r="O309" t="str">
        <f t="shared" si="13"/>
        <v/>
      </c>
      <c r="P309" s="50" t="str">
        <f t="shared" si="14"/>
        <v>45677100085086894387SALÁRIO672,445677</v>
      </c>
      <c r="Q309" s="1">
        <f>IF(A309=0,"",VLOOKUP($A309,RESUMO!$A$8:$B$83,2,FALSE))</f>
        <v>10</v>
      </c>
    </row>
    <row r="310" spans="1:17" x14ac:dyDescent="0.25">
      <c r="A310" s="40">
        <v>45677</v>
      </c>
      <c r="B310" s="54">
        <v>1</v>
      </c>
      <c r="C310" t="s">
        <v>295</v>
      </c>
      <c r="D310" t="s">
        <v>296</v>
      </c>
      <c r="E310" t="s">
        <v>138</v>
      </c>
      <c r="G310" s="55">
        <v>2.4</v>
      </c>
      <c r="H310">
        <v>19</v>
      </c>
      <c r="I310" s="55">
        <v>45.6</v>
      </c>
      <c r="J310" s="40">
        <v>45677</v>
      </c>
      <c r="K310" t="s">
        <v>26</v>
      </c>
      <c r="L310" t="s">
        <v>169</v>
      </c>
      <c r="N310" t="str">
        <f t="shared" si="12"/>
        <v>NÃO</v>
      </c>
      <c r="O310" t="str">
        <f t="shared" si="13"/>
        <v/>
      </c>
      <c r="P310" s="50" t="str">
        <f t="shared" si="14"/>
        <v>45677100085086894387TRANSPORTE2,445677</v>
      </c>
      <c r="Q310" s="1">
        <f>IF(A310=0,"",VLOOKUP($A310,RESUMO!$A$8:$B$83,2,FALSE))</f>
        <v>10</v>
      </c>
    </row>
    <row r="311" spans="1:17" x14ac:dyDescent="0.25">
      <c r="A311" s="40">
        <v>45677</v>
      </c>
      <c r="B311" s="54">
        <v>1</v>
      </c>
      <c r="C311" t="s">
        <v>297</v>
      </c>
      <c r="D311" t="s">
        <v>147</v>
      </c>
      <c r="E311" t="s">
        <v>165</v>
      </c>
      <c r="G311" s="55">
        <v>672.4</v>
      </c>
      <c r="H311">
        <v>1</v>
      </c>
      <c r="I311" s="55">
        <v>672.4</v>
      </c>
      <c r="J311" s="40">
        <v>45677</v>
      </c>
      <c r="K311" t="s">
        <v>26</v>
      </c>
      <c r="L311" t="s">
        <v>298</v>
      </c>
      <c r="N311" t="str">
        <f t="shared" si="12"/>
        <v>NÃO</v>
      </c>
      <c r="O311" t="str">
        <f t="shared" si="13"/>
        <v/>
      </c>
      <c r="P311" s="50" t="str">
        <f t="shared" si="14"/>
        <v>45677100087942119653SALÁRIO672,445677</v>
      </c>
      <c r="Q311" s="1">
        <f>IF(A311=0,"",VLOOKUP($A311,RESUMO!$A$8:$B$83,2,FALSE))</f>
        <v>10</v>
      </c>
    </row>
    <row r="312" spans="1:17" x14ac:dyDescent="0.25">
      <c r="A312" s="40">
        <v>45677</v>
      </c>
      <c r="B312" s="54">
        <v>1</v>
      </c>
      <c r="C312" t="s">
        <v>297</v>
      </c>
      <c r="D312" t="s">
        <v>147</v>
      </c>
      <c r="E312" t="s">
        <v>138</v>
      </c>
      <c r="G312" s="55">
        <v>2.4</v>
      </c>
      <c r="H312">
        <v>20</v>
      </c>
      <c r="I312" s="55">
        <v>48</v>
      </c>
      <c r="J312" s="40">
        <v>45677</v>
      </c>
      <c r="K312" t="s">
        <v>26</v>
      </c>
      <c r="L312" t="s">
        <v>298</v>
      </c>
      <c r="N312" t="str">
        <f t="shared" si="12"/>
        <v>NÃO</v>
      </c>
      <c r="O312" t="str">
        <f t="shared" si="13"/>
        <v/>
      </c>
      <c r="P312" s="50" t="str">
        <f t="shared" si="14"/>
        <v>45677100087942119653TRANSPORTE2,445677</v>
      </c>
      <c r="Q312" s="1">
        <f>IF(A312=0,"",VLOOKUP($A312,RESUMO!$A$8:$B$83,2,FALSE))</f>
        <v>10</v>
      </c>
    </row>
    <row r="313" spans="1:17" x14ac:dyDescent="0.25">
      <c r="A313" s="40">
        <v>45677</v>
      </c>
      <c r="B313" s="54">
        <v>1</v>
      </c>
      <c r="C313" t="s">
        <v>299</v>
      </c>
      <c r="D313" t="s">
        <v>149</v>
      </c>
      <c r="E313" t="s">
        <v>165</v>
      </c>
      <c r="G313" s="55">
        <v>979.6</v>
      </c>
      <c r="H313">
        <v>1</v>
      </c>
      <c r="I313" s="55">
        <v>979.6</v>
      </c>
      <c r="J313" s="40">
        <v>45677</v>
      </c>
      <c r="K313" t="s">
        <v>26</v>
      </c>
      <c r="L313" t="s">
        <v>171</v>
      </c>
      <c r="N313" t="str">
        <f t="shared" si="12"/>
        <v>NÃO</v>
      </c>
      <c r="O313" t="str">
        <f t="shared" si="13"/>
        <v/>
      </c>
      <c r="P313" s="50" t="str">
        <f t="shared" si="14"/>
        <v>45677100075746980315SALÁRIO979,645677</v>
      </c>
      <c r="Q313" s="1">
        <f>IF(A313=0,"",VLOOKUP($A313,RESUMO!$A$8:$B$83,2,FALSE))</f>
        <v>10</v>
      </c>
    </row>
    <row r="314" spans="1:17" x14ac:dyDescent="0.25">
      <c r="A314" s="40">
        <v>45677</v>
      </c>
      <c r="B314" s="54">
        <v>1</v>
      </c>
      <c r="C314" t="s">
        <v>299</v>
      </c>
      <c r="D314" t="s">
        <v>149</v>
      </c>
      <c r="E314" t="s">
        <v>138</v>
      </c>
      <c r="G314" s="55">
        <v>2.4</v>
      </c>
      <c r="H314">
        <v>20</v>
      </c>
      <c r="I314" s="55">
        <v>48</v>
      </c>
      <c r="J314" s="40">
        <v>45677</v>
      </c>
      <c r="K314" t="s">
        <v>26</v>
      </c>
      <c r="L314" t="s">
        <v>171</v>
      </c>
      <c r="N314" t="str">
        <f t="shared" si="12"/>
        <v>NÃO</v>
      </c>
      <c r="O314" t="str">
        <f t="shared" si="13"/>
        <v/>
      </c>
      <c r="P314" s="50" t="str">
        <f t="shared" si="14"/>
        <v>45677100075746980315TRANSPORTE2,445677</v>
      </c>
      <c r="Q314" s="1">
        <f>IF(A314=0,"",VLOOKUP($A314,RESUMO!$A$8:$B$83,2,FALSE))</f>
        <v>10</v>
      </c>
    </row>
    <row r="315" spans="1:17" x14ac:dyDescent="0.25">
      <c r="A315" s="40">
        <v>45677</v>
      </c>
      <c r="B315" s="54">
        <v>1</v>
      </c>
      <c r="C315" t="s">
        <v>301</v>
      </c>
      <c r="D315" t="s">
        <v>256</v>
      </c>
      <c r="E315" t="s">
        <v>165</v>
      </c>
      <c r="G315" s="55">
        <v>672.4</v>
      </c>
      <c r="H315">
        <v>1</v>
      </c>
      <c r="I315" s="55">
        <v>672.4</v>
      </c>
      <c r="J315" s="40">
        <v>45677</v>
      </c>
      <c r="K315" t="s">
        <v>26</v>
      </c>
      <c r="L315" t="s">
        <v>257</v>
      </c>
      <c r="N315" t="str">
        <f t="shared" si="12"/>
        <v>NÃO</v>
      </c>
      <c r="O315" t="str">
        <f t="shared" si="13"/>
        <v/>
      </c>
      <c r="P315" s="50" t="str">
        <f t="shared" si="14"/>
        <v>45677100001980098603SALÁRIO672,445677</v>
      </c>
      <c r="Q315" s="1">
        <f>IF(A315=0,"",VLOOKUP($A315,RESUMO!$A$8:$B$83,2,FALSE))</f>
        <v>10</v>
      </c>
    </row>
    <row r="316" spans="1:17" x14ac:dyDescent="0.25">
      <c r="A316" s="40">
        <v>45677</v>
      </c>
      <c r="B316" s="54">
        <v>1</v>
      </c>
      <c r="C316" t="s">
        <v>301</v>
      </c>
      <c r="D316" t="s">
        <v>256</v>
      </c>
      <c r="E316" t="s">
        <v>138</v>
      </c>
      <c r="G316" s="55">
        <v>2.4</v>
      </c>
      <c r="H316">
        <v>20</v>
      </c>
      <c r="I316" s="55">
        <v>48</v>
      </c>
      <c r="J316" s="40">
        <v>45677</v>
      </c>
      <c r="K316" t="s">
        <v>26</v>
      </c>
      <c r="L316" t="s">
        <v>257</v>
      </c>
      <c r="N316" t="str">
        <f t="shared" si="12"/>
        <v>NÃO</v>
      </c>
      <c r="O316" t="str">
        <f t="shared" si="13"/>
        <v/>
      </c>
      <c r="P316" s="50" t="str">
        <f t="shared" si="14"/>
        <v>45677100001980098603TRANSPORTE2,445677</v>
      </c>
      <c r="Q316" s="1">
        <f>IF(A316=0,"",VLOOKUP($A316,RESUMO!$A$8:$B$83,2,FALSE))</f>
        <v>10</v>
      </c>
    </row>
    <row r="317" spans="1:17" x14ac:dyDescent="0.25">
      <c r="A317" s="40">
        <v>45677</v>
      </c>
      <c r="B317" s="54">
        <v>5</v>
      </c>
      <c r="C317" t="s">
        <v>340</v>
      </c>
      <c r="D317" t="s">
        <v>341</v>
      </c>
      <c r="E317" t="s">
        <v>412</v>
      </c>
      <c r="F317" t="s">
        <v>413</v>
      </c>
      <c r="G317" s="55">
        <v>3300</v>
      </c>
      <c r="H317">
        <v>1</v>
      </c>
      <c r="I317" s="55">
        <v>3300</v>
      </c>
      <c r="J317" s="40">
        <v>45674</v>
      </c>
      <c r="K317" t="s">
        <v>32</v>
      </c>
      <c r="L317" t="s">
        <v>309</v>
      </c>
      <c r="N317" t="str">
        <f t="shared" si="12"/>
        <v>NÃO</v>
      </c>
      <c r="O317" t="str">
        <f t="shared" si="13"/>
        <v>SIM</v>
      </c>
      <c r="P317" s="50" t="str">
        <f t="shared" si="14"/>
        <v>456775105595270001-04LOCAÇÃO DE CAMINHÃO MUNCK330045674</v>
      </c>
      <c r="Q317" s="1">
        <f>IF(A317=0,"",VLOOKUP($A317,RESUMO!$A$8:$B$83,2,FALSE))</f>
        <v>10</v>
      </c>
    </row>
    <row r="318" spans="1:17" x14ac:dyDescent="0.25">
      <c r="A318" s="40">
        <v>45677</v>
      </c>
      <c r="B318" s="54">
        <v>5</v>
      </c>
      <c r="C318" t="s">
        <v>374</v>
      </c>
      <c r="D318" t="s">
        <v>375</v>
      </c>
      <c r="E318" t="s">
        <v>414</v>
      </c>
      <c r="G318" s="55">
        <v>35840</v>
      </c>
      <c r="H318">
        <v>1</v>
      </c>
      <c r="I318" s="55">
        <v>35840</v>
      </c>
      <c r="J318" s="40">
        <v>45666</v>
      </c>
      <c r="K318" t="s">
        <v>21</v>
      </c>
      <c r="L318" t="s">
        <v>309</v>
      </c>
      <c r="N318" t="str">
        <f t="shared" si="12"/>
        <v>SIM</v>
      </c>
      <c r="O318" t="str">
        <f t="shared" si="13"/>
        <v>SIM</v>
      </c>
      <c r="P318" s="50" t="str">
        <f t="shared" si="14"/>
        <v>45677513938283000169CONCRETAGEM - NF A EMITIR3584045666</v>
      </c>
      <c r="Q318" s="1">
        <f>IF(A318=0,"",VLOOKUP($A318,RESUMO!$A$8:$B$83,2,FALSE))</f>
        <v>10</v>
      </c>
    </row>
    <row r="319" spans="1:17" x14ac:dyDescent="0.25">
      <c r="A319" s="40">
        <v>45677</v>
      </c>
      <c r="B319" s="54">
        <v>3</v>
      </c>
      <c r="C319" t="s">
        <v>259</v>
      </c>
      <c r="D319" t="s">
        <v>260</v>
      </c>
      <c r="E319" t="s">
        <v>415</v>
      </c>
      <c r="G319" s="55">
        <v>2019.28</v>
      </c>
      <c r="H319">
        <v>1</v>
      </c>
      <c r="I319" s="55">
        <v>2019.28</v>
      </c>
      <c r="J319" s="40">
        <v>45677</v>
      </c>
      <c r="K319" t="s">
        <v>26</v>
      </c>
      <c r="L319" t="s">
        <v>309</v>
      </c>
      <c r="N319" t="str">
        <f t="shared" si="12"/>
        <v>NÃO</v>
      </c>
      <c r="O319" t="str">
        <f t="shared" si="13"/>
        <v/>
      </c>
      <c r="P319" s="50" t="str">
        <f t="shared" si="14"/>
        <v>45677300360305000104REF. 12/2024 E 13º SALÁRIO2019,2845677</v>
      </c>
      <c r="Q319" s="1">
        <f>IF(A319=0,"",VLOOKUP($A319,RESUMO!$A$8:$B$83,2,FALSE))</f>
        <v>10</v>
      </c>
    </row>
    <row r="320" spans="1:17" x14ac:dyDescent="0.25">
      <c r="A320" s="40">
        <v>45677</v>
      </c>
      <c r="B320" s="54">
        <v>3</v>
      </c>
      <c r="C320" t="s">
        <v>261</v>
      </c>
      <c r="D320" t="s">
        <v>262</v>
      </c>
      <c r="E320" t="s">
        <v>416</v>
      </c>
      <c r="G320" s="55">
        <v>8879.49</v>
      </c>
      <c r="H320">
        <v>1</v>
      </c>
      <c r="I320" s="55">
        <v>8879.49</v>
      </c>
      <c r="J320" s="40">
        <v>45677</v>
      </c>
      <c r="K320" t="s">
        <v>26</v>
      </c>
      <c r="L320" t="s">
        <v>309</v>
      </c>
      <c r="N320" t="str">
        <f t="shared" si="12"/>
        <v>NÃO</v>
      </c>
      <c r="O320" t="str">
        <f t="shared" si="13"/>
        <v/>
      </c>
      <c r="P320" s="50" t="str">
        <f t="shared" si="14"/>
        <v>45677300394460000141REF. 12/20248879,4945677</v>
      </c>
      <c r="Q320" s="1">
        <f>IF(A320=0,"",VLOOKUP($A320,RESUMO!$A$8:$B$83,2,FALSE))</f>
        <v>10</v>
      </c>
    </row>
    <row r="321" spans="1:17" x14ac:dyDescent="0.25">
      <c r="A321" s="40">
        <v>45677</v>
      </c>
      <c r="B321" s="54">
        <v>3</v>
      </c>
      <c r="C321" t="s">
        <v>107</v>
      </c>
      <c r="D321" t="s">
        <v>108</v>
      </c>
      <c r="E321" t="s">
        <v>417</v>
      </c>
      <c r="G321" s="55">
        <v>228</v>
      </c>
      <c r="H321">
        <v>1</v>
      </c>
      <c r="I321" s="55">
        <v>228</v>
      </c>
      <c r="J321" s="40">
        <v>45678</v>
      </c>
      <c r="K321" t="s">
        <v>96</v>
      </c>
      <c r="L321" t="s">
        <v>309</v>
      </c>
      <c r="N321" t="str">
        <f t="shared" si="12"/>
        <v>NÃO</v>
      </c>
      <c r="O321" t="str">
        <f t="shared" si="13"/>
        <v/>
      </c>
      <c r="P321" s="50" t="str">
        <f t="shared" si="14"/>
        <v>45677321944558000103LOCAÇÃO DE ANDAIMES - ND 1029422845678</v>
      </c>
      <c r="Q321" s="1">
        <f>IF(A321=0,"",VLOOKUP($A321,RESUMO!$A$8:$B$83,2,FALSE))</f>
        <v>10</v>
      </c>
    </row>
    <row r="322" spans="1:17" x14ac:dyDescent="0.25">
      <c r="A322" s="40">
        <v>45677</v>
      </c>
      <c r="B322" s="54">
        <v>2</v>
      </c>
      <c r="C322" t="s">
        <v>324</v>
      </c>
      <c r="D322" t="s">
        <v>264</v>
      </c>
      <c r="E322" t="s">
        <v>265</v>
      </c>
      <c r="G322" s="55">
        <v>30412.799999999999</v>
      </c>
      <c r="H322">
        <v>1</v>
      </c>
      <c r="I322" s="55">
        <v>30412.799999999999</v>
      </c>
      <c r="J322" s="40">
        <v>45677</v>
      </c>
      <c r="K322" t="s">
        <v>32</v>
      </c>
      <c r="L322" t="s">
        <v>325</v>
      </c>
      <c r="N322" t="str">
        <f t="shared" si="12"/>
        <v>NÃO</v>
      </c>
      <c r="O322" t="str">
        <f t="shared" si="13"/>
        <v/>
      </c>
      <c r="P322" s="50" t="str">
        <f t="shared" si="14"/>
        <v>45677200078068991620ESCAVAÇÃO DE TUBULÃO30412,845677</v>
      </c>
      <c r="Q322" s="1">
        <f>IF(A322=0,"",VLOOKUP($A322,RESUMO!$A$8:$B$83,2,FALSE))</f>
        <v>10</v>
      </c>
    </row>
    <row r="323" spans="1:17" x14ac:dyDescent="0.25">
      <c r="A323" s="40">
        <v>45677</v>
      </c>
      <c r="B323" s="54">
        <v>1</v>
      </c>
      <c r="C323" t="s">
        <v>323</v>
      </c>
      <c r="D323" t="s">
        <v>182</v>
      </c>
      <c r="E323" t="s">
        <v>36</v>
      </c>
      <c r="G323" s="55">
        <v>270</v>
      </c>
      <c r="H323">
        <v>10</v>
      </c>
      <c r="I323" s="55">
        <v>2700</v>
      </c>
      <c r="J323" s="40">
        <v>45677</v>
      </c>
      <c r="K323" t="s">
        <v>26</v>
      </c>
      <c r="L323" t="s">
        <v>184</v>
      </c>
      <c r="N323" t="str">
        <f t="shared" si="12"/>
        <v>NÃO</v>
      </c>
      <c r="O323" t="str">
        <f t="shared" si="13"/>
        <v/>
      </c>
      <c r="P323" s="50" t="str">
        <f t="shared" si="14"/>
        <v>45677100036404993600DIÁRIA27045677</v>
      </c>
      <c r="Q323" s="1">
        <f>IF(A323=0,"",VLOOKUP($A323,RESUMO!$A$8:$B$83,2,FALSE))</f>
        <v>10</v>
      </c>
    </row>
    <row r="324" spans="1:17" x14ac:dyDescent="0.25">
      <c r="A324" s="40">
        <v>45677</v>
      </c>
      <c r="B324" s="54">
        <v>3</v>
      </c>
      <c r="C324" t="s">
        <v>332</v>
      </c>
      <c r="D324" t="s">
        <v>253</v>
      </c>
      <c r="E324" t="s">
        <v>395</v>
      </c>
      <c r="G324" s="55">
        <v>110.52</v>
      </c>
      <c r="H324">
        <v>1</v>
      </c>
      <c r="I324" s="55">
        <v>110.52</v>
      </c>
      <c r="J324" s="40">
        <v>45677</v>
      </c>
      <c r="K324" t="s">
        <v>26</v>
      </c>
      <c r="L324" t="s">
        <v>27</v>
      </c>
      <c r="N324" t="str">
        <f t="shared" si="12"/>
        <v>SIM</v>
      </c>
      <c r="O324" t="str">
        <f t="shared" si="13"/>
        <v/>
      </c>
      <c r="P324" s="50" t="str">
        <f t="shared" si="14"/>
        <v>45677300000000011045COMPETENCIA 12/2024 - NF A EMITIR110,5245677</v>
      </c>
      <c r="Q324" s="1">
        <f>IF(A324=0,"",VLOOKUP($A324,RESUMO!$A$8:$B$83,2,FALSE))</f>
        <v>10</v>
      </c>
    </row>
    <row r="325" spans="1:17" x14ac:dyDescent="0.25">
      <c r="A325" s="40">
        <v>45677</v>
      </c>
      <c r="B325">
        <v>7</v>
      </c>
      <c r="C325" t="s">
        <v>60</v>
      </c>
      <c r="D325" t="s">
        <v>61</v>
      </c>
      <c r="E325" t="s">
        <v>331</v>
      </c>
      <c r="G325" s="55">
        <v>12881.95</v>
      </c>
      <c r="H325">
        <v>1</v>
      </c>
      <c r="I325" s="55">
        <v>12881.95</v>
      </c>
      <c r="J325" s="40">
        <v>45677</v>
      </c>
      <c r="K325" t="s">
        <v>63</v>
      </c>
      <c r="L325" t="s">
        <v>64</v>
      </c>
      <c r="N325" t="str">
        <f t="shared" si="12"/>
        <v>NÃO</v>
      </c>
      <c r="O325" t="str">
        <f t="shared" si="13"/>
        <v/>
      </c>
      <c r="P325" s="50" t="str">
        <f t="shared" si="14"/>
        <v>45677730104762000107ADM 13.0%12881,9545677</v>
      </c>
      <c r="Q325" s="1">
        <f>IF(A325=0,"",VLOOKUP($A325,RESUMO!$A$8:$B$83,2,FALSE))</f>
        <v>10</v>
      </c>
    </row>
    <row r="326" spans="1:17" x14ac:dyDescent="0.25">
      <c r="A326" s="40">
        <v>45693</v>
      </c>
      <c r="B326" s="54">
        <v>2</v>
      </c>
      <c r="C326" t="s">
        <v>263</v>
      </c>
      <c r="D326" t="s">
        <v>264</v>
      </c>
      <c r="E326" t="s">
        <v>418</v>
      </c>
      <c r="G326" s="66">
        <v>20396.8</v>
      </c>
      <c r="H326">
        <v>1</v>
      </c>
      <c r="I326" s="66">
        <v>20396.8</v>
      </c>
      <c r="J326" s="40">
        <v>45694</v>
      </c>
      <c r="K326" t="s">
        <v>32</v>
      </c>
      <c r="L326" t="s">
        <v>325</v>
      </c>
      <c r="N326" t="str">
        <f t="shared" ref="N326:N389" si="15">IF(ISERROR(SEARCH("NF",E326,1)),"NÃO","SIM")</f>
        <v>NÃO</v>
      </c>
      <c r="O326" t="str">
        <f t="shared" si="13"/>
        <v/>
      </c>
      <c r="P326" s="50" t="str">
        <f t="shared" ref="P326:P389" si="16">A326&amp;B326&amp;C326&amp;E326&amp;G326&amp;EDATE(J326,0)</f>
        <v>45693278068991620ESCAVAÇÃO DE RETANGULÃO20396,845694</v>
      </c>
      <c r="Q326" s="1">
        <f>IF(A326=0,"",VLOOKUP($A326,RESUMO!$A$8:$B$83,2,FALSE))</f>
        <v>11</v>
      </c>
    </row>
    <row r="327" spans="1:17" x14ac:dyDescent="0.25">
      <c r="A327" s="40">
        <v>45693</v>
      </c>
      <c r="B327" s="54">
        <v>1</v>
      </c>
      <c r="C327" t="s">
        <v>140</v>
      </c>
      <c r="D327" t="s">
        <v>141</v>
      </c>
      <c r="E327" t="s">
        <v>165</v>
      </c>
      <c r="G327" s="66">
        <v>1993.8</v>
      </c>
      <c r="H327">
        <v>1</v>
      </c>
      <c r="I327" s="66">
        <v>1993.8</v>
      </c>
      <c r="J327" s="40">
        <v>45694</v>
      </c>
      <c r="K327" t="s">
        <v>26</v>
      </c>
      <c r="L327" t="s">
        <v>167</v>
      </c>
      <c r="N327" t="str">
        <f t="shared" si="15"/>
        <v>NÃO</v>
      </c>
      <c r="O327" t="str">
        <f t="shared" ref="O327:O390" si="17">IF($B327=5,"SIM","")</f>
        <v/>
      </c>
      <c r="P327" s="50" t="str">
        <f t="shared" si="16"/>
        <v>45693100354432605SALÁRIO1993,845694</v>
      </c>
      <c r="Q327" s="1">
        <f>IF(A327=0,"",VLOOKUP($A327,RESUMO!$A$8:$B$83,2,FALSE))</f>
        <v>11</v>
      </c>
    </row>
    <row r="328" spans="1:17" x14ac:dyDescent="0.25">
      <c r="A328" s="40">
        <v>45693</v>
      </c>
      <c r="B328" s="54">
        <v>1</v>
      </c>
      <c r="C328" t="s">
        <v>140</v>
      </c>
      <c r="D328" t="s">
        <v>141</v>
      </c>
      <c r="E328" t="s">
        <v>138</v>
      </c>
      <c r="G328" s="66">
        <v>43.2</v>
      </c>
      <c r="H328">
        <v>20</v>
      </c>
      <c r="I328" s="66">
        <v>864</v>
      </c>
      <c r="J328" s="40">
        <v>45694</v>
      </c>
      <c r="K328" t="s">
        <v>26</v>
      </c>
      <c r="L328" t="s">
        <v>167</v>
      </c>
      <c r="N328" t="str">
        <f t="shared" si="15"/>
        <v>NÃO</v>
      </c>
      <c r="O328" t="str">
        <f t="shared" si="17"/>
        <v/>
      </c>
      <c r="P328" s="50" t="str">
        <f t="shared" si="16"/>
        <v>45693100354432605TRANSPORTE43,245694</v>
      </c>
      <c r="Q328" s="1">
        <f>IF(A328=0,"",VLOOKUP($A328,RESUMO!$A$8:$B$83,2,FALSE))</f>
        <v>11</v>
      </c>
    </row>
    <row r="329" spans="1:17" x14ac:dyDescent="0.25">
      <c r="A329" s="40">
        <v>45693</v>
      </c>
      <c r="B329" s="54">
        <v>1</v>
      </c>
      <c r="C329" t="s">
        <v>140</v>
      </c>
      <c r="D329" t="s">
        <v>141</v>
      </c>
      <c r="E329" t="s">
        <v>150</v>
      </c>
      <c r="G329" s="66">
        <v>4</v>
      </c>
      <c r="H329">
        <v>20</v>
      </c>
      <c r="I329" s="66">
        <v>80</v>
      </c>
      <c r="J329" s="40">
        <v>45694</v>
      </c>
      <c r="K329" t="s">
        <v>26</v>
      </c>
      <c r="L329" t="s">
        <v>167</v>
      </c>
      <c r="N329" t="str">
        <f t="shared" si="15"/>
        <v>NÃO</v>
      </c>
      <c r="O329" t="str">
        <f t="shared" si="17"/>
        <v/>
      </c>
      <c r="P329" s="50" t="str">
        <f t="shared" si="16"/>
        <v>45693100354432605CAFÉ445694</v>
      </c>
      <c r="Q329" s="1">
        <f>IF(A329=0,"",VLOOKUP($A329,RESUMO!$A$8:$B$83,2,FALSE))</f>
        <v>11</v>
      </c>
    </row>
    <row r="330" spans="1:17" x14ac:dyDescent="0.25">
      <c r="A330" s="40">
        <v>45693</v>
      </c>
      <c r="B330" s="54">
        <v>1</v>
      </c>
      <c r="C330" t="s">
        <v>136</v>
      </c>
      <c r="D330" t="s">
        <v>137</v>
      </c>
      <c r="E330" t="s">
        <v>165</v>
      </c>
      <c r="G330" s="66">
        <v>3203.63</v>
      </c>
      <c r="H330">
        <v>1</v>
      </c>
      <c r="I330" s="66">
        <v>3203.63</v>
      </c>
      <c r="J330" s="40">
        <v>45694</v>
      </c>
      <c r="K330" t="s">
        <v>26</v>
      </c>
      <c r="L330" t="s">
        <v>166</v>
      </c>
      <c r="N330" t="str">
        <f t="shared" si="15"/>
        <v>NÃO</v>
      </c>
      <c r="O330" t="str">
        <f t="shared" si="17"/>
        <v/>
      </c>
      <c r="P330" s="50" t="str">
        <f t="shared" si="16"/>
        <v>45693107573876670SALÁRIO3203,6345694</v>
      </c>
      <c r="Q330" s="1">
        <f>IF(A330=0,"",VLOOKUP($A330,RESUMO!$A$8:$B$83,2,FALSE))</f>
        <v>11</v>
      </c>
    </row>
    <row r="331" spans="1:17" x14ac:dyDescent="0.25">
      <c r="A331" s="40">
        <v>45693</v>
      </c>
      <c r="B331" s="54">
        <v>1</v>
      </c>
      <c r="C331" t="s">
        <v>136</v>
      </c>
      <c r="D331" t="s">
        <v>137</v>
      </c>
      <c r="E331" t="s">
        <v>138</v>
      </c>
      <c r="G331" s="66">
        <v>43.2</v>
      </c>
      <c r="H331">
        <v>20</v>
      </c>
      <c r="I331" s="66">
        <v>864</v>
      </c>
      <c r="J331" s="40">
        <v>45694</v>
      </c>
      <c r="K331" t="s">
        <v>26</v>
      </c>
      <c r="L331" t="s">
        <v>166</v>
      </c>
      <c r="N331" t="str">
        <f t="shared" si="15"/>
        <v>NÃO</v>
      </c>
      <c r="O331" t="str">
        <f t="shared" si="17"/>
        <v/>
      </c>
      <c r="P331" s="50" t="str">
        <f t="shared" si="16"/>
        <v>45693107573876670TRANSPORTE43,245694</v>
      </c>
      <c r="Q331" s="1">
        <f>IF(A331=0,"",VLOOKUP($A331,RESUMO!$A$8:$B$83,2,FALSE))</f>
        <v>11</v>
      </c>
    </row>
    <row r="332" spans="1:17" x14ac:dyDescent="0.25">
      <c r="A332" s="40">
        <v>45693</v>
      </c>
      <c r="B332" s="54">
        <v>1</v>
      </c>
      <c r="C332" t="s">
        <v>136</v>
      </c>
      <c r="D332" t="s">
        <v>137</v>
      </c>
      <c r="E332" t="s">
        <v>150</v>
      </c>
      <c r="G332" s="66">
        <v>4</v>
      </c>
      <c r="H332">
        <v>20</v>
      </c>
      <c r="I332" s="66">
        <v>80</v>
      </c>
      <c r="J332" s="40">
        <v>45694</v>
      </c>
      <c r="K332" t="s">
        <v>26</v>
      </c>
      <c r="L332" t="s">
        <v>166</v>
      </c>
      <c r="N332" t="str">
        <f t="shared" si="15"/>
        <v>NÃO</v>
      </c>
      <c r="O332" t="str">
        <f t="shared" si="17"/>
        <v/>
      </c>
      <c r="P332" s="50" t="str">
        <f t="shared" si="16"/>
        <v>45693107573876670CAFÉ445694</v>
      </c>
      <c r="Q332" s="1">
        <f>IF(A332=0,"",VLOOKUP($A332,RESUMO!$A$8:$B$83,2,FALSE))</f>
        <v>11</v>
      </c>
    </row>
    <row r="333" spans="1:17" x14ac:dyDescent="0.25">
      <c r="A333" s="40">
        <v>45693</v>
      </c>
      <c r="B333" s="54">
        <v>1</v>
      </c>
      <c r="C333" t="s">
        <v>419</v>
      </c>
      <c r="D333" t="s">
        <v>420</v>
      </c>
      <c r="E333" t="s">
        <v>165</v>
      </c>
      <c r="G333" s="66">
        <v>400</v>
      </c>
      <c r="H333">
        <v>1</v>
      </c>
      <c r="I333" s="66">
        <v>400</v>
      </c>
      <c r="J333" s="40">
        <v>45694</v>
      </c>
      <c r="K333" t="s">
        <v>26</v>
      </c>
      <c r="L333" t="s">
        <v>421</v>
      </c>
      <c r="N333" t="str">
        <f t="shared" si="15"/>
        <v>NÃO</v>
      </c>
      <c r="O333" t="str">
        <f t="shared" si="17"/>
        <v/>
      </c>
      <c r="P333" s="50" t="str">
        <f t="shared" si="16"/>
        <v>45693131999187222SALÁRIO40045694</v>
      </c>
      <c r="Q333" s="1">
        <f>IF(A333=0,"",VLOOKUP($A333,RESUMO!$A$8:$B$83,2,FALSE))</f>
        <v>11</v>
      </c>
    </row>
    <row r="334" spans="1:17" x14ac:dyDescent="0.25">
      <c r="A334" s="40">
        <v>45693</v>
      </c>
      <c r="B334" s="54">
        <v>1</v>
      </c>
      <c r="C334" t="s">
        <v>419</v>
      </c>
      <c r="D334" t="s">
        <v>420</v>
      </c>
      <c r="E334" t="s">
        <v>138</v>
      </c>
      <c r="G334" s="66">
        <v>44</v>
      </c>
      <c r="H334">
        <v>20</v>
      </c>
      <c r="I334" s="66">
        <v>880</v>
      </c>
      <c r="J334" s="40">
        <v>45694</v>
      </c>
      <c r="K334" t="s">
        <v>26</v>
      </c>
      <c r="L334" t="s">
        <v>421</v>
      </c>
      <c r="N334" t="str">
        <f t="shared" si="15"/>
        <v>NÃO</v>
      </c>
      <c r="O334" t="str">
        <f t="shared" si="17"/>
        <v/>
      </c>
      <c r="P334" s="50" t="str">
        <f t="shared" si="16"/>
        <v>45693131999187222TRANSPORTE4445694</v>
      </c>
      <c r="Q334" s="1">
        <f>IF(A334=0,"",VLOOKUP($A334,RESUMO!$A$8:$B$83,2,FALSE))</f>
        <v>11</v>
      </c>
    </row>
    <row r="335" spans="1:17" x14ac:dyDescent="0.25">
      <c r="A335" s="40">
        <v>45693</v>
      </c>
      <c r="B335" s="54">
        <v>1</v>
      </c>
      <c r="C335" t="s">
        <v>419</v>
      </c>
      <c r="D335" t="s">
        <v>420</v>
      </c>
      <c r="E335" t="s">
        <v>150</v>
      </c>
      <c r="G335" s="66">
        <v>4</v>
      </c>
      <c r="H335">
        <v>20</v>
      </c>
      <c r="I335" s="66">
        <v>80</v>
      </c>
      <c r="J335" s="40">
        <v>45694</v>
      </c>
      <c r="K335" t="s">
        <v>26</v>
      </c>
      <c r="L335" t="s">
        <v>421</v>
      </c>
      <c r="N335" t="str">
        <f t="shared" si="15"/>
        <v>NÃO</v>
      </c>
      <c r="O335" t="str">
        <f t="shared" si="17"/>
        <v/>
      </c>
      <c r="P335" s="50" t="str">
        <f t="shared" si="16"/>
        <v>45693131999187222CAFÉ445694</v>
      </c>
      <c r="Q335" s="1">
        <f>IF(A335=0,"",VLOOKUP($A335,RESUMO!$A$8:$B$83,2,FALSE))</f>
        <v>11</v>
      </c>
    </row>
    <row r="336" spans="1:17" x14ac:dyDescent="0.25">
      <c r="A336" s="40">
        <v>45693</v>
      </c>
      <c r="B336" s="54">
        <v>1</v>
      </c>
      <c r="C336" t="s">
        <v>146</v>
      </c>
      <c r="D336" t="s">
        <v>147</v>
      </c>
      <c r="E336" t="s">
        <v>165</v>
      </c>
      <c r="G336" s="66">
        <v>1179.0999999999999</v>
      </c>
      <c r="H336">
        <v>1</v>
      </c>
      <c r="I336" s="66">
        <v>1179.0999999999999</v>
      </c>
      <c r="J336" s="40">
        <v>45694</v>
      </c>
      <c r="K336" t="s">
        <v>26</v>
      </c>
      <c r="L336" t="s">
        <v>298</v>
      </c>
      <c r="N336" t="str">
        <f t="shared" si="15"/>
        <v>NÃO</v>
      </c>
      <c r="O336" t="str">
        <f t="shared" si="17"/>
        <v/>
      </c>
      <c r="P336" s="50" t="str">
        <f t="shared" si="16"/>
        <v>45693187942119653SALÁRIO1179,145694</v>
      </c>
      <c r="Q336" s="1">
        <f>IF(A336=0,"",VLOOKUP($A336,RESUMO!$A$8:$B$83,2,FALSE))</f>
        <v>11</v>
      </c>
    </row>
    <row r="337" spans="1:17" x14ac:dyDescent="0.25">
      <c r="A337" s="40">
        <v>45693</v>
      </c>
      <c r="B337" s="54">
        <v>1</v>
      </c>
      <c r="C337" t="s">
        <v>146</v>
      </c>
      <c r="D337" t="s">
        <v>147</v>
      </c>
      <c r="E337" t="s">
        <v>138</v>
      </c>
      <c r="G337" s="66">
        <v>43.2</v>
      </c>
      <c r="H337">
        <v>19</v>
      </c>
      <c r="I337" s="66">
        <v>820.8</v>
      </c>
      <c r="J337" s="40">
        <v>45694</v>
      </c>
      <c r="K337" t="s">
        <v>26</v>
      </c>
      <c r="L337" t="s">
        <v>298</v>
      </c>
      <c r="N337" t="str">
        <f t="shared" si="15"/>
        <v>NÃO</v>
      </c>
      <c r="O337" t="str">
        <f t="shared" si="17"/>
        <v/>
      </c>
      <c r="P337" s="50" t="str">
        <f t="shared" si="16"/>
        <v>45693187942119653TRANSPORTE43,245694</v>
      </c>
      <c r="Q337" s="1">
        <f>IF(A337=0,"",VLOOKUP($A337,RESUMO!$A$8:$B$83,2,FALSE))</f>
        <v>11</v>
      </c>
    </row>
    <row r="338" spans="1:17" x14ac:dyDescent="0.25">
      <c r="A338" s="40">
        <v>45693</v>
      </c>
      <c r="B338" s="54">
        <v>1</v>
      </c>
      <c r="C338" t="s">
        <v>146</v>
      </c>
      <c r="D338" t="s">
        <v>147</v>
      </c>
      <c r="E338" t="s">
        <v>150</v>
      </c>
      <c r="G338" s="66">
        <v>4</v>
      </c>
      <c r="H338">
        <v>19</v>
      </c>
      <c r="I338" s="66">
        <v>76</v>
      </c>
      <c r="J338" s="40">
        <v>45694</v>
      </c>
      <c r="K338" t="s">
        <v>26</v>
      </c>
      <c r="L338" t="s">
        <v>298</v>
      </c>
      <c r="N338" t="str">
        <f t="shared" si="15"/>
        <v>NÃO</v>
      </c>
      <c r="O338" t="str">
        <f t="shared" si="17"/>
        <v/>
      </c>
      <c r="P338" s="50" t="str">
        <f t="shared" si="16"/>
        <v>45693187942119653CAFÉ445694</v>
      </c>
      <c r="Q338" s="1">
        <f>IF(A338=0,"",VLOOKUP($A338,RESUMO!$A$8:$B$83,2,FALSE))</f>
        <v>11</v>
      </c>
    </row>
    <row r="339" spans="1:17" x14ac:dyDescent="0.25">
      <c r="A339" s="40">
        <v>45693</v>
      </c>
      <c r="B339" s="54">
        <v>1</v>
      </c>
      <c r="C339" t="s">
        <v>142</v>
      </c>
      <c r="D339" t="s">
        <v>143</v>
      </c>
      <c r="E339" t="s">
        <v>165</v>
      </c>
      <c r="G339" s="66">
        <v>1993.8</v>
      </c>
      <c r="H339">
        <v>1</v>
      </c>
      <c r="I339" s="66">
        <v>1993.8</v>
      </c>
      <c r="J339" s="40">
        <v>45694</v>
      </c>
      <c r="K339" t="s">
        <v>26</v>
      </c>
      <c r="L339" t="s">
        <v>168</v>
      </c>
      <c r="N339" t="str">
        <f t="shared" si="15"/>
        <v>NÃO</v>
      </c>
      <c r="O339" t="str">
        <f t="shared" si="17"/>
        <v/>
      </c>
      <c r="P339" s="50" t="str">
        <f t="shared" si="16"/>
        <v>45693107249031600SALÁRIO1993,845694</v>
      </c>
      <c r="Q339" s="1">
        <f>IF(A339=0,"",VLOOKUP($A339,RESUMO!$A$8:$B$83,2,FALSE))</f>
        <v>11</v>
      </c>
    </row>
    <row r="340" spans="1:17" x14ac:dyDescent="0.25">
      <c r="A340" s="40">
        <v>45693</v>
      </c>
      <c r="B340" s="54">
        <v>1</v>
      </c>
      <c r="C340" t="s">
        <v>142</v>
      </c>
      <c r="D340" t="s">
        <v>143</v>
      </c>
      <c r="E340" t="s">
        <v>138</v>
      </c>
      <c r="G340" s="66">
        <v>43.2</v>
      </c>
      <c r="H340">
        <v>20</v>
      </c>
      <c r="I340" s="66">
        <v>864</v>
      </c>
      <c r="J340" s="40">
        <v>45694</v>
      </c>
      <c r="K340" t="s">
        <v>26</v>
      </c>
      <c r="L340" t="s">
        <v>168</v>
      </c>
      <c r="N340" t="str">
        <f t="shared" si="15"/>
        <v>NÃO</v>
      </c>
      <c r="O340" t="str">
        <f t="shared" si="17"/>
        <v/>
      </c>
      <c r="P340" s="50" t="str">
        <f t="shared" si="16"/>
        <v>45693107249031600TRANSPORTE43,245694</v>
      </c>
      <c r="Q340" s="1">
        <f>IF(A340=0,"",VLOOKUP($A340,RESUMO!$A$8:$B$83,2,FALSE))</f>
        <v>11</v>
      </c>
    </row>
    <row r="341" spans="1:17" x14ac:dyDescent="0.25">
      <c r="A341" s="40">
        <v>45693</v>
      </c>
      <c r="B341" s="54">
        <v>1</v>
      </c>
      <c r="C341" t="s">
        <v>142</v>
      </c>
      <c r="D341" t="s">
        <v>143</v>
      </c>
      <c r="E341" t="s">
        <v>150</v>
      </c>
      <c r="G341" s="66">
        <v>4</v>
      </c>
      <c r="H341">
        <v>20</v>
      </c>
      <c r="I341" s="66">
        <v>80</v>
      </c>
      <c r="J341" s="40">
        <v>45694</v>
      </c>
      <c r="K341" t="s">
        <v>26</v>
      </c>
      <c r="L341" t="s">
        <v>168</v>
      </c>
      <c r="N341" t="str">
        <f t="shared" si="15"/>
        <v>NÃO</v>
      </c>
      <c r="O341" t="str">
        <f t="shared" si="17"/>
        <v/>
      </c>
      <c r="P341" s="50" t="str">
        <f t="shared" si="16"/>
        <v>45693107249031600CAFÉ445694</v>
      </c>
      <c r="Q341" s="1">
        <f>IF(A341=0,"",VLOOKUP($A341,RESUMO!$A$8:$B$83,2,FALSE))</f>
        <v>11</v>
      </c>
    </row>
    <row r="342" spans="1:17" x14ac:dyDescent="0.25">
      <c r="A342" s="40">
        <v>45693</v>
      </c>
      <c r="B342" s="54">
        <v>1</v>
      </c>
      <c r="C342" t="s">
        <v>148</v>
      </c>
      <c r="D342" t="s">
        <v>149</v>
      </c>
      <c r="E342" t="s">
        <v>165</v>
      </c>
      <c r="G342" s="66">
        <v>1771.76</v>
      </c>
      <c r="H342">
        <v>1</v>
      </c>
      <c r="I342" s="66">
        <v>1771.76</v>
      </c>
      <c r="J342" s="40">
        <v>45694</v>
      </c>
      <c r="K342" t="s">
        <v>26</v>
      </c>
      <c r="L342" t="s">
        <v>171</v>
      </c>
      <c r="N342" t="str">
        <f t="shared" si="15"/>
        <v>NÃO</v>
      </c>
      <c r="O342" t="str">
        <f t="shared" si="17"/>
        <v/>
      </c>
      <c r="P342" s="50" t="str">
        <f t="shared" si="16"/>
        <v>45693175746980315SALÁRIO1771,7645694</v>
      </c>
      <c r="Q342" s="1">
        <f>IF(A342=0,"",VLOOKUP($A342,RESUMO!$A$8:$B$83,2,FALSE))</f>
        <v>11</v>
      </c>
    </row>
    <row r="343" spans="1:17" x14ac:dyDescent="0.25">
      <c r="A343" s="40">
        <v>45693</v>
      </c>
      <c r="B343" s="54">
        <v>1</v>
      </c>
      <c r="C343" t="s">
        <v>148</v>
      </c>
      <c r="D343" t="s">
        <v>149</v>
      </c>
      <c r="E343" t="s">
        <v>138</v>
      </c>
      <c r="G343" s="66">
        <v>43.2</v>
      </c>
      <c r="H343">
        <v>20</v>
      </c>
      <c r="I343" s="66">
        <v>864</v>
      </c>
      <c r="J343" s="40">
        <v>45694</v>
      </c>
      <c r="K343" t="s">
        <v>26</v>
      </c>
      <c r="L343" t="s">
        <v>171</v>
      </c>
      <c r="N343" t="str">
        <f t="shared" si="15"/>
        <v>NÃO</v>
      </c>
      <c r="O343" t="str">
        <f t="shared" si="17"/>
        <v/>
      </c>
      <c r="P343" s="50" t="str">
        <f t="shared" si="16"/>
        <v>45693175746980315TRANSPORTE43,245694</v>
      </c>
      <c r="Q343" s="1">
        <f>IF(A343=0,"",VLOOKUP($A343,RESUMO!$A$8:$B$83,2,FALSE))</f>
        <v>11</v>
      </c>
    </row>
    <row r="344" spans="1:17" x14ac:dyDescent="0.25">
      <c r="A344" s="40">
        <v>45693</v>
      </c>
      <c r="B344" s="54">
        <v>1</v>
      </c>
      <c r="C344" t="s">
        <v>148</v>
      </c>
      <c r="D344" t="s">
        <v>149</v>
      </c>
      <c r="E344" t="s">
        <v>150</v>
      </c>
      <c r="G344" s="66">
        <v>4</v>
      </c>
      <c r="H344">
        <v>20</v>
      </c>
      <c r="I344" s="66">
        <v>80</v>
      </c>
      <c r="J344" s="40">
        <v>45694</v>
      </c>
      <c r="K344" t="s">
        <v>26</v>
      </c>
      <c r="L344" t="s">
        <v>171</v>
      </c>
      <c r="N344" t="str">
        <f t="shared" si="15"/>
        <v>NÃO</v>
      </c>
      <c r="O344" t="str">
        <f t="shared" si="17"/>
        <v/>
      </c>
      <c r="P344" s="50" t="str">
        <f t="shared" si="16"/>
        <v>45693175746980315CAFÉ445694</v>
      </c>
      <c r="Q344" s="1">
        <f>IF(A344=0,"",VLOOKUP($A344,RESUMO!$A$8:$B$83,2,FALSE))</f>
        <v>11</v>
      </c>
    </row>
    <row r="345" spans="1:17" x14ac:dyDescent="0.25">
      <c r="A345" s="40">
        <v>45693</v>
      </c>
      <c r="B345" s="54">
        <v>1</v>
      </c>
      <c r="C345" t="s">
        <v>34</v>
      </c>
      <c r="D345" t="s">
        <v>35</v>
      </c>
      <c r="E345" t="s">
        <v>165</v>
      </c>
      <c r="G345" s="66">
        <v>1993.8</v>
      </c>
      <c r="H345">
        <v>1</v>
      </c>
      <c r="I345" s="66">
        <v>1993.8</v>
      </c>
      <c r="J345" s="40">
        <v>45694</v>
      </c>
      <c r="K345" t="s">
        <v>26</v>
      </c>
      <c r="L345" t="s">
        <v>37</v>
      </c>
      <c r="N345" t="str">
        <f t="shared" si="15"/>
        <v>NÃO</v>
      </c>
      <c r="O345" t="str">
        <f t="shared" si="17"/>
        <v/>
      </c>
      <c r="P345" s="50" t="str">
        <f t="shared" si="16"/>
        <v>45693114758063613SALÁRIO1993,845694</v>
      </c>
      <c r="Q345" s="1">
        <f>IF(A345=0,"",VLOOKUP($A345,RESUMO!$A$8:$B$83,2,FALSE))</f>
        <v>11</v>
      </c>
    </row>
    <row r="346" spans="1:17" x14ac:dyDescent="0.25">
      <c r="A346" s="40">
        <v>45693</v>
      </c>
      <c r="B346" s="54">
        <v>1</v>
      </c>
      <c r="C346" t="s">
        <v>34</v>
      </c>
      <c r="D346" t="s">
        <v>35</v>
      </c>
      <c r="E346" t="s">
        <v>138</v>
      </c>
      <c r="G346" s="66">
        <v>44.8</v>
      </c>
      <c r="H346">
        <v>18</v>
      </c>
      <c r="I346" s="66">
        <v>806.4</v>
      </c>
      <c r="J346" s="40">
        <v>45694</v>
      </c>
      <c r="K346" t="s">
        <v>26</v>
      </c>
      <c r="L346" t="s">
        <v>37</v>
      </c>
      <c r="N346" t="str">
        <f t="shared" si="15"/>
        <v>NÃO</v>
      </c>
      <c r="O346" t="str">
        <f t="shared" si="17"/>
        <v/>
      </c>
      <c r="P346" s="50" t="str">
        <f t="shared" si="16"/>
        <v>45693114758063613TRANSPORTE44,845694</v>
      </c>
      <c r="Q346" s="1">
        <f>IF(A346=0,"",VLOOKUP($A346,RESUMO!$A$8:$B$83,2,FALSE))</f>
        <v>11</v>
      </c>
    </row>
    <row r="347" spans="1:17" x14ac:dyDescent="0.25">
      <c r="A347" s="40">
        <v>45693</v>
      </c>
      <c r="B347" s="54">
        <v>1</v>
      </c>
      <c r="C347" t="s">
        <v>34</v>
      </c>
      <c r="D347" t="s">
        <v>35</v>
      </c>
      <c r="E347" t="s">
        <v>150</v>
      </c>
      <c r="G347" s="66">
        <v>4</v>
      </c>
      <c r="H347">
        <v>18</v>
      </c>
      <c r="I347" s="66">
        <v>72</v>
      </c>
      <c r="J347" s="40">
        <v>45694</v>
      </c>
      <c r="K347" t="s">
        <v>26</v>
      </c>
      <c r="L347" t="s">
        <v>37</v>
      </c>
      <c r="N347" t="str">
        <f t="shared" si="15"/>
        <v>NÃO</v>
      </c>
      <c r="O347" t="str">
        <f t="shared" si="17"/>
        <v/>
      </c>
      <c r="P347" s="50" t="str">
        <f t="shared" si="16"/>
        <v>45693114758063613CAFÉ445694</v>
      </c>
      <c r="Q347" s="1">
        <f>IF(A347=0,"",VLOOKUP($A347,RESUMO!$A$8:$B$83,2,FALSE))</f>
        <v>11</v>
      </c>
    </row>
    <row r="348" spans="1:17" x14ac:dyDescent="0.25">
      <c r="A348" s="40">
        <v>45693</v>
      </c>
      <c r="B348" s="54">
        <v>1</v>
      </c>
      <c r="C348" t="s">
        <v>255</v>
      </c>
      <c r="D348" t="s">
        <v>256</v>
      </c>
      <c r="E348" t="s">
        <v>165</v>
      </c>
      <c r="G348" s="66">
        <v>1179.0999999999999</v>
      </c>
      <c r="H348">
        <v>1</v>
      </c>
      <c r="I348" s="66">
        <v>1179.0999999999999</v>
      </c>
      <c r="J348" s="40">
        <v>45694</v>
      </c>
      <c r="K348" t="s">
        <v>26</v>
      </c>
      <c r="L348" t="s">
        <v>257</v>
      </c>
      <c r="N348" t="str">
        <f t="shared" si="15"/>
        <v>NÃO</v>
      </c>
      <c r="O348" t="str">
        <f t="shared" si="17"/>
        <v/>
      </c>
      <c r="P348" s="50" t="str">
        <f t="shared" si="16"/>
        <v>45693101980098603SALÁRIO1179,145694</v>
      </c>
      <c r="Q348" s="1">
        <f>IF(A348=0,"",VLOOKUP($A348,RESUMO!$A$8:$B$83,2,FALSE))</f>
        <v>11</v>
      </c>
    </row>
    <row r="349" spans="1:17" x14ac:dyDescent="0.25">
      <c r="A349" s="40">
        <v>45693</v>
      </c>
      <c r="B349" s="54">
        <v>1</v>
      </c>
      <c r="C349" t="s">
        <v>255</v>
      </c>
      <c r="D349" t="s">
        <v>256</v>
      </c>
      <c r="E349" t="s">
        <v>138</v>
      </c>
      <c r="G349" s="66">
        <v>43.2</v>
      </c>
      <c r="H349">
        <v>18</v>
      </c>
      <c r="I349" s="66">
        <v>777.6</v>
      </c>
      <c r="J349" s="40">
        <v>45694</v>
      </c>
      <c r="K349" t="s">
        <v>26</v>
      </c>
      <c r="L349" t="s">
        <v>257</v>
      </c>
      <c r="N349" t="str">
        <f t="shared" si="15"/>
        <v>NÃO</v>
      </c>
      <c r="O349" t="str">
        <f t="shared" si="17"/>
        <v/>
      </c>
      <c r="P349" s="50" t="str">
        <f t="shared" si="16"/>
        <v>45693101980098603TRANSPORTE43,245694</v>
      </c>
      <c r="Q349" s="1">
        <f>IF(A349=0,"",VLOOKUP($A349,RESUMO!$A$8:$B$83,2,FALSE))</f>
        <v>11</v>
      </c>
    </row>
    <row r="350" spans="1:17" x14ac:dyDescent="0.25">
      <c r="A350" s="40">
        <v>45693</v>
      </c>
      <c r="B350" s="54">
        <v>1</v>
      </c>
      <c r="C350" t="s">
        <v>255</v>
      </c>
      <c r="D350" t="s">
        <v>256</v>
      </c>
      <c r="E350" t="s">
        <v>150</v>
      </c>
      <c r="G350" s="66">
        <v>4</v>
      </c>
      <c r="H350">
        <v>18</v>
      </c>
      <c r="I350" s="66">
        <v>72</v>
      </c>
      <c r="J350" s="40">
        <v>45694</v>
      </c>
      <c r="K350" t="s">
        <v>26</v>
      </c>
      <c r="L350" t="s">
        <v>257</v>
      </c>
      <c r="N350" t="str">
        <f t="shared" si="15"/>
        <v>NÃO</v>
      </c>
      <c r="O350" t="str">
        <f t="shared" si="17"/>
        <v/>
      </c>
      <c r="P350" s="50" t="str">
        <f t="shared" si="16"/>
        <v>45693101980098603CAFÉ445694</v>
      </c>
      <c r="Q350" s="1">
        <f>IF(A350=0,"",VLOOKUP($A350,RESUMO!$A$8:$B$83,2,FALSE))</f>
        <v>11</v>
      </c>
    </row>
    <row r="351" spans="1:17" x14ac:dyDescent="0.25">
      <c r="A351" s="40">
        <v>45693</v>
      </c>
      <c r="B351" s="54">
        <v>1</v>
      </c>
      <c r="C351" t="s">
        <v>422</v>
      </c>
      <c r="D351" t="s">
        <v>423</v>
      </c>
      <c r="E351" t="s">
        <v>36</v>
      </c>
      <c r="G351" s="66">
        <v>250</v>
      </c>
      <c r="H351">
        <v>7</v>
      </c>
      <c r="I351" s="66">
        <v>1750</v>
      </c>
      <c r="J351" s="40">
        <v>45694</v>
      </c>
      <c r="K351" t="s">
        <v>26</v>
      </c>
      <c r="L351" t="s">
        <v>424</v>
      </c>
      <c r="N351" t="str">
        <f t="shared" si="15"/>
        <v>NÃO</v>
      </c>
      <c r="O351" t="str">
        <f t="shared" si="17"/>
        <v/>
      </c>
      <c r="P351" s="50" t="str">
        <f t="shared" si="16"/>
        <v>45693102038736375DIÁRIA25045694</v>
      </c>
      <c r="Q351" s="1">
        <f>IF(A351=0,"",VLOOKUP($A351,RESUMO!$A$8:$B$83,2,FALSE))</f>
        <v>11</v>
      </c>
    </row>
    <row r="352" spans="1:17" x14ac:dyDescent="0.25">
      <c r="A352" s="40">
        <v>45693</v>
      </c>
      <c r="B352" s="54">
        <v>1</v>
      </c>
      <c r="C352" t="s">
        <v>181</v>
      </c>
      <c r="D352" t="s">
        <v>182</v>
      </c>
      <c r="E352" t="s">
        <v>36</v>
      </c>
      <c r="G352" s="66">
        <v>270</v>
      </c>
      <c r="H352">
        <v>11</v>
      </c>
      <c r="I352" s="66">
        <v>2970</v>
      </c>
      <c r="J352" s="40">
        <v>45694</v>
      </c>
      <c r="K352" t="s">
        <v>26</v>
      </c>
      <c r="L352" t="s">
        <v>184</v>
      </c>
      <c r="N352" t="str">
        <f t="shared" si="15"/>
        <v>NÃO</v>
      </c>
      <c r="O352" t="str">
        <f t="shared" si="17"/>
        <v/>
      </c>
      <c r="P352" s="50" t="str">
        <f t="shared" si="16"/>
        <v>45693136404993600DIÁRIA27045694</v>
      </c>
      <c r="Q352" s="1">
        <f>IF(A352=0,"",VLOOKUP($A352,RESUMO!$A$8:$B$83,2,FALSE))</f>
        <v>11</v>
      </c>
    </row>
    <row r="353" spans="1:17" x14ac:dyDescent="0.25">
      <c r="A353" s="40">
        <v>45693</v>
      </c>
      <c r="B353" s="54">
        <v>1</v>
      </c>
      <c r="C353" t="s">
        <v>144</v>
      </c>
      <c r="D353" t="s">
        <v>296</v>
      </c>
      <c r="E353" t="s">
        <v>165</v>
      </c>
      <c r="G353" s="66">
        <v>1230.08</v>
      </c>
      <c r="H353">
        <v>1</v>
      </c>
      <c r="I353" s="66">
        <v>1230.08</v>
      </c>
      <c r="J353" s="40">
        <v>45694</v>
      </c>
      <c r="K353" t="s">
        <v>26</v>
      </c>
      <c r="L353" t="s">
        <v>169</v>
      </c>
      <c r="N353" t="str">
        <f t="shared" si="15"/>
        <v>NÃO</v>
      </c>
      <c r="O353" t="str">
        <f t="shared" si="17"/>
        <v/>
      </c>
      <c r="P353" s="50" t="str">
        <f t="shared" si="16"/>
        <v>45693185086894387SALÁRIO1230,0845694</v>
      </c>
      <c r="Q353" s="1">
        <f>IF(A353=0,"",VLOOKUP($A353,RESUMO!$A$8:$B$83,2,FALSE))</f>
        <v>11</v>
      </c>
    </row>
    <row r="354" spans="1:17" x14ac:dyDescent="0.25">
      <c r="A354" s="40">
        <v>45693</v>
      </c>
      <c r="B354" s="54">
        <v>1</v>
      </c>
      <c r="C354" t="s">
        <v>144</v>
      </c>
      <c r="D354" t="s">
        <v>296</v>
      </c>
      <c r="E354" t="s">
        <v>138</v>
      </c>
      <c r="G354" s="66">
        <v>43.2</v>
      </c>
      <c r="H354">
        <v>20</v>
      </c>
      <c r="I354" s="66">
        <v>864</v>
      </c>
      <c r="J354" s="40">
        <v>45694</v>
      </c>
      <c r="K354" t="s">
        <v>26</v>
      </c>
      <c r="L354" t="s">
        <v>169</v>
      </c>
      <c r="N354" t="str">
        <f t="shared" si="15"/>
        <v>NÃO</v>
      </c>
      <c r="O354" t="str">
        <f t="shared" si="17"/>
        <v/>
      </c>
      <c r="P354" s="50" t="str">
        <f t="shared" si="16"/>
        <v>45693185086894387TRANSPORTE43,245694</v>
      </c>
      <c r="Q354" s="1">
        <f>IF(A354=0,"",VLOOKUP($A354,RESUMO!$A$8:$B$83,2,FALSE))</f>
        <v>11</v>
      </c>
    </row>
    <row r="355" spans="1:17" x14ac:dyDescent="0.25">
      <c r="A355" s="40">
        <v>45693</v>
      </c>
      <c r="B355" s="54">
        <v>1</v>
      </c>
      <c r="C355" t="s">
        <v>144</v>
      </c>
      <c r="D355" t="s">
        <v>296</v>
      </c>
      <c r="E355" t="s">
        <v>150</v>
      </c>
      <c r="G355" s="66">
        <v>4</v>
      </c>
      <c r="H355">
        <v>20</v>
      </c>
      <c r="I355" s="66">
        <v>80</v>
      </c>
      <c r="J355" s="40">
        <v>45694</v>
      </c>
      <c r="K355" t="s">
        <v>26</v>
      </c>
      <c r="L355" t="s">
        <v>169</v>
      </c>
      <c r="N355" t="str">
        <f t="shared" si="15"/>
        <v>NÃO</v>
      </c>
      <c r="O355" t="str">
        <f t="shared" si="17"/>
        <v/>
      </c>
      <c r="P355" s="50" t="str">
        <f t="shared" si="16"/>
        <v>45693185086894387CAFÉ445694</v>
      </c>
      <c r="Q355" s="1">
        <f>IF(A355=0,"",VLOOKUP($A355,RESUMO!$A$8:$B$83,2,FALSE))</f>
        <v>11</v>
      </c>
    </row>
    <row r="356" spans="1:17" x14ac:dyDescent="0.25">
      <c r="A356" s="40">
        <v>45693</v>
      </c>
      <c r="B356" s="54">
        <v>3</v>
      </c>
      <c r="C356" t="s">
        <v>227</v>
      </c>
      <c r="D356" t="s">
        <v>228</v>
      </c>
      <c r="E356" t="s">
        <v>425</v>
      </c>
      <c r="G356" s="66">
        <v>744</v>
      </c>
      <c r="H356">
        <v>1</v>
      </c>
      <c r="I356" s="66">
        <v>744</v>
      </c>
      <c r="J356" s="40">
        <v>45694</v>
      </c>
      <c r="K356" t="s">
        <v>26</v>
      </c>
      <c r="L356" t="s">
        <v>27</v>
      </c>
      <c r="N356" t="str">
        <f t="shared" si="15"/>
        <v>SIM</v>
      </c>
      <c r="O356" t="str">
        <f t="shared" si="17"/>
        <v/>
      </c>
      <c r="P356" s="50" t="str">
        <f t="shared" si="16"/>
        <v>45693300000011126COMPETENCIA 01/2025 - NF A EMITIR74445694</v>
      </c>
      <c r="Q356" s="1">
        <f>IF(A356=0,"",VLOOKUP($A356,RESUMO!$A$8:$B$83,2,FALSE))</f>
        <v>11</v>
      </c>
    </row>
    <row r="357" spans="1:17" x14ac:dyDescent="0.25">
      <c r="A357" s="40">
        <v>45693</v>
      </c>
      <c r="B357" s="54">
        <v>3</v>
      </c>
      <c r="C357" t="s">
        <v>98</v>
      </c>
      <c r="D357" t="s">
        <v>99</v>
      </c>
      <c r="E357" t="s">
        <v>426</v>
      </c>
      <c r="G357" s="66">
        <v>146</v>
      </c>
      <c r="H357">
        <v>1</v>
      </c>
      <c r="I357" s="66">
        <v>146</v>
      </c>
      <c r="J357" s="40">
        <v>45694</v>
      </c>
      <c r="K357" t="s">
        <v>101</v>
      </c>
      <c r="L357" t="s">
        <v>27</v>
      </c>
      <c r="N357" t="str">
        <f t="shared" si="15"/>
        <v>NÃO</v>
      </c>
      <c r="O357" t="str">
        <f t="shared" si="17"/>
        <v/>
      </c>
      <c r="P357" s="50" t="str">
        <f t="shared" si="16"/>
        <v>45693300000011207COMPETENCIA 01/202514645694</v>
      </c>
      <c r="Q357" s="1">
        <f>IF(A357=0,"",VLOOKUP($A357,RESUMO!$A$8:$B$83,2,FALSE))</f>
        <v>11</v>
      </c>
    </row>
    <row r="358" spans="1:17" x14ac:dyDescent="0.25">
      <c r="A358" s="40">
        <v>45693</v>
      </c>
      <c r="B358" s="54">
        <v>3</v>
      </c>
      <c r="C358" t="s">
        <v>231</v>
      </c>
      <c r="D358" t="s">
        <v>232</v>
      </c>
      <c r="E358" t="s">
        <v>426</v>
      </c>
      <c r="G358" s="66">
        <v>910.8</v>
      </c>
      <c r="H358">
        <v>1</v>
      </c>
      <c r="I358" s="66">
        <v>910.8</v>
      </c>
      <c r="J358" s="40">
        <v>45694</v>
      </c>
      <c r="K358" t="s">
        <v>26</v>
      </c>
      <c r="L358" t="s">
        <v>27</v>
      </c>
      <c r="N358" t="str">
        <f t="shared" si="15"/>
        <v>NÃO</v>
      </c>
      <c r="O358" t="str">
        <f t="shared" si="17"/>
        <v/>
      </c>
      <c r="P358" s="50" t="str">
        <f t="shared" si="16"/>
        <v>45693300000011398COMPETENCIA 01/2025910,845694</v>
      </c>
      <c r="Q358" s="1">
        <f>IF(A358=0,"",VLOOKUP($A358,RESUMO!$A$8:$B$83,2,FALSE))</f>
        <v>11</v>
      </c>
    </row>
    <row r="359" spans="1:17" x14ac:dyDescent="0.25">
      <c r="A359" s="40">
        <v>45693</v>
      </c>
      <c r="B359" s="54">
        <v>3</v>
      </c>
      <c r="C359" t="s">
        <v>340</v>
      </c>
      <c r="D359" t="s">
        <v>341</v>
      </c>
      <c r="E359" t="s">
        <v>427</v>
      </c>
      <c r="G359" s="66">
        <v>3300</v>
      </c>
      <c r="H359">
        <v>1</v>
      </c>
      <c r="I359" s="66">
        <v>3300</v>
      </c>
      <c r="J359" s="40">
        <v>45695</v>
      </c>
      <c r="K359" t="s">
        <v>32</v>
      </c>
      <c r="L359" t="s">
        <v>309</v>
      </c>
      <c r="N359" t="str">
        <f t="shared" si="15"/>
        <v>NÃO</v>
      </c>
      <c r="O359" t="str">
        <f t="shared" si="17"/>
        <v/>
      </c>
      <c r="P359" s="50" t="str">
        <f t="shared" si="16"/>
        <v>456933105595270001-04LOCAÇÃO DE CAMINHÃO MUNCK - BOLETO A EMITIR 330045695</v>
      </c>
      <c r="Q359" s="1">
        <f>IF(A359=0,"",VLOOKUP($A359,RESUMO!$A$8:$B$83,2,FALSE))</f>
        <v>11</v>
      </c>
    </row>
    <row r="360" spans="1:17" x14ac:dyDescent="0.25">
      <c r="A360" s="40">
        <v>45693</v>
      </c>
      <c r="B360" s="54">
        <v>3</v>
      </c>
      <c r="C360" t="s">
        <v>92</v>
      </c>
      <c r="D360" t="s">
        <v>93</v>
      </c>
      <c r="E360" t="s">
        <v>384</v>
      </c>
      <c r="F360" t="s">
        <v>428</v>
      </c>
      <c r="G360" s="66">
        <v>960</v>
      </c>
      <c r="H360">
        <v>1</v>
      </c>
      <c r="I360" s="66">
        <v>960</v>
      </c>
      <c r="J360" s="40">
        <v>45705</v>
      </c>
      <c r="K360" t="s">
        <v>96</v>
      </c>
      <c r="L360" t="s">
        <v>309</v>
      </c>
      <c r="N360" t="str">
        <f t="shared" si="15"/>
        <v>NÃO</v>
      </c>
      <c r="O360" t="str">
        <f t="shared" si="17"/>
        <v/>
      </c>
      <c r="P360" s="50" t="str">
        <f t="shared" si="16"/>
        <v>45693307409393000130MARTELO96045705</v>
      </c>
      <c r="Q360" s="1">
        <f>IF(A360=0,"",VLOOKUP($A360,RESUMO!$A$8:$B$83,2,FALSE))</f>
        <v>11</v>
      </c>
    </row>
    <row r="361" spans="1:17" x14ac:dyDescent="0.25">
      <c r="A361" s="40">
        <v>45693</v>
      </c>
      <c r="B361" s="54">
        <v>3</v>
      </c>
      <c r="C361" t="s">
        <v>92</v>
      </c>
      <c r="D361" t="s">
        <v>93</v>
      </c>
      <c r="E361" t="s">
        <v>429</v>
      </c>
      <c r="F361" t="s">
        <v>430</v>
      </c>
      <c r="G361" s="66">
        <v>555</v>
      </c>
      <c r="H361">
        <v>1</v>
      </c>
      <c r="I361" s="66">
        <v>555</v>
      </c>
      <c r="J361" s="40">
        <v>45698</v>
      </c>
      <c r="K361" t="s">
        <v>96</v>
      </c>
      <c r="L361" t="s">
        <v>309</v>
      </c>
      <c r="N361" t="str">
        <f t="shared" si="15"/>
        <v>NÃO</v>
      </c>
      <c r="O361" t="str">
        <f t="shared" si="17"/>
        <v/>
      </c>
      <c r="P361" s="50" t="str">
        <f t="shared" si="16"/>
        <v>45693307409393000130MARTELETE E BETONEIRA55545698</v>
      </c>
      <c r="Q361" s="1">
        <f>IF(A361=0,"",VLOOKUP($A361,RESUMO!$A$8:$B$83,2,FALSE))</f>
        <v>11</v>
      </c>
    </row>
    <row r="362" spans="1:17" x14ac:dyDescent="0.25">
      <c r="A362" s="40">
        <v>45693</v>
      </c>
      <c r="B362" s="54">
        <v>5</v>
      </c>
      <c r="C362" t="s">
        <v>340</v>
      </c>
      <c r="D362" t="s">
        <v>341</v>
      </c>
      <c r="E362" t="s">
        <v>412</v>
      </c>
      <c r="F362" t="s">
        <v>431</v>
      </c>
      <c r="G362" s="66">
        <v>3300</v>
      </c>
      <c r="H362">
        <v>1</v>
      </c>
      <c r="I362" s="66">
        <v>3300</v>
      </c>
      <c r="J362" s="40">
        <v>45684</v>
      </c>
      <c r="K362" t="s">
        <v>32</v>
      </c>
      <c r="L362" t="s">
        <v>309</v>
      </c>
      <c r="N362" t="str">
        <f t="shared" si="15"/>
        <v>NÃO</v>
      </c>
      <c r="O362" t="str">
        <f t="shared" si="17"/>
        <v>SIM</v>
      </c>
      <c r="P362" s="50" t="str">
        <f t="shared" si="16"/>
        <v>456935105595270001-04LOCAÇÃO DE CAMINHÃO MUNCK330045684</v>
      </c>
      <c r="Q362" s="1">
        <f>IF(A362=0,"",VLOOKUP($A362,RESUMO!$A$8:$B$83,2,FALSE))</f>
        <v>11</v>
      </c>
    </row>
    <row r="363" spans="1:17" x14ac:dyDescent="0.25">
      <c r="A363" s="40">
        <v>45693</v>
      </c>
      <c r="B363" s="54">
        <v>5</v>
      </c>
      <c r="C363" t="s">
        <v>432</v>
      </c>
      <c r="D363" t="s">
        <v>433</v>
      </c>
      <c r="E363" t="s">
        <v>233</v>
      </c>
      <c r="G363" s="66">
        <v>20</v>
      </c>
      <c r="H363">
        <v>1</v>
      </c>
      <c r="I363" s="66">
        <v>20</v>
      </c>
      <c r="J363" s="40">
        <v>45663</v>
      </c>
      <c r="K363" t="s">
        <v>101</v>
      </c>
      <c r="L363" t="s">
        <v>309</v>
      </c>
      <c r="N363" t="str">
        <f t="shared" si="15"/>
        <v>NÃO</v>
      </c>
      <c r="O363" t="str">
        <f t="shared" si="17"/>
        <v>SIM</v>
      </c>
      <c r="P363" s="50" t="str">
        <f t="shared" si="16"/>
        <v>45693500037410600FRETE UNIFORMES2045663</v>
      </c>
      <c r="Q363" s="1">
        <f>IF(A363=0,"",VLOOKUP($A363,RESUMO!$A$8:$B$83,2,FALSE))</f>
        <v>11</v>
      </c>
    </row>
    <row r="364" spans="1:17" x14ac:dyDescent="0.25">
      <c r="A364" s="40">
        <v>45693</v>
      </c>
      <c r="B364" s="54">
        <v>5</v>
      </c>
      <c r="C364" t="s">
        <v>374</v>
      </c>
      <c r="D364" t="s">
        <v>375</v>
      </c>
      <c r="E364" t="s">
        <v>434</v>
      </c>
      <c r="F364" t="s">
        <v>435</v>
      </c>
      <c r="G364" s="66">
        <v>27840</v>
      </c>
      <c r="H364">
        <v>1</v>
      </c>
      <c r="I364" s="66">
        <v>27840</v>
      </c>
      <c r="J364" s="40">
        <v>45678</v>
      </c>
      <c r="K364" t="s">
        <v>21</v>
      </c>
      <c r="L364" t="s">
        <v>309</v>
      </c>
      <c r="N364" t="str">
        <f t="shared" si="15"/>
        <v>NÃO</v>
      </c>
      <c r="O364" t="str">
        <f t="shared" si="17"/>
        <v>SIM</v>
      </c>
      <c r="P364" s="50" t="str">
        <f t="shared" si="16"/>
        <v>45693513938283000169CONCRETAGEM - 50%2784045678</v>
      </c>
      <c r="Q364" s="1">
        <f>IF(A364=0,"",VLOOKUP($A364,RESUMO!$A$8:$B$83,2,FALSE))</f>
        <v>11</v>
      </c>
    </row>
    <row r="365" spans="1:17" x14ac:dyDescent="0.25">
      <c r="A365" s="40">
        <v>45693</v>
      </c>
      <c r="B365" s="54">
        <v>5</v>
      </c>
      <c r="C365" t="s">
        <v>374</v>
      </c>
      <c r="D365" t="s">
        <v>375</v>
      </c>
      <c r="E365" t="s">
        <v>434</v>
      </c>
      <c r="F365" t="s">
        <v>435</v>
      </c>
      <c r="G365" s="66">
        <v>27840</v>
      </c>
      <c r="H365">
        <v>1</v>
      </c>
      <c r="I365" s="66">
        <v>27840</v>
      </c>
      <c r="J365" s="40">
        <v>45677</v>
      </c>
      <c r="K365" t="s">
        <v>21</v>
      </c>
      <c r="L365" t="s">
        <v>309</v>
      </c>
      <c r="N365" t="str">
        <f t="shared" si="15"/>
        <v>NÃO</v>
      </c>
      <c r="O365" t="str">
        <f t="shared" si="17"/>
        <v>SIM</v>
      </c>
      <c r="P365" s="50" t="str">
        <f t="shared" si="16"/>
        <v>45693513938283000169CONCRETAGEM - 50%2784045677</v>
      </c>
      <c r="Q365" s="1">
        <f>IF(A365=0,"",VLOOKUP($A365,RESUMO!$A$8:$B$83,2,FALSE))</f>
        <v>11</v>
      </c>
    </row>
    <row r="366" spans="1:17" x14ac:dyDescent="0.25">
      <c r="A366" s="40">
        <v>45693</v>
      </c>
      <c r="B366" s="54">
        <v>5</v>
      </c>
      <c r="C366" t="s">
        <v>326</v>
      </c>
      <c r="D366" t="s">
        <v>327</v>
      </c>
      <c r="E366" t="s">
        <v>436</v>
      </c>
      <c r="F366" t="s">
        <v>437</v>
      </c>
      <c r="G366" s="66">
        <v>22155.25</v>
      </c>
      <c r="H366">
        <v>1</v>
      </c>
      <c r="I366" s="66">
        <v>22155.25</v>
      </c>
      <c r="J366" s="40">
        <v>45678</v>
      </c>
      <c r="K366" t="s">
        <v>21</v>
      </c>
      <c r="L366" t="s">
        <v>330</v>
      </c>
      <c r="N366" t="str">
        <f t="shared" si="15"/>
        <v>NÃO</v>
      </c>
      <c r="O366" t="str">
        <f t="shared" si="17"/>
        <v>SIM</v>
      </c>
      <c r="P366" s="50" t="str">
        <f t="shared" si="16"/>
        <v>45693517469701000177AÇO22155,2545678</v>
      </c>
      <c r="Q366" s="1">
        <f>IF(A366=0,"",VLOOKUP($A366,RESUMO!$A$8:$B$83,2,FALSE))</f>
        <v>11</v>
      </c>
    </row>
    <row r="367" spans="1:17" x14ac:dyDescent="0.25">
      <c r="A367" s="40">
        <v>45693</v>
      </c>
      <c r="B367">
        <v>7</v>
      </c>
      <c r="C367" t="s">
        <v>60</v>
      </c>
      <c r="D367" t="s">
        <v>61</v>
      </c>
      <c r="E367" t="s">
        <v>438</v>
      </c>
      <c r="G367" s="66">
        <v>17697.903600000001</v>
      </c>
      <c r="H367">
        <v>1</v>
      </c>
      <c r="I367" s="66">
        <v>17697.903600000001</v>
      </c>
      <c r="J367" s="40">
        <v>45693</v>
      </c>
      <c r="K367" t="s">
        <v>63</v>
      </c>
      <c r="M367" t="s">
        <v>439</v>
      </c>
      <c r="N367" t="str">
        <f t="shared" si="15"/>
        <v>NÃO</v>
      </c>
      <c r="O367" t="str">
        <f t="shared" si="17"/>
        <v/>
      </c>
      <c r="P367" s="50" t="str">
        <f t="shared" si="16"/>
        <v>45693730104762000107ADM. OBRA REF. 1ª QUINZ. 02/202517697,903645693</v>
      </c>
      <c r="Q367" s="1">
        <f>IF(A367=0,"",VLOOKUP($A367,RESUMO!$A$8:$B$83,2,FALSE))</f>
        <v>11</v>
      </c>
    </row>
    <row r="368" spans="1:17" x14ac:dyDescent="0.25">
      <c r="A368" s="40">
        <v>45708</v>
      </c>
      <c r="B368" s="54">
        <v>1</v>
      </c>
      <c r="C368" t="s">
        <v>136</v>
      </c>
      <c r="D368" t="s">
        <v>137</v>
      </c>
      <c r="E368" t="s">
        <v>165</v>
      </c>
      <c r="G368" s="66">
        <v>2719.6</v>
      </c>
      <c r="H368">
        <v>1</v>
      </c>
      <c r="I368" s="66">
        <v>2719.6</v>
      </c>
      <c r="J368" s="40">
        <v>45708</v>
      </c>
      <c r="K368" t="s">
        <v>26</v>
      </c>
      <c r="L368" t="s">
        <v>166</v>
      </c>
      <c r="N368" t="str">
        <f t="shared" si="15"/>
        <v>NÃO</v>
      </c>
      <c r="O368" t="str">
        <f t="shared" si="17"/>
        <v/>
      </c>
      <c r="P368" s="50" t="str">
        <f t="shared" si="16"/>
        <v>45708107573876670SALÁRIO2719,645708</v>
      </c>
      <c r="Q368" s="1">
        <f>IF(A368=0,"",VLOOKUP($A368,RESUMO!$A$8:$B$83,2,FALSE))</f>
        <v>12</v>
      </c>
    </row>
    <row r="369" spans="1:17" x14ac:dyDescent="0.25">
      <c r="A369" s="40">
        <v>45708</v>
      </c>
      <c r="B369" s="54">
        <v>1</v>
      </c>
      <c r="C369" t="s">
        <v>136</v>
      </c>
      <c r="D369" t="s">
        <v>137</v>
      </c>
      <c r="E369" t="s">
        <v>150</v>
      </c>
      <c r="G369" s="66">
        <v>2</v>
      </c>
      <c r="H369">
        <v>40</v>
      </c>
      <c r="I369" s="66">
        <v>80</v>
      </c>
      <c r="J369" s="40">
        <v>45708</v>
      </c>
      <c r="K369" t="s">
        <v>26</v>
      </c>
      <c r="L369" t="s">
        <v>166</v>
      </c>
      <c r="N369" t="str">
        <f t="shared" si="15"/>
        <v>NÃO</v>
      </c>
      <c r="O369" t="str">
        <f t="shared" si="17"/>
        <v/>
      </c>
      <c r="P369" s="50" t="str">
        <f t="shared" si="16"/>
        <v>45708107573876670CAFÉ245708</v>
      </c>
      <c r="Q369" s="1">
        <f>IF(A369=0,"",VLOOKUP($A369,RESUMO!$A$8:$B$83,2,FALSE))</f>
        <v>12</v>
      </c>
    </row>
    <row r="370" spans="1:17" x14ac:dyDescent="0.25">
      <c r="A370" s="40">
        <v>45708</v>
      </c>
      <c r="B370" s="54">
        <v>1</v>
      </c>
      <c r="C370" t="s">
        <v>140</v>
      </c>
      <c r="D370" t="s">
        <v>141</v>
      </c>
      <c r="E370" t="s">
        <v>165</v>
      </c>
      <c r="G370" s="66">
        <v>1156</v>
      </c>
      <c r="H370">
        <v>1</v>
      </c>
      <c r="I370" s="66">
        <v>1156</v>
      </c>
      <c r="J370" s="40">
        <v>45708</v>
      </c>
      <c r="K370" t="s">
        <v>26</v>
      </c>
      <c r="L370" t="s">
        <v>167</v>
      </c>
      <c r="N370" t="str">
        <f t="shared" si="15"/>
        <v>NÃO</v>
      </c>
      <c r="O370" t="str">
        <f t="shared" si="17"/>
        <v/>
      </c>
      <c r="P370" s="50" t="str">
        <f t="shared" si="16"/>
        <v>45708100354432605SALÁRIO115645708</v>
      </c>
      <c r="Q370" s="1">
        <f>IF(A370=0,"",VLOOKUP($A370,RESUMO!$A$8:$B$83,2,FALSE))</f>
        <v>12</v>
      </c>
    </row>
    <row r="371" spans="1:17" x14ac:dyDescent="0.25">
      <c r="A371" s="40">
        <v>45708</v>
      </c>
      <c r="B371" s="54">
        <v>1</v>
      </c>
      <c r="C371" t="s">
        <v>140</v>
      </c>
      <c r="D371" t="s">
        <v>141</v>
      </c>
      <c r="E371" t="s">
        <v>150</v>
      </c>
      <c r="G371" s="66">
        <v>2</v>
      </c>
      <c r="H371">
        <v>40</v>
      </c>
      <c r="I371" s="66">
        <v>80</v>
      </c>
      <c r="J371" s="40">
        <v>45708</v>
      </c>
      <c r="K371" t="s">
        <v>26</v>
      </c>
      <c r="L371" t="s">
        <v>167</v>
      </c>
      <c r="N371" t="str">
        <f t="shared" si="15"/>
        <v>NÃO</v>
      </c>
      <c r="O371" t="str">
        <f t="shared" si="17"/>
        <v/>
      </c>
      <c r="P371" s="50" t="str">
        <f t="shared" si="16"/>
        <v>45708100354432605CAFÉ245708</v>
      </c>
      <c r="Q371" s="1">
        <f>IF(A371=0,"",VLOOKUP($A371,RESUMO!$A$8:$B$83,2,FALSE))</f>
        <v>12</v>
      </c>
    </row>
    <row r="372" spans="1:17" x14ac:dyDescent="0.25">
      <c r="A372" s="40">
        <v>45708</v>
      </c>
      <c r="B372" s="54">
        <v>1</v>
      </c>
      <c r="C372" t="s">
        <v>142</v>
      </c>
      <c r="D372" t="s">
        <v>143</v>
      </c>
      <c r="E372" t="s">
        <v>165</v>
      </c>
      <c r="G372" s="66">
        <v>1156</v>
      </c>
      <c r="H372">
        <v>1</v>
      </c>
      <c r="I372" s="66">
        <v>1156</v>
      </c>
      <c r="J372" s="40">
        <v>45708</v>
      </c>
      <c r="K372" t="s">
        <v>26</v>
      </c>
      <c r="L372" t="s">
        <v>168</v>
      </c>
      <c r="N372" t="str">
        <f t="shared" si="15"/>
        <v>NÃO</v>
      </c>
      <c r="O372" t="str">
        <f t="shared" si="17"/>
        <v/>
      </c>
      <c r="P372" s="50" t="str">
        <f t="shared" si="16"/>
        <v>45708107249031600SALÁRIO115645708</v>
      </c>
      <c r="Q372" s="1">
        <f>IF(A372=0,"",VLOOKUP($A372,RESUMO!$A$8:$B$83,2,FALSE))</f>
        <v>12</v>
      </c>
    </row>
    <row r="373" spans="1:17" x14ac:dyDescent="0.25">
      <c r="A373" s="40">
        <v>45708</v>
      </c>
      <c r="B373" s="54">
        <v>1</v>
      </c>
      <c r="C373" t="s">
        <v>142</v>
      </c>
      <c r="D373" t="s">
        <v>143</v>
      </c>
      <c r="E373" t="s">
        <v>150</v>
      </c>
      <c r="G373" s="66">
        <v>2</v>
      </c>
      <c r="H373">
        <v>40</v>
      </c>
      <c r="I373" s="66">
        <v>80</v>
      </c>
      <c r="J373" s="40">
        <v>45708</v>
      </c>
      <c r="K373" t="s">
        <v>26</v>
      </c>
      <c r="L373" t="s">
        <v>168</v>
      </c>
      <c r="N373" t="str">
        <f t="shared" si="15"/>
        <v>NÃO</v>
      </c>
      <c r="O373" t="str">
        <f t="shared" si="17"/>
        <v/>
      </c>
      <c r="P373" s="50" t="str">
        <f t="shared" si="16"/>
        <v>45708107249031600CAFÉ245708</v>
      </c>
      <c r="Q373" s="1">
        <f>IF(A373=0,"",VLOOKUP($A373,RESUMO!$A$8:$B$83,2,FALSE))</f>
        <v>12</v>
      </c>
    </row>
    <row r="374" spans="1:17" x14ac:dyDescent="0.25">
      <c r="A374" s="40">
        <v>45708</v>
      </c>
      <c r="B374" s="54">
        <v>1</v>
      </c>
      <c r="C374" t="s">
        <v>34</v>
      </c>
      <c r="D374" t="s">
        <v>35</v>
      </c>
      <c r="E374" t="s">
        <v>165</v>
      </c>
      <c r="G374" s="66">
        <v>1156</v>
      </c>
      <c r="H374">
        <v>1</v>
      </c>
      <c r="I374" s="66">
        <v>1156</v>
      </c>
      <c r="J374" s="40">
        <v>45708</v>
      </c>
      <c r="K374" t="s">
        <v>26</v>
      </c>
      <c r="L374" t="s">
        <v>37</v>
      </c>
      <c r="N374" t="str">
        <f t="shared" si="15"/>
        <v>NÃO</v>
      </c>
      <c r="O374" t="str">
        <f t="shared" si="17"/>
        <v/>
      </c>
      <c r="P374" s="50" t="str">
        <f t="shared" si="16"/>
        <v>45708114758063613SALÁRIO115645708</v>
      </c>
      <c r="Q374" s="1">
        <f>IF(A374=0,"",VLOOKUP($A374,RESUMO!$A$8:$B$83,2,FALSE))</f>
        <v>12</v>
      </c>
    </row>
    <row r="375" spans="1:17" x14ac:dyDescent="0.25">
      <c r="A375" s="40">
        <v>45708</v>
      </c>
      <c r="B375" s="54">
        <v>1</v>
      </c>
      <c r="C375" t="s">
        <v>34</v>
      </c>
      <c r="D375" t="s">
        <v>35</v>
      </c>
      <c r="E375" t="s">
        <v>150</v>
      </c>
      <c r="G375" s="66">
        <v>2</v>
      </c>
      <c r="H375">
        <v>37</v>
      </c>
      <c r="I375" s="66">
        <v>74</v>
      </c>
      <c r="J375" s="40">
        <v>45708</v>
      </c>
      <c r="K375" t="s">
        <v>26</v>
      </c>
      <c r="L375" t="s">
        <v>37</v>
      </c>
      <c r="N375" t="str">
        <f t="shared" si="15"/>
        <v>NÃO</v>
      </c>
      <c r="O375" t="str">
        <f t="shared" si="17"/>
        <v/>
      </c>
      <c r="P375" s="50" t="str">
        <f t="shared" si="16"/>
        <v>45708114758063613CAFÉ245708</v>
      </c>
      <c r="Q375" s="1">
        <f>IF(A375=0,"",VLOOKUP($A375,RESUMO!$A$8:$B$83,2,FALSE))</f>
        <v>12</v>
      </c>
    </row>
    <row r="376" spans="1:17" x14ac:dyDescent="0.25">
      <c r="A376" s="40">
        <v>45708</v>
      </c>
      <c r="B376" s="54">
        <v>1</v>
      </c>
      <c r="C376" t="s">
        <v>144</v>
      </c>
      <c r="D376" t="s">
        <v>296</v>
      </c>
      <c r="E376" t="s">
        <v>165</v>
      </c>
      <c r="G376" s="66">
        <v>672.4</v>
      </c>
      <c r="H376">
        <v>1</v>
      </c>
      <c r="I376" s="66">
        <v>672.4</v>
      </c>
      <c r="J376" s="40">
        <v>45708</v>
      </c>
      <c r="K376" t="s">
        <v>26</v>
      </c>
      <c r="L376" t="s">
        <v>169</v>
      </c>
      <c r="N376" t="str">
        <f t="shared" si="15"/>
        <v>NÃO</v>
      </c>
      <c r="O376" t="str">
        <f t="shared" si="17"/>
        <v/>
      </c>
      <c r="P376" s="50" t="str">
        <f t="shared" si="16"/>
        <v>45708185086894387SALÁRIO672,445708</v>
      </c>
      <c r="Q376" s="1">
        <f>IF(A376=0,"",VLOOKUP($A376,RESUMO!$A$8:$B$83,2,FALSE))</f>
        <v>12</v>
      </c>
    </row>
    <row r="377" spans="1:17" x14ac:dyDescent="0.25">
      <c r="A377" s="40">
        <v>45708</v>
      </c>
      <c r="B377" s="54">
        <v>1</v>
      </c>
      <c r="C377" t="s">
        <v>144</v>
      </c>
      <c r="D377" t="s">
        <v>296</v>
      </c>
      <c r="E377" t="s">
        <v>150</v>
      </c>
      <c r="G377" s="66">
        <v>2</v>
      </c>
      <c r="H377">
        <v>39</v>
      </c>
      <c r="I377" s="66">
        <v>78</v>
      </c>
      <c r="J377" s="40">
        <v>45708</v>
      </c>
      <c r="K377" t="s">
        <v>26</v>
      </c>
      <c r="L377" t="s">
        <v>169</v>
      </c>
      <c r="N377" t="str">
        <f t="shared" si="15"/>
        <v>NÃO</v>
      </c>
      <c r="O377" t="str">
        <f t="shared" si="17"/>
        <v/>
      </c>
      <c r="P377" s="50" t="str">
        <f t="shared" si="16"/>
        <v>45708185086894387CAFÉ245708</v>
      </c>
      <c r="Q377" s="1">
        <f>IF(A377=0,"",VLOOKUP($A377,RESUMO!$A$8:$B$83,2,FALSE))</f>
        <v>12</v>
      </c>
    </row>
    <row r="378" spans="1:17" x14ac:dyDescent="0.25">
      <c r="A378" s="40">
        <v>45708</v>
      </c>
      <c r="B378" s="54">
        <v>1</v>
      </c>
      <c r="C378" t="s">
        <v>146</v>
      </c>
      <c r="D378" t="s">
        <v>147</v>
      </c>
      <c r="E378" t="s">
        <v>165</v>
      </c>
      <c r="G378" s="66">
        <v>672.4</v>
      </c>
      <c r="H378">
        <v>1</v>
      </c>
      <c r="I378" s="66">
        <v>672.4</v>
      </c>
      <c r="J378" s="40">
        <v>45708</v>
      </c>
      <c r="K378" t="s">
        <v>26</v>
      </c>
      <c r="L378" t="s">
        <v>298</v>
      </c>
      <c r="N378" t="str">
        <f t="shared" si="15"/>
        <v>NÃO</v>
      </c>
      <c r="O378" t="str">
        <f t="shared" si="17"/>
        <v/>
      </c>
      <c r="P378" s="50" t="str">
        <f t="shared" si="16"/>
        <v>45708187942119653SALÁRIO672,445708</v>
      </c>
      <c r="Q378" s="1">
        <f>IF(A378=0,"",VLOOKUP($A378,RESUMO!$A$8:$B$83,2,FALSE))</f>
        <v>12</v>
      </c>
    </row>
    <row r="379" spans="1:17" x14ac:dyDescent="0.25">
      <c r="A379" s="40">
        <v>45708</v>
      </c>
      <c r="B379" s="54">
        <v>1</v>
      </c>
      <c r="C379" t="s">
        <v>146</v>
      </c>
      <c r="D379" t="s">
        <v>147</v>
      </c>
      <c r="E379" t="s">
        <v>150</v>
      </c>
      <c r="G379" s="66">
        <v>2</v>
      </c>
      <c r="H379">
        <v>39</v>
      </c>
      <c r="I379" s="66">
        <v>78</v>
      </c>
      <c r="J379" s="40">
        <v>45708</v>
      </c>
      <c r="K379" t="s">
        <v>26</v>
      </c>
      <c r="L379" t="s">
        <v>298</v>
      </c>
      <c r="N379" t="str">
        <f t="shared" si="15"/>
        <v>NÃO</v>
      </c>
      <c r="O379" t="str">
        <f t="shared" si="17"/>
        <v/>
      </c>
      <c r="P379" s="50" t="str">
        <f t="shared" si="16"/>
        <v>45708187942119653CAFÉ245708</v>
      </c>
      <c r="Q379" s="1">
        <f>IF(A379=0,"",VLOOKUP($A379,RESUMO!$A$8:$B$83,2,FALSE))</f>
        <v>12</v>
      </c>
    </row>
    <row r="380" spans="1:17" x14ac:dyDescent="0.25">
      <c r="A380" s="40">
        <v>45708</v>
      </c>
      <c r="B380" s="54">
        <v>1</v>
      </c>
      <c r="C380" t="s">
        <v>148</v>
      </c>
      <c r="D380" t="s">
        <v>149</v>
      </c>
      <c r="E380" t="s">
        <v>165</v>
      </c>
      <c r="G380" s="66">
        <v>979.6</v>
      </c>
      <c r="H380">
        <v>1</v>
      </c>
      <c r="I380" s="66">
        <v>979.6</v>
      </c>
      <c r="J380" s="40">
        <v>45708</v>
      </c>
      <c r="K380" t="s">
        <v>26</v>
      </c>
      <c r="L380" t="s">
        <v>171</v>
      </c>
      <c r="N380" t="str">
        <f t="shared" si="15"/>
        <v>NÃO</v>
      </c>
      <c r="O380" t="str">
        <f t="shared" si="17"/>
        <v/>
      </c>
      <c r="P380" s="50" t="str">
        <f t="shared" si="16"/>
        <v>45708175746980315SALÁRIO979,645708</v>
      </c>
      <c r="Q380" s="1">
        <f>IF(A380=0,"",VLOOKUP($A380,RESUMO!$A$8:$B$83,2,FALSE))</f>
        <v>12</v>
      </c>
    </row>
    <row r="381" spans="1:17" x14ac:dyDescent="0.25">
      <c r="A381" s="40">
        <v>45708</v>
      </c>
      <c r="B381" s="54">
        <v>1</v>
      </c>
      <c r="C381" t="s">
        <v>148</v>
      </c>
      <c r="D381" t="s">
        <v>149</v>
      </c>
      <c r="E381" t="s">
        <v>150</v>
      </c>
      <c r="G381" s="66">
        <v>2</v>
      </c>
      <c r="H381">
        <v>40</v>
      </c>
      <c r="I381" s="66">
        <v>80</v>
      </c>
      <c r="J381" s="40">
        <v>45708</v>
      </c>
      <c r="K381" t="s">
        <v>26</v>
      </c>
      <c r="L381" t="s">
        <v>171</v>
      </c>
      <c r="N381" t="str">
        <f t="shared" si="15"/>
        <v>NÃO</v>
      </c>
      <c r="O381" t="str">
        <f t="shared" si="17"/>
        <v/>
      </c>
      <c r="P381" s="50" t="str">
        <f t="shared" si="16"/>
        <v>45708175746980315CAFÉ245708</v>
      </c>
      <c r="Q381" s="1">
        <f>IF(A381=0,"",VLOOKUP($A381,RESUMO!$A$8:$B$83,2,FALSE))</f>
        <v>12</v>
      </c>
    </row>
    <row r="382" spans="1:17" x14ac:dyDescent="0.25">
      <c r="A382" s="40">
        <v>45708</v>
      </c>
      <c r="B382" s="54">
        <v>1</v>
      </c>
      <c r="C382" t="s">
        <v>255</v>
      </c>
      <c r="D382" t="s">
        <v>256</v>
      </c>
      <c r="E382" t="s">
        <v>165</v>
      </c>
      <c r="G382" s="66">
        <v>672.4</v>
      </c>
      <c r="H382">
        <v>1</v>
      </c>
      <c r="I382" s="66">
        <v>672.4</v>
      </c>
      <c r="J382" s="40">
        <v>45708</v>
      </c>
      <c r="K382" t="s">
        <v>26</v>
      </c>
      <c r="L382" t="s">
        <v>257</v>
      </c>
      <c r="N382" t="str">
        <f t="shared" si="15"/>
        <v>NÃO</v>
      </c>
      <c r="O382" t="str">
        <f t="shared" si="17"/>
        <v/>
      </c>
      <c r="P382" s="50" t="str">
        <f t="shared" si="16"/>
        <v>45708101980098603SALÁRIO672,445708</v>
      </c>
      <c r="Q382" s="1">
        <f>IF(A382=0,"",VLOOKUP($A382,RESUMO!$A$8:$B$83,2,FALSE))</f>
        <v>12</v>
      </c>
    </row>
    <row r="383" spans="1:17" x14ac:dyDescent="0.25">
      <c r="A383" s="40">
        <v>45708</v>
      </c>
      <c r="B383" s="54">
        <v>1</v>
      </c>
      <c r="C383" t="s">
        <v>255</v>
      </c>
      <c r="D383" t="s">
        <v>256</v>
      </c>
      <c r="E383" t="s">
        <v>150</v>
      </c>
      <c r="G383" s="66">
        <v>2</v>
      </c>
      <c r="H383">
        <v>38</v>
      </c>
      <c r="I383" s="66">
        <v>76</v>
      </c>
      <c r="J383" s="40">
        <v>45708</v>
      </c>
      <c r="K383" t="s">
        <v>26</v>
      </c>
      <c r="L383" t="s">
        <v>257</v>
      </c>
      <c r="N383" t="str">
        <f t="shared" si="15"/>
        <v>NÃO</v>
      </c>
      <c r="O383" t="str">
        <f t="shared" si="17"/>
        <v/>
      </c>
      <c r="P383" s="50" t="str">
        <f t="shared" si="16"/>
        <v>45708101980098603CAFÉ245708</v>
      </c>
      <c r="Q383" s="1">
        <f>IF(A383=0,"",VLOOKUP($A383,RESUMO!$A$8:$B$83,2,FALSE))</f>
        <v>12</v>
      </c>
    </row>
    <row r="384" spans="1:17" x14ac:dyDescent="0.25">
      <c r="A384" s="40">
        <v>45708</v>
      </c>
      <c r="B384" s="54">
        <v>1</v>
      </c>
      <c r="C384" t="s">
        <v>440</v>
      </c>
      <c r="D384" t="s">
        <v>420</v>
      </c>
      <c r="E384" t="s">
        <v>165</v>
      </c>
      <c r="G384" s="66">
        <v>854.8</v>
      </c>
      <c r="H384">
        <v>1</v>
      </c>
      <c r="I384" s="66">
        <v>854.8</v>
      </c>
      <c r="J384" s="40">
        <v>45708</v>
      </c>
      <c r="K384" t="s">
        <v>26</v>
      </c>
      <c r="L384" t="s">
        <v>421</v>
      </c>
      <c r="N384" t="str">
        <f t="shared" si="15"/>
        <v>NÃO</v>
      </c>
      <c r="O384" t="str">
        <f t="shared" si="17"/>
        <v/>
      </c>
      <c r="P384" s="50" t="str">
        <f t="shared" si="16"/>
        <v>45708100000012793SALÁRIO854,845708</v>
      </c>
      <c r="Q384" s="1">
        <f>IF(A384=0,"",VLOOKUP($A384,RESUMO!$A$8:$B$83,2,FALSE))</f>
        <v>12</v>
      </c>
    </row>
    <row r="385" spans="1:17" x14ac:dyDescent="0.25">
      <c r="A385" s="40">
        <v>45708</v>
      </c>
      <c r="B385" s="54">
        <v>1</v>
      </c>
      <c r="C385" t="s">
        <v>440</v>
      </c>
      <c r="D385" t="s">
        <v>420</v>
      </c>
      <c r="E385" t="s">
        <v>150</v>
      </c>
      <c r="G385" s="66">
        <v>2</v>
      </c>
      <c r="H385">
        <v>20</v>
      </c>
      <c r="I385" s="66">
        <v>40</v>
      </c>
      <c r="J385" s="40">
        <v>45708</v>
      </c>
      <c r="K385" t="s">
        <v>26</v>
      </c>
      <c r="L385" t="s">
        <v>421</v>
      </c>
      <c r="N385" t="str">
        <f t="shared" si="15"/>
        <v>NÃO</v>
      </c>
      <c r="O385" t="str">
        <f t="shared" si="17"/>
        <v/>
      </c>
      <c r="P385" s="50" t="str">
        <f t="shared" si="16"/>
        <v>45708100000012793CAFÉ245708</v>
      </c>
      <c r="Q385" s="1">
        <f>IF(A385=0,"",VLOOKUP($A385,RESUMO!$A$8:$B$83,2,FALSE))</f>
        <v>12</v>
      </c>
    </row>
    <row r="386" spans="1:17" x14ac:dyDescent="0.25">
      <c r="A386" s="40">
        <v>45708</v>
      </c>
      <c r="B386" s="54">
        <v>1</v>
      </c>
      <c r="C386" t="s">
        <v>181</v>
      </c>
      <c r="D386" t="s">
        <v>182</v>
      </c>
      <c r="E386" t="s">
        <v>36</v>
      </c>
      <c r="G386" s="66">
        <v>270</v>
      </c>
      <c r="H386">
        <v>10</v>
      </c>
      <c r="I386" s="66">
        <v>2700</v>
      </c>
      <c r="J386" s="40">
        <v>45708</v>
      </c>
      <c r="K386" t="s">
        <v>26</v>
      </c>
      <c r="L386" t="s">
        <v>184</v>
      </c>
      <c r="N386" t="str">
        <f t="shared" si="15"/>
        <v>NÃO</v>
      </c>
      <c r="O386" t="str">
        <f t="shared" si="17"/>
        <v/>
      </c>
      <c r="P386" s="50" t="str">
        <f t="shared" si="16"/>
        <v>45708136404993600DIÁRIA27045708</v>
      </c>
      <c r="Q386" s="1">
        <f>IF(A386=0,"",VLOOKUP($A386,RESUMO!$A$8:$B$83,2,FALSE))</f>
        <v>12</v>
      </c>
    </row>
    <row r="387" spans="1:17" x14ac:dyDescent="0.25">
      <c r="A387" s="40">
        <v>45708</v>
      </c>
      <c r="B387" s="54">
        <v>1</v>
      </c>
      <c r="C387" t="s">
        <v>422</v>
      </c>
      <c r="D387" t="s">
        <v>423</v>
      </c>
      <c r="E387" t="s">
        <v>36</v>
      </c>
      <c r="G387" s="66">
        <v>250</v>
      </c>
      <c r="H387">
        <v>10</v>
      </c>
      <c r="I387" s="66">
        <v>2500</v>
      </c>
      <c r="J387" s="40">
        <v>45708</v>
      </c>
      <c r="K387" t="s">
        <v>26</v>
      </c>
      <c r="L387" t="s">
        <v>424</v>
      </c>
      <c r="N387" t="str">
        <f t="shared" si="15"/>
        <v>NÃO</v>
      </c>
      <c r="O387" t="str">
        <f t="shared" si="17"/>
        <v/>
      </c>
      <c r="P387" s="50" t="str">
        <f t="shared" si="16"/>
        <v>45708102038736375DIÁRIA25045708</v>
      </c>
      <c r="Q387" s="1">
        <f>IF(A387=0,"",VLOOKUP($A387,RESUMO!$A$8:$B$83,2,FALSE))</f>
        <v>12</v>
      </c>
    </row>
    <row r="388" spans="1:17" x14ac:dyDescent="0.25">
      <c r="A388" s="40">
        <v>45708</v>
      </c>
      <c r="B388" s="54">
        <v>2</v>
      </c>
      <c r="C388" t="s">
        <v>263</v>
      </c>
      <c r="D388" t="s">
        <v>264</v>
      </c>
      <c r="E388" t="s">
        <v>441</v>
      </c>
      <c r="G388" s="66">
        <v>1013.35</v>
      </c>
      <c r="H388">
        <v>1</v>
      </c>
      <c r="I388" s="66">
        <v>1013.35</v>
      </c>
      <c r="J388" s="40">
        <v>45708</v>
      </c>
      <c r="K388" t="s">
        <v>32</v>
      </c>
      <c r="L388" t="s">
        <v>442</v>
      </c>
      <c r="N388" t="str">
        <f t="shared" si="15"/>
        <v>NÃO</v>
      </c>
      <c r="O388" t="str">
        <f t="shared" si="17"/>
        <v/>
      </c>
      <c r="P388" s="50" t="str">
        <f t="shared" si="16"/>
        <v>45708278068991620ESCAVAÇÃO DE TUBULÃO / RETANGULÃO
1013,3545708</v>
      </c>
      <c r="Q388" s="1">
        <f>IF(A388=0,"",VLOOKUP($A388,RESUMO!$A$8:$B$83,2,FALSE))</f>
        <v>12</v>
      </c>
    </row>
    <row r="389" spans="1:17" x14ac:dyDescent="0.25">
      <c r="A389" s="40">
        <v>45708</v>
      </c>
      <c r="B389" s="54">
        <v>3</v>
      </c>
      <c r="C389" t="s">
        <v>252</v>
      </c>
      <c r="D389" t="s">
        <v>253</v>
      </c>
      <c r="E389" t="s">
        <v>443</v>
      </c>
      <c r="G389" s="66">
        <v>110.52</v>
      </c>
      <c r="H389">
        <v>1</v>
      </c>
      <c r="I389" s="66">
        <v>110.52</v>
      </c>
      <c r="J389" s="40">
        <v>45708</v>
      </c>
      <c r="K389" t="s">
        <v>26</v>
      </c>
      <c r="L389" t="s">
        <v>27</v>
      </c>
      <c r="N389" t="str">
        <f t="shared" si="15"/>
        <v>SIM</v>
      </c>
      <c r="O389" t="str">
        <f t="shared" si="17"/>
        <v/>
      </c>
      <c r="P389" s="50" t="str">
        <f t="shared" si="16"/>
        <v>45708300000011045COMPETENCIA 01/2025 - NF A EMITIR
110,5245708</v>
      </c>
      <c r="Q389" s="1">
        <f>IF(A389=0,"",VLOOKUP($A389,RESUMO!$A$8:$B$83,2,FALSE))</f>
        <v>12</v>
      </c>
    </row>
    <row r="390" spans="1:17" x14ac:dyDescent="0.25">
      <c r="A390" s="40">
        <v>45708</v>
      </c>
      <c r="B390" s="54">
        <v>3</v>
      </c>
      <c r="C390" t="s">
        <v>259</v>
      </c>
      <c r="D390" t="s">
        <v>260</v>
      </c>
      <c r="E390" t="s">
        <v>444</v>
      </c>
      <c r="G390" s="66">
        <v>1827.9</v>
      </c>
      <c r="H390">
        <v>1</v>
      </c>
      <c r="I390" s="66">
        <v>1827.9</v>
      </c>
      <c r="J390" s="40">
        <v>45708</v>
      </c>
      <c r="K390" t="s">
        <v>26</v>
      </c>
      <c r="L390" t="s">
        <v>309</v>
      </c>
      <c r="N390" t="str">
        <f t="shared" ref="N390:N408" si="18">IF(ISERROR(SEARCH("NF",E390,1)),"NÃO","SIM")</f>
        <v>NÃO</v>
      </c>
      <c r="O390" t="str">
        <f t="shared" si="17"/>
        <v/>
      </c>
      <c r="P390" s="50" t="str">
        <f t="shared" ref="P390:P408" si="19">A390&amp;B390&amp;C390&amp;E390&amp;G390&amp;EDATE(J390,0)</f>
        <v>45708300360305000104REF. 01/2025
1827,945708</v>
      </c>
      <c r="Q390" s="1">
        <f>IF(A390=0,"",VLOOKUP($A390,RESUMO!$A$8:$B$83,2,FALSE))</f>
        <v>12</v>
      </c>
    </row>
    <row r="391" spans="1:17" x14ac:dyDescent="0.25">
      <c r="A391" s="40">
        <v>45708</v>
      </c>
      <c r="B391" s="54">
        <v>3</v>
      </c>
      <c r="C391" t="s">
        <v>261</v>
      </c>
      <c r="D391" t="s">
        <v>262</v>
      </c>
      <c r="E391" t="s">
        <v>444</v>
      </c>
      <c r="G391" s="66">
        <v>9399.92</v>
      </c>
      <c r="H391">
        <v>1</v>
      </c>
      <c r="I391" s="66">
        <v>9399.92</v>
      </c>
      <c r="J391" s="40">
        <v>45708</v>
      </c>
      <c r="K391" t="s">
        <v>26</v>
      </c>
      <c r="L391" t="s">
        <v>309</v>
      </c>
      <c r="N391" t="str">
        <f t="shared" si="18"/>
        <v>NÃO</v>
      </c>
      <c r="O391" t="str">
        <f t="shared" ref="O391:O408" si="20">IF($B391=5,"SIM","")</f>
        <v/>
      </c>
      <c r="P391" s="50" t="str">
        <f t="shared" si="19"/>
        <v>45708300394460000141REF. 01/2025
9399,9245708</v>
      </c>
      <c r="Q391" s="1">
        <f>IF(A391=0,"",VLOOKUP($A391,RESUMO!$A$8:$B$83,2,FALSE))</f>
        <v>12</v>
      </c>
    </row>
    <row r="392" spans="1:17" x14ac:dyDescent="0.25">
      <c r="A392" s="40">
        <v>45708</v>
      </c>
      <c r="B392" s="54">
        <v>3</v>
      </c>
      <c r="C392" t="s">
        <v>402</v>
      </c>
      <c r="D392" t="s">
        <v>403</v>
      </c>
      <c r="E392" t="s">
        <v>445</v>
      </c>
      <c r="G392" s="66">
        <v>911.5</v>
      </c>
      <c r="H392">
        <v>1</v>
      </c>
      <c r="I392" s="66">
        <v>911.5</v>
      </c>
      <c r="J392" s="40">
        <v>45714</v>
      </c>
      <c r="K392" t="s">
        <v>96</v>
      </c>
      <c r="L392" t="s">
        <v>309</v>
      </c>
      <c r="N392" t="str">
        <f t="shared" si="18"/>
        <v>NÃO</v>
      </c>
      <c r="O392" t="str">
        <f t="shared" si="20"/>
        <v/>
      </c>
      <c r="P392" s="50" t="str">
        <f t="shared" si="19"/>
        <v>45708334713151000109ALUGUEL DE FORMAS E KITS SLUMP - FL 16445
911,545714</v>
      </c>
      <c r="Q392" s="1">
        <f>IF(A392=0,"",VLOOKUP($A392,RESUMO!$A$8:$B$83,2,FALSE))</f>
        <v>12</v>
      </c>
    </row>
    <row r="393" spans="1:17" x14ac:dyDescent="0.25">
      <c r="A393" s="40">
        <v>45708</v>
      </c>
      <c r="B393" s="54">
        <v>3</v>
      </c>
      <c r="C393" t="s">
        <v>402</v>
      </c>
      <c r="D393" t="s">
        <v>403</v>
      </c>
      <c r="E393" t="s">
        <v>446</v>
      </c>
      <c r="F393" t="s">
        <v>447</v>
      </c>
      <c r="G393" s="66">
        <v>911.5</v>
      </c>
      <c r="H393">
        <v>1</v>
      </c>
      <c r="I393" s="66">
        <v>911.5</v>
      </c>
      <c r="J393" s="40">
        <v>45714</v>
      </c>
      <c r="K393" t="s">
        <v>96</v>
      </c>
      <c r="L393" t="s">
        <v>309</v>
      </c>
      <c r="N393" t="str">
        <f t="shared" si="18"/>
        <v>NÃO</v>
      </c>
      <c r="O393" t="str">
        <f t="shared" si="20"/>
        <v/>
      </c>
      <c r="P393" s="50" t="str">
        <f t="shared" si="19"/>
        <v>45708334713151000109CONTROLE TECNOLÓGICO DA QUALIDADE DE MATERIAIS911,545714</v>
      </c>
      <c r="Q393" s="1">
        <f>IF(A393=0,"",VLOOKUP($A393,RESUMO!$A$8:$B$83,2,FALSE))</f>
        <v>12</v>
      </c>
    </row>
    <row r="394" spans="1:17" x14ac:dyDescent="0.25">
      <c r="A394" s="40">
        <v>45708</v>
      </c>
      <c r="B394" s="54">
        <v>3</v>
      </c>
      <c r="C394" t="s">
        <v>202</v>
      </c>
      <c r="D394" t="s">
        <v>203</v>
      </c>
      <c r="E394" t="s">
        <v>405</v>
      </c>
      <c r="F394" t="s">
        <v>448</v>
      </c>
      <c r="G394" s="66">
        <v>2799.7</v>
      </c>
      <c r="H394">
        <v>1</v>
      </c>
      <c r="I394" s="66">
        <v>2799.7</v>
      </c>
      <c r="J394" s="40">
        <v>45716</v>
      </c>
      <c r="K394" t="s">
        <v>26</v>
      </c>
      <c r="L394" t="s">
        <v>309</v>
      </c>
      <c r="N394" t="str">
        <f t="shared" si="18"/>
        <v>NÃO</v>
      </c>
      <c r="O394" t="str">
        <f t="shared" si="20"/>
        <v/>
      </c>
      <c r="P394" s="50" t="str">
        <f t="shared" si="19"/>
        <v>45708324654133000220CESTAS BÁSICAS2799,745716</v>
      </c>
      <c r="Q394" s="1">
        <f>IF(A394=0,"",VLOOKUP($A394,RESUMO!$A$8:$B$83,2,FALSE))</f>
        <v>12</v>
      </c>
    </row>
    <row r="395" spans="1:17" x14ac:dyDescent="0.25">
      <c r="A395" s="40">
        <v>45708</v>
      </c>
      <c r="B395" s="54">
        <v>3</v>
      </c>
      <c r="C395" t="s">
        <v>129</v>
      </c>
      <c r="D395" t="s">
        <v>130</v>
      </c>
      <c r="E395" t="s">
        <v>131</v>
      </c>
      <c r="G395" s="66">
        <v>208.89</v>
      </c>
      <c r="H395">
        <v>1</v>
      </c>
      <c r="I395" s="66">
        <v>208.89</v>
      </c>
      <c r="J395" s="40">
        <v>45716</v>
      </c>
      <c r="K395" t="s">
        <v>26</v>
      </c>
      <c r="L395" t="s">
        <v>309</v>
      </c>
      <c r="N395" t="str">
        <f t="shared" si="18"/>
        <v>NÃO</v>
      </c>
      <c r="O395" t="str">
        <f t="shared" si="20"/>
        <v/>
      </c>
      <c r="P395" s="50" t="str">
        <f t="shared" si="19"/>
        <v>45708338727707000177SEGURO COLABORADORES208,8945716</v>
      </c>
      <c r="Q395" s="1">
        <f>IF(A395=0,"",VLOOKUP($A395,RESUMO!$A$8:$B$83,2,FALSE))</f>
        <v>12</v>
      </c>
    </row>
    <row r="396" spans="1:17" x14ac:dyDescent="0.25">
      <c r="A396" s="40">
        <v>45708</v>
      </c>
      <c r="B396" s="54">
        <v>3</v>
      </c>
      <c r="C396" t="s">
        <v>107</v>
      </c>
      <c r="D396" t="s">
        <v>108</v>
      </c>
      <c r="E396" t="s">
        <v>449</v>
      </c>
      <c r="G396" s="66">
        <v>228</v>
      </c>
      <c r="H396">
        <v>1</v>
      </c>
      <c r="I396" s="66">
        <v>228</v>
      </c>
      <c r="J396" s="40">
        <v>45708</v>
      </c>
      <c r="K396" t="s">
        <v>96</v>
      </c>
      <c r="L396" t="s">
        <v>309</v>
      </c>
      <c r="N396" t="str">
        <f t="shared" si="18"/>
        <v>NÃO</v>
      </c>
      <c r="O396" t="str">
        <f t="shared" si="20"/>
        <v/>
      </c>
      <c r="P396" s="50" t="str">
        <f t="shared" si="19"/>
        <v>45708321944558000103LOCAÇÃO DE ANDAIMES - ND 10424
22845708</v>
      </c>
      <c r="Q396" s="1">
        <f>IF(A396=0,"",VLOOKUP($A396,RESUMO!$A$8:$B$83,2,FALSE))</f>
        <v>12</v>
      </c>
    </row>
    <row r="397" spans="1:17" x14ac:dyDescent="0.25">
      <c r="A397" s="40">
        <v>45708</v>
      </c>
      <c r="B397" s="54">
        <v>3</v>
      </c>
      <c r="C397" t="s">
        <v>92</v>
      </c>
      <c r="D397" t="s">
        <v>93</v>
      </c>
      <c r="E397" t="s">
        <v>409</v>
      </c>
      <c r="F397" t="s">
        <v>450</v>
      </c>
      <c r="G397" s="66">
        <v>1250</v>
      </c>
      <c r="H397">
        <v>1</v>
      </c>
      <c r="I397" s="66">
        <v>1250</v>
      </c>
      <c r="J397" s="40">
        <v>45722</v>
      </c>
      <c r="K397" t="s">
        <v>96</v>
      </c>
      <c r="L397" t="s">
        <v>309</v>
      </c>
      <c r="N397" t="str">
        <f t="shared" si="18"/>
        <v>NÃO</v>
      </c>
      <c r="O397" t="str">
        <f t="shared" si="20"/>
        <v/>
      </c>
      <c r="P397" s="50" t="str">
        <f t="shared" si="19"/>
        <v>45708307409393000130SERRA, MARTELO125045722</v>
      </c>
      <c r="Q397" s="1">
        <f>IF(A397=0,"",VLOOKUP($A397,RESUMO!$A$8:$B$83,2,FALSE))</f>
        <v>12</v>
      </c>
    </row>
    <row r="398" spans="1:17" x14ac:dyDescent="0.25">
      <c r="A398" s="40">
        <v>45708</v>
      </c>
      <c r="B398" s="54">
        <v>3</v>
      </c>
      <c r="C398" t="s">
        <v>207</v>
      </c>
      <c r="D398" t="s">
        <v>208</v>
      </c>
      <c r="E398" t="s">
        <v>451</v>
      </c>
      <c r="F398" t="s">
        <v>452</v>
      </c>
      <c r="G398" s="66">
        <v>400</v>
      </c>
      <c r="H398">
        <v>1</v>
      </c>
      <c r="I398" s="66">
        <v>400</v>
      </c>
      <c r="J398" s="40">
        <v>45708</v>
      </c>
      <c r="K398" t="s">
        <v>21</v>
      </c>
      <c r="L398" t="s">
        <v>309</v>
      </c>
      <c r="N398" t="str">
        <f t="shared" si="18"/>
        <v>NÃO</v>
      </c>
      <c r="O398" t="str">
        <f t="shared" si="20"/>
        <v/>
      </c>
      <c r="P398" s="50" t="str">
        <f t="shared" si="19"/>
        <v>45708302697297000383MATERIAIS ELÉRICOS40045708</v>
      </c>
      <c r="Q398" s="1">
        <f>IF(A398=0,"",VLOOKUP($A398,RESUMO!$A$8:$B$83,2,FALSE))</f>
        <v>12</v>
      </c>
    </row>
    <row r="399" spans="1:17" x14ac:dyDescent="0.25">
      <c r="A399" s="40">
        <v>45708</v>
      </c>
      <c r="B399" s="54">
        <v>3</v>
      </c>
      <c r="C399" t="s">
        <v>92</v>
      </c>
      <c r="D399" t="s">
        <v>93</v>
      </c>
      <c r="E399" t="s">
        <v>393</v>
      </c>
      <c r="F399" t="s">
        <v>453</v>
      </c>
      <c r="G399" s="66">
        <v>100</v>
      </c>
      <c r="H399">
        <v>1</v>
      </c>
      <c r="I399" s="66">
        <v>100</v>
      </c>
      <c r="J399" s="40">
        <v>45710</v>
      </c>
      <c r="K399" t="s">
        <v>96</v>
      </c>
      <c r="L399" t="s">
        <v>309</v>
      </c>
      <c r="N399" t="str">
        <f t="shared" si="18"/>
        <v>NÃO</v>
      </c>
      <c r="O399" t="str">
        <f t="shared" si="20"/>
        <v/>
      </c>
      <c r="P399" s="50" t="str">
        <f t="shared" si="19"/>
        <v>45708307409393000130ESMERILHADEIRA10045710</v>
      </c>
      <c r="Q399" s="1">
        <f>IF(A399=0,"",VLOOKUP($A399,RESUMO!$A$8:$B$83,2,FALSE))</f>
        <v>12</v>
      </c>
    </row>
    <row r="400" spans="1:17" x14ac:dyDescent="0.25">
      <c r="A400" s="40">
        <v>45708</v>
      </c>
      <c r="B400" s="54">
        <v>3</v>
      </c>
      <c r="C400" t="s">
        <v>92</v>
      </c>
      <c r="D400" t="s">
        <v>93</v>
      </c>
      <c r="E400" t="s">
        <v>400</v>
      </c>
      <c r="F400" t="s">
        <v>454</v>
      </c>
      <c r="G400" s="66">
        <v>235</v>
      </c>
      <c r="H400">
        <v>1</v>
      </c>
      <c r="I400" s="66">
        <v>235</v>
      </c>
      <c r="J400" s="40">
        <v>45716</v>
      </c>
      <c r="K400" t="s">
        <v>96</v>
      </c>
      <c r="L400" t="s">
        <v>309</v>
      </c>
      <c r="N400" t="str">
        <f t="shared" si="18"/>
        <v>NÃO</v>
      </c>
      <c r="O400" t="str">
        <f t="shared" si="20"/>
        <v/>
      </c>
      <c r="P400" s="50" t="str">
        <f t="shared" si="19"/>
        <v>45708307409393000130SERRA E POLICORTE23545716</v>
      </c>
      <c r="Q400" s="1">
        <f>IF(A400=0,"",VLOOKUP($A400,RESUMO!$A$8:$B$83,2,FALSE))</f>
        <v>12</v>
      </c>
    </row>
    <row r="401" spans="1:17" x14ac:dyDescent="0.25">
      <c r="A401" s="40">
        <v>45708</v>
      </c>
      <c r="B401" s="54">
        <v>3</v>
      </c>
      <c r="C401" t="s">
        <v>243</v>
      </c>
      <c r="D401" t="s">
        <v>244</v>
      </c>
      <c r="E401" t="s">
        <v>455</v>
      </c>
      <c r="F401" t="s">
        <v>456</v>
      </c>
      <c r="G401" s="66">
        <v>188</v>
      </c>
      <c r="H401">
        <v>1</v>
      </c>
      <c r="I401" s="66">
        <v>188</v>
      </c>
      <c r="J401" s="40">
        <v>45714</v>
      </c>
      <c r="K401" t="s">
        <v>26</v>
      </c>
      <c r="L401" t="s">
        <v>309</v>
      </c>
      <c r="N401" t="str">
        <f t="shared" si="18"/>
        <v>NÃO</v>
      </c>
      <c r="O401" t="str">
        <f t="shared" si="20"/>
        <v/>
      </c>
      <c r="P401" s="50" t="str">
        <f t="shared" si="19"/>
        <v>45708330996544000116REALIZAÇÃO EXAMES18845714</v>
      </c>
      <c r="Q401" s="1">
        <f>IF(A401=0,"",VLOOKUP($A401,RESUMO!$A$8:$B$83,2,FALSE))</f>
        <v>12</v>
      </c>
    </row>
    <row r="402" spans="1:17" x14ac:dyDescent="0.25">
      <c r="A402" s="40">
        <v>45708</v>
      </c>
      <c r="B402" s="54">
        <v>3</v>
      </c>
      <c r="C402" t="s">
        <v>340</v>
      </c>
      <c r="D402" t="s">
        <v>341</v>
      </c>
      <c r="E402" t="s">
        <v>412</v>
      </c>
      <c r="F402" t="s">
        <v>457</v>
      </c>
      <c r="G402" s="66">
        <v>3300</v>
      </c>
      <c r="H402">
        <v>1</v>
      </c>
      <c r="I402" s="66">
        <v>3300</v>
      </c>
      <c r="J402" s="40">
        <v>45709</v>
      </c>
      <c r="K402" t="s">
        <v>32</v>
      </c>
      <c r="L402" t="s">
        <v>309</v>
      </c>
      <c r="N402" t="str">
        <f t="shared" si="18"/>
        <v>NÃO</v>
      </c>
      <c r="O402" t="str">
        <f t="shared" si="20"/>
        <v/>
      </c>
      <c r="P402" s="50" t="str">
        <f t="shared" si="19"/>
        <v>457083105595270001-04LOCAÇÃO DE CAMINHÃO MUNCK330045709</v>
      </c>
      <c r="Q402" s="1">
        <f>IF(A402=0,"",VLOOKUP($A402,RESUMO!$A$8:$B$83,2,FALSE))</f>
        <v>12</v>
      </c>
    </row>
    <row r="403" spans="1:17" x14ac:dyDescent="0.25">
      <c r="A403" s="40">
        <v>45708</v>
      </c>
      <c r="B403" s="54">
        <v>5</v>
      </c>
      <c r="C403" t="s">
        <v>374</v>
      </c>
      <c r="D403" t="s">
        <v>375</v>
      </c>
      <c r="E403" t="s">
        <v>458</v>
      </c>
      <c r="F403" t="s">
        <v>459</v>
      </c>
      <c r="G403" s="66">
        <v>36790</v>
      </c>
      <c r="H403">
        <v>1</v>
      </c>
      <c r="I403" s="66">
        <v>36790</v>
      </c>
      <c r="J403" s="40">
        <v>45696</v>
      </c>
      <c r="K403" t="s">
        <v>21</v>
      </c>
      <c r="L403" t="s">
        <v>309</v>
      </c>
      <c r="N403" t="str">
        <f t="shared" si="18"/>
        <v>NÃO</v>
      </c>
      <c r="O403" t="str">
        <f t="shared" si="20"/>
        <v>SIM</v>
      </c>
      <c r="P403" s="50" t="str">
        <f t="shared" si="19"/>
        <v>45708513938283000169CONCRETAGEM3679045696</v>
      </c>
      <c r="Q403" s="1">
        <f>IF(A403=0,"",VLOOKUP($A403,RESUMO!$A$8:$B$83,2,FALSE))</f>
        <v>12</v>
      </c>
    </row>
    <row r="404" spans="1:17" x14ac:dyDescent="0.25">
      <c r="A404" s="40">
        <v>45708</v>
      </c>
      <c r="B404" s="54">
        <v>5</v>
      </c>
      <c r="C404" t="s">
        <v>374</v>
      </c>
      <c r="D404" t="s">
        <v>375</v>
      </c>
      <c r="E404" t="s">
        <v>458</v>
      </c>
      <c r="F404" t="s">
        <v>460</v>
      </c>
      <c r="G404" s="66">
        <v>11210</v>
      </c>
      <c r="H404">
        <v>1</v>
      </c>
      <c r="I404" s="66">
        <v>11210</v>
      </c>
      <c r="J404" s="40">
        <v>45696</v>
      </c>
      <c r="K404" t="s">
        <v>21</v>
      </c>
      <c r="L404" t="s">
        <v>309</v>
      </c>
      <c r="N404" t="str">
        <f t="shared" si="18"/>
        <v>NÃO</v>
      </c>
      <c r="O404" t="str">
        <f t="shared" si="20"/>
        <v>SIM</v>
      </c>
      <c r="P404" s="50" t="str">
        <f t="shared" si="19"/>
        <v>45708513938283000169CONCRETAGEM1121045696</v>
      </c>
      <c r="Q404" s="1">
        <f>IF(A404=0,"",VLOOKUP($A404,RESUMO!$A$8:$B$83,2,FALSE))</f>
        <v>12</v>
      </c>
    </row>
    <row r="405" spans="1:17" x14ac:dyDescent="0.25">
      <c r="A405" s="40">
        <v>45708</v>
      </c>
      <c r="B405" s="54">
        <v>5</v>
      </c>
      <c r="C405" t="s">
        <v>374</v>
      </c>
      <c r="D405" t="s">
        <v>375</v>
      </c>
      <c r="E405" t="s">
        <v>458</v>
      </c>
      <c r="G405" s="66">
        <v>17250</v>
      </c>
      <c r="H405">
        <v>1</v>
      </c>
      <c r="I405" s="66">
        <v>17250</v>
      </c>
      <c r="J405" s="40">
        <v>45705</v>
      </c>
      <c r="K405" t="s">
        <v>21</v>
      </c>
      <c r="L405" t="s">
        <v>309</v>
      </c>
      <c r="N405" t="str">
        <f t="shared" si="18"/>
        <v>NÃO</v>
      </c>
      <c r="O405" t="str">
        <f t="shared" si="20"/>
        <v>SIM</v>
      </c>
      <c r="P405" s="50" t="str">
        <f t="shared" si="19"/>
        <v>45708513938283000169CONCRETAGEM1725045705</v>
      </c>
      <c r="Q405" s="1">
        <f>IF(A405=0,"",VLOOKUP($A405,RESUMO!$A$8:$B$83,2,FALSE))</f>
        <v>12</v>
      </c>
    </row>
    <row r="406" spans="1:17" x14ac:dyDescent="0.25">
      <c r="A406" s="40">
        <v>45708</v>
      </c>
      <c r="B406" s="54">
        <v>5</v>
      </c>
      <c r="C406" t="s">
        <v>374</v>
      </c>
      <c r="D406" t="s">
        <v>375</v>
      </c>
      <c r="E406" t="s">
        <v>458</v>
      </c>
      <c r="G406" s="66">
        <v>26100</v>
      </c>
      <c r="H406">
        <v>1</v>
      </c>
      <c r="I406" s="66">
        <v>26100</v>
      </c>
      <c r="J406" s="40">
        <v>45695</v>
      </c>
      <c r="K406" t="s">
        <v>21</v>
      </c>
      <c r="L406" t="s">
        <v>309</v>
      </c>
      <c r="N406" t="str">
        <f t="shared" si="18"/>
        <v>NÃO</v>
      </c>
      <c r="O406" t="str">
        <f t="shared" si="20"/>
        <v>SIM</v>
      </c>
      <c r="P406" s="50" t="str">
        <f t="shared" si="19"/>
        <v>45708513938283000169CONCRETAGEM2610045695</v>
      </c>
      <c r="Q406" s="1">
        <f>IF(A406=0,"",VLOOKUP($A406,RESUMO!$A$8:$B$83,2,FALSE))</f>
        <v>12</v>
      </c>
    </row>
    <row r="407" spans="1:17" x14ac:dyDescent="0.25">
      <c r="A407" s="40">
        <v>45708</v>
      </c>
      <c r="B407" s="54">
        <v>5</v>
      </c>
      <c r="C407" t="s">
        <v>196</v>
      </c>
      <c r="D407" t="s">
        <v>197</v>
      </c>
      <c r="E407" t="s">
        <v>461</v>
      </c>
      <c r="F407" t="s">
        <v>462</v>
      </c>
      <c r="G407" s="66">
        <v>130</v>
      </c>
      <c r="H407">
        <v>1</v>
      </c>
      <c r="I407" s="66">
        <v>130</v>
      </c>
      <c r="J407" s="40">
        <v>45694</v>
      </c>
      <c r="K407" t="s">
        <v>21</v>
      </c>
      <c r="L407" t="s">
        <v>309</v>
      </c>
      <c r="N407" t="str">
        <f t="shared" si="18"/>
        <v>NÃO</v>
      </c>
      <c r="O407" t="str">
        <f t="shared" si="20"/>
        <v>SIM</v>
      </c>
      <c r="P407" s="50" t="str">
        <f t="shared" si="19"/>
        <v>45708597397491000198ESPAÇADOR13045694</v>
      </c>
      <c r="Q407" s="1">
        <f>IF(A407=0,"",VLOOKUP($A407,RESUMO!$A$8:$B$83,2,FALSE))</f>
        <v>12</v>
      </c>
    </row>
    <row r="408" spans="1:17" x14ac:dyDescent="0.25">
      <c r="A408" s="40">
        <v>45708</v>
      </c>
      <c r="B408">
        <v>7</v>
      </c>
      <c r="C408" t="s">
        <v>60</v>
      </c>
      <c r="D408" t="s">
        <v>61</v>
      </c>
      <c r="E408" t="s">
        <v>463</v>
      </c>
      <c r="F408"/>
      <c r="G408" s="66">
        <v>16935.03</v>
      </c>
      <c r="H408">
        <v>1</v>
      </c>
      <c r="I408" s="66">
        <v>16935.03</v>
      </c>
      <c r="J408" s="40">
        <v>45708</v>
      </c>
      <c r="K408" t="s">
        <v>63</v>
      </c>
      <c r="L408"/>
      <c r="M408" t="s">
        <v>439</v>
      </c>
      <c r="N408" t="str">
        <f t="shared" si="18"/>
        <v>NÃO</v>
      </c>
      <c r="O408" t="str">
        <f t="shared" si="20"/>
        <v/>
      </c>
      <c r="P408" s="50" t="str">
        <f t="shared" si="19"/>
        <v>45708730104762000107ADM. OBRA REF. 2ª QUINZ. 02/202516935,0345708</v>
      </c>
      <c r="Q408" s="1">
        <f>IF(A408=0,"",VLOOKUP($A408,RESUMO!$A$8:$B$83,2,FALSE))</f>
        <v>12</v>
      </c>
    </row>
  </sheetData>
  <autoFilter ref="A1:O366" xr:uid="{00000000-0009-0000-0000-000000000000}"/>
  <conditionalFormatting sqref="O2:P408">
    <cfRule type="cellIs" dxfId="4" priority="8" operator="equal">
      <formula>""</formula>
    </cfRule>
  </conditionalFormatting>
  <conditionalFormatting sqref="P1">
    <cfRule type="duplicateValues" dxfId="3" priority="13"/>
  </conditionalFormatting>
  <conditionalFormatting sqref="P2:P408">
    <cfRule type="duplicateValues" dxfId="2" priority="34"/>
  </conditionalFormatting>
  <conditionalFormatting sqref="P2:P1048576">
    <cfRule type="duplicateValues" dxfId="1" priority="17"/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T83"/>
  <sheetViews>
    <sheetView showGridLines="0" topLeftCell="F11" zoomScaleNormal="100" workbookViewId="0">
      <selection activeCell="G20" sqref="G20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11" width="15.875" style="1" customWidth="1"/>
    <col min="12" max="12" width="16.875" style="1" customWidth="1"/>
    <col min="13" max="89" width="8.875" style="1" customWidth="1"/>
    <col min="90" max="16384" width="8.875" style="1"/>
  </cols>
  <sheetData>
    <row r="1" spans="1:20" ht="69.95" customHeight="1" x14ac:dyDescent="0.25">
      <c r="D1" s="2"/>
      <c r="E1" s="2"/>
      <c r="G1" s="69" t="s">
        <v>464</v>
      </c>
      <c r="H1" s="70"/>
      <c r="I1" s="70"/>
      <c r="J1" s="70"/>
      <c r="K1" s="70"/>
      <c r="L1" s="70"/>
      <c r="N1" s="2"/>
      <c r="O1" s="2"/>
      <c r="P1" s="69"/>
      <c r="Q1" s="70"/>
      <c r="R1" s="70"/>
      <c r="S1" s="70"/>
      <c r="T1" s="70"/>
    </row>
    <row r="2" spans="1:20" ht="35.1" customHeight="1" x14ac:dyDescent="0.25">
      <c r="D2" s="2"/>
      <c r="E2" s="2"/>
      <c r="N2" s="2"/>
      <c r="O2" s="2"/>
      <c r="Q2" s="2"/>
    </row>
    <row r="3" spans="1:20" ht="35.1" customHeight="1" x14ac:dyDescent="0.25">
      <c r="A3" s="32" t="s">
        <v>465</v>
      </c>
      <c r="B3" s="5"/>
      <c r="D3" s="2"/>
      <c r="E3" s="2"/>
      <c r="K3" s="60" t="s">
        <v>466</v>
      </c>
      <c r="L3" s="61">
        <v>45540</v>
      </c>
      <c r="M3" s="5"/>
      <c r="N3" s="2"/>
      <c r="O3" s="2"/>
      <c r="Q3" s="2"/>
    </row>
    <row r="4" spans="1:20" ht="18.95" customHeight="1" x14ac:dyDescent="0.25">
      <c r="A4" s="3" t="s">
        <v>467</v>
      </c>
      <c r="B4" s="3"/>
      <c r="D4" s="2"/>
      <c r="E4" s="2"/>
      <c r="K4" s="60" t="s">
        <v>468</v>
      </c>
      <c r="L4" s="62">
        <v>0.13</v>
      </c>
      <c r="M4" s="3"/>
      <c r="N4" s="2"/>
      <c r="O4" s="2"/>
      <c r="Q4" s="2"/>
    </row>
    <row r="5" spans="1:20" ht="30" customHeight="1" x14ac:dyDescent="0.25"/>
    <row r="6" spans="1:20" ht="50.1" customHeight="1" thickBot="1" x14ac:dyDescent="0.3">
      <c r="A6" s="4" t="s">
        <v>469</v>
      </c>
      <c r="B6" s="4"/>
      <c r="N6" s="38" t="s">
        <v>470</v>
      </c>
    </row>
    <row r="7" spans="1:20" ht="17.100000000000001" hidden="1" customHeight="1" thickBot="1" x14ac:dyDescent="0.3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20" ht="81" customHeight="1" thickBot="1" x14ac:dyDescent="0.3">
      <c r="A8" s="10" t="s">
        <v>471</v>
      </c>
      <c r="B8" s="22" t="s">
        <v>472</v>
      </c>
      <c r="C8" s="11" t="s">
        <v>473</v>
      </c>
      <c r="D8" s="11" t="s">
        <v>474</v>
      </c>
      <c r="E8" s="11" t="s">
        <v>475</v>
      </c>
      <c r="F8" s="11" t="s">
        <v>476</v>
      </c>
      <c r="G8" s="11" t="s">
        <v>477</v>
      </c>
      <c r="H8" s="11" t="s">
        <v>478</v>
      </c>
      <c r="I8" s="37" t="s">
        <v>479</v>
      </c>
      <c r="J8" s="37" t="s">
        <v>480</v>
      </c>
      <c r="K8" s="12" t="s">
        <v>481</v>
      </c>
      <c r="L8" s="13" t="s">
        <v>482</v>
      </c>
    </row>
    <row r="9" spans="1:20" ht="24" customHeight="1" thickTop="1" x14ac:dyDescent="0.25">
      <c r="A9" s="68">
        <v>45540</v>
      </c>
      <c r="B9" s="23">
        <v>1</v>
      </c>
      <c r="C9" s="8">
        <f>SUMIFS(Dados!$I$1:$I$1916,Dados!$B$1:$B$1916,C$7,Dados!$A$1:$A$1916,$A9)</f>
        <v>1800</v>
      </c>
      <c r="D9" s="8">
        <f>SUMIFS(Dados!$I$1:$I$1916,Dados!$B$1:$B$1916,D$7,Dados!$A$1:$A$1916,$A9)</f>
        <v>2508</v>
      </c>
      <c r="E9" s="8">
        <f>SUMIFS(Dados!$I$1:$I$1916,Dados!$B$1:$B$1916,E$7,Dados!$A$1:$A$1916,$A9)</f>
        <v>1300</v>
      </c>
      <c r="F9" s="8">
        <f>SUMIFS(Dados!$I$1:$I$1916,Dados!$B$1:$B$1916,F$7,Dados!$A$1:$A$1916,$A9)</f>
        <v>38.770000000000003</v>
      </c>
      <c r="G9" s="8">
        <f>SUMIFS(Dados!$I$1:$I$1916,Dados!$B$1:$B$1916,G$7,Dados!$A$1:$A$1916,$A9)</f>
        <v>73053</v>
      </c>
      <c r="H9" s="8">
        <f>SUMIFS(Dados!$I$1:$I$1916,Dados!$B$1:$B$1916,H$7,Dados!$A$1:$A$1916,$A9)</f>
        <v>0</v>
      </c>
      <c r="I9" s="8">
        <f t="shared" ref="I9:I40" si="0">SUM(C9:H9)</f>
        <v>78699.77</v>
      </c>
      <c r="J9" s="8">
        <f t="shared" ref="J9:J40" si="1">ROUND(I9*$L$4,2)</f>
        <v>10230.969999999999</v>
      </c>
      <c r="K9" s="8">
        <f t="shared" ref="K9:K40" si="2">SUM(I9:J9)</f>
        <v>88930.74</v>
      </c>
      <c r="L9" s="9">
        <f>K9</f>
        <v>88930.74</v>
      </c>
      <c r="N9" s="34"/>
    </row>
    <row r="10" spans="1:20" ht="24" customHeight="1" x14ac:dyDescent="0.25">
      <c r="A10" s="68">
        <v>45555</v>
      </c>
      <c r="B10" s="24">
        <f t="shared" ref="B10:B41" si="3">B9+1</f>
        <v>2</v>
      </c>
      <c r="C10" s="8">
        <f>SUMIFS(Dados!$I$1:$I$1916,Dados!$B$1:$B$1916,C$7,Dados!$A$1:$A$1916,$A10)</f>
        <v>3400</v>
      </c>
      <c r="D10" s="8">
        <f>SUMIFS(Dados!$I$1:$I$1916,Dados!$B$1:$B$1916,D$7,Dados!$A$1:$A$1916,$A10)</f>
        <v>1200</v>
      </c>
      <c r="E10" s="8">
        <f>SUMIFS(Dados!$I$1:$I$1916,Dados!$B$1:$B$1916,E$7,Dados!$A$1:$A$1916,$A10)</f>
        <v>967.3</v>
      </c>
      <c r="F10" s="8">
        <f>SUMIFS(Dados!$I$1:$I$1916,Dados!$B$1:$B$1916,F$7,Dados!$A$1:$A$1916,$A10)</f>
        <v>0</v>
      </c>
      <c r="G10" s="8">
        <f>SUMIFS(Dados!$I$1:$I$1916,Dados!$B$1:$B$1916,G$7,Dados!$A$1:$A$1916,$A10)</f>
        <v>67624</v>
      </c>
      <c r="H10" s="8">
        <f>SUMIFS(Dados!$I$1:$I$1916,Dados!$B$1:$B$1916,H$7,Dados!$A$1:$A$1916,$A10)</f>
        <v>0</v>
      </c>
      <c r="I10" s="8">
        <f t="shared" si="0"/>
        <v>73191.3</v>
      </c>
      <c r="J10" s="8">
        <f t="shared" si="1"/>
        <v>9514.8700000000008</v>
      </c>
      <c r="K10" s="8">
        <f t="shared" si="2"/>
        <v>82706.17</v>
      </c>
      <c r="L10" s="9">
        <f t="shared" ref="L10:L41" si="4">ROUND(K10+L9,2)</f>
        <v>171636.91</v>
      </c>
      <c r="N10" s="34"/>
    </row>
    <row r="11" spans="1:20" ht="24" customHeight="1" x14ac:dyDescent="0.25">
      <c r="A11" s="68">
        <v>45570</v>
      </c>
      <c r="B11" s="24">
        <f t="shared" si="3"/>
        <v>3</v>
      </c>
      <c r="C11" s="8">
        <f>SUMIFS(Dados!$I$1:$I$1916,Dados!$B$1:$B$1916,C$7,Dados!$A$1:$A$1916,$A11)</f>
        <v>2000</v>
      </c>
      <c r="D11" s="8">
        <f>SUMIFS(Dados!$I$1:$I$1916,Dados!$B$1:$B$1916,D$7,Dados!$A$1:$A$1916,$A11)</f>
        <v>707</v>
      </c>
      <c r="E11" s="8">
        <f>SUMIFS(Dados!$I$1:$I$1916,Dados!$B$1:$B$1916,E$7,Dados!$A$1:$A$1916,$A11)</f>
        <v>6817.39</v>
      </c>
      <c r="F11" s="8">
        <f>SUMIFS(Dados!$I$1:$I$1916,Dados!$B$1:$B$1916,F$7,Dados!$A$1:$A$1916,$A11)</f>
        <v>0</v>
      </c>
      <c r="G11" s="8">
        <f>SUMIFS(Dados!$I$1:$I$1916,Dados!$B$1:$B$1916,G$7,Dados!$A$1:$A$1916,$A11)</f>
        <v>135650</v>
      </c>
      <c r="H11" s="8">
        <f>SUMIFS(Dados!$I$1:$I$1916,Dados!$B$1:$B$1916,H$7,Dados!$A$1:$A$1916,$A11)</f>
        <v>0</v>
      </c>
      <c r="I11" s="8">
        <f t="shared" si="0"/>
        <v>145174.39000000001</v>
      </c>
      <c r="J11" s="8">
        <f t="shared" si="1"/>
        <v>18872.669999999998</v>
      </c>
      <c r="K11" s="8">
        <f t="shared" si="2"/>
        <v>164047.06</v>
      </c>
      <c r="L11" s="9">
        <f t="shared" si="4"/>
        <v>335683.97</v>
      </c>
      <c r="N11" s="34"/>
    </row>
    <row r="12" spans="1:20" ht="24" customHeight="1" x14ac:dyDescent="0.25">
      <c r="A12" s="68">
        <v>45585</v>
      </c>
      <c r="B12" s="24">
        <f t="shared" si="3"/>
        <v>4</v>
      </c>
      <c r="C12" s="8">
        <f>SUMIFS(Dados!$I$1:$I$1916,Dados!$B$1:$B$1916,C$7,Dados!$A$1:$A$1916,$A12)</f>
        <v>14307.8</v>
      </c>
      <c r="D12" s="8">
        <f>SUMIFS(Dados!$I$1:$I$1916,Dados!$B$1:$B$1916,D$7,Dados!$A$1:$A$1916,$A12)</f>
        <v>6800</v>
      </c>
      <c r="E12" s="8">
        <f>SUMIFS(Dados!$I$1:$I$1916,Dados!$B$1:$B$1916,E$7,Dados!$A$1:$A$1916,$A12)</f>
        <v>15824.13</v>
      </c>
      <c r="F12" s="8">
        <f>SUMIFS(Dados!$I$1:$I$1916,Dados!$B$1:$B$1916,F$7,Dados!$A$1:$A$1916,$A12)</f>
        <v>0</v>
      </c>
      <c r="G12" s="8">
        <f>SUMIFS(Dados!$I$1:$I$1916,Dados!$B$1:$B$1916,G$7,Dados!$A$1:$A$1916,$A12)</f>
        <v>15174.199999999999</v>
      </c>
      <c r="H12" s="8">
        <f>SUMIFS(Dados!$I$1:$I$1916,Dados!$B$1:$B$1916,H$7,Dados!$A$1:$A$1916,$A12)</f>
        <v>0</v>
      </c>
      <c r="I12" s="8">
        <f t="shared" si="0"/>
        <v>52106.13</v>
      </c>
      <c r="J12" s="8">
        <f t="shared" si="1"/>
        <v>6773.8</v>
      </c>
      <c r="K12" s="8">
        <f t="shared" si="2"/>
        <v>58879.93</v>
      </c>
      <c r="L12" s="9">
        <f t="shared" si="4"/>
        <v>394563.9</v>
      </c>
      <c r="N12" s="34"/>
    </row>
    <row r="13" spans="1:20" ht="24" customHeight="1" x14ac:dyDescent="0.25">
      <c r="A13" s="68">
        <v>45601</v>
      </c>
      <c r="B13" s="24">
        <f t="shared" si="3"/>
        <v>5</v>
      </c>
      <c r="C13" s="8">
        <f>SUMIFS(Dados!$I$1:$I$1916,Dados!$B$1:$B$1916,C$7,Dados!$A$1:$A$1916,$A13)</f>
        <v>14739.560000000005</v>
      </c>
      <c r="D13" s="8">
        <f>SUMIFS(Dados!$I$1:$I$1916,Dados!$B$1:$B$1916,D$7,Dados!$A$1:$A$1916,$A13)</f>
        <v>5339.2</v>
      </c>
      <c r="E13" s="8">
        <f>SUMIFS(Dados!$I$1:$I$1916,Dados!$B$1:$B$1916,E$7,Dados!$A$1:$A$1916,$A13)</f>
        <v>28342.21</v>
      </c>
      <c r="F13" s="8">
        <f>SUMIFS(Dados!$I$1:$I$1916,Dados!$B$1:$B$1916,F$7,Dados!$A$1:$A$1916,$A13)</f>
        <v>260</v>
      </c>
      <c r="G13" s="8">
        <f>SUMIFS(Dados!$I$1:$I$1916,Dados!$B$1:$B$1916,G$7,Dados!$A$1:$A$1916,$A13)</f>
        <v>102396.3</v>
      </c>
      <c r="H13" s="8">
        <f>SUMIFS(Dados!$I$1:$I$1916,Dados!$B$1:$B$1916,H$7,Dados!$A$1:$A$1916,$A13)</f>
        <v>0</v>
      </c>
      <c r="I13" s="8">
        <f t="shared" si="0"/>
        <v>151077.27000000002</v>
      </c>
      <c r="J13" s="8">
        <f t="shared" si="1"/>
        <v>19640.05</v>
      </c>
      <c r="K13" s="8">
        <f t="shared" si="2"/>
        <v>170717.32</v>
      </c>
      <c r="L13" s="9">
        <f t="shared" si="4"/>
        <v>565281.22</v>
      </c>
      <c r="N13" s="34"/>
    </row>
    <row r="14" spans="1:20" ht="24" customHeight="1" x14ac:dyDescent="0.25">
      <c r="A14" s="68">
        <v>45616</v>
      </c>
      <c r="B14" s="24">
        <f t="shared" si="3"/>
        <v>6</v>
      </c>
      <c r="C14" s="8">
        <f>SUMIFS(Dados!$I$1:$I$1916,Dados!$B$1:$B$1916,C$7,Dados!$A$1:$A$1916,$A14)</f>
        <v>13265.9</v>
      </c>
      <c r="D14" s="8">
        <f>SUMIFS(Dados!$I$1:$I$1916,Dados!$B$1:$B$1916,D$7,Dados!$A$1:$A$1916,$A14)</f>
        <v>8460.5999999999985</v>
      </c>
      <c r="E14" s="8">
        <f>SUMIFS(Dados!$I$1:$I$1916,Dados!$B$1:$B$1916,E$7,Dados!$A$1:$A$1916,$A14)</f>
        <v>17909.169999999998</v>
      </c>
      <c r="F14" s="8">
        <f>SUMIFS(Dados!$I$1:$I$1916,Dados!$B$1:$B$1916,F$7,Dados!$A$1:$A$1916,$A14)</f>
        <v>0</v>
      </c>
      <c r="G14" s="8">
        <f>SUMIFS(Dados!$I$1:$I$1916,Dados!$B$1:$B$1916,G$7,Dados!$A$1:$A$1916,$A14)</f>
        <v>24822.199999999997</v>
      </c>
      <c r="H14" s="8">
        <f>SUMIFS(Dados!$I$1:$I$1916,Dados!$B$1:$B$1916,H$7,Dados!$A$1:$A$1916,$A14)</f>
        <v>0</v>
      </c>
      <c r="I14" s="8">
        <f t="shared" si="0"/>
        <v>64457.869999999995</v>
      </c>
      <c r="J14" s="8">
        <f t="shared" si="1"/>
        <v>8379.52</v>
      </c>
      <c r="K14" s="8">
        <f t="shared" si="2"/>
        <v>72837.39</v>
      </c>
      <c r="L14" s="9">
        <f t="shared" si="4"/>
        <v>638118.61</v>
      </c>
      <c r="N14" s="34"/>
    </row>
    <row r="15" spans="1:20" ht="24" customHeight="1" x14ac:dyDescent="0.25">
      <c r="A15" s="68">
        <v>45631</v>
      </c>
      <c r="B15" s="24">
        <f t="shared" si="3"/>
        <v>7</v>
      </c>
      <c r="C15" s="8">
        <f>SUMIFS(Dados!$I$1:$I$1916,Dados!$B$1:$B$1916,C$7,Dados!$A$1:$A$1916,$A15)</f>
        <v>19093.489999999998</v>
      </c>
      <c r="D15" s="8">
        <f>SUMIFS(Dados!$I$1:$I$1916,Dados!$B$1:$B$1916,D$7,Dados!$A$1:$A$1916,$A15)</f>
        <v>28370.2</v>
      </c>
      <c r="E15" s="8">
        <f>SUMIFS(Dados!$I$1:$I$1916,Dados!$B$1:$B$1916,E$7,Dados!$A$1:$A$1916,$A15)</f>
        <v>12625</v>
      </c>
      <c r="F15" s="8">
        <f>SUMIFS(Dados!$I$1:$I$1916,Dados!$B$1:$B$1916,F$7,Dados!$A$1:$A$1916,$A15)</f>
        <v>0</v>
      </c>
      <c r="G15" s="8">
        <f>SUMIFS(Dados!$I$1:$I$1916,Dados!$B$1:$B$1916,G$7,Dados!$A$1:$A$1916,$A15)</f>
        <v>40076.699999999997</v>
      </c>
      <c r="H15" s="8">
        <f>SUMIFS(Dados!$I$1:$I$1916,Dados!$B$1:$B$1916,H$7,Dados!$A$1:$A$1916,$A15)</f>
        <v>0</v>
      </c>
      <c r="I15" s="8">
        <f t="shared" si="0"/>
        <v>100165.39</v>
      </c>
      <c r="J15" s="8">
        <f t="shared" si="1"/>
        <v>13021.5</v>
      </c>
      <c r="K15" s="8">
        <f t="shared" si="2"/>
        <v>113186.89</v>
      </c>
      <c r="L15" s="9">
        <f t="shared" si="4"/>
        <v>751305.5</v>
      </c>
      <c r="N15" s="34"/>
    </row>
    <row r="16" spans="1:20" ht="24" customHeight="1" x14ac:dyDescent="0.25">
      <c r="A16" s="68">
        <v>45646</v>
      </c>
      <c r="B16" s="24">
        <f t="shared" si="3"/>
        <v>8</v>
      </c>
      <c r="C16" s="8">
        <f>SUMIFS(Dados!$I$1:$I$1916,Dados!$B$1:$B$1916,C$7,Dados!$A$1:$A$1916,$A16)</f>
        <v>14367.640000000001</v>
      </c>
      <c r="D16" s="8">
        <f>SUMIFS(Dados!$I$1:$I$1916,Dados!$B$1:$B$1916,D$7,Dados!$A$1:$A$1916,$A16)</f>
        <v>55155.5</v>
      </c>
      <c r="E16" s="8">
        <f>SUMIFS(Dados!$I$1:$I$1916,Dados!$B$1:$B$1916,E$7,Dados!$A$1:$A$1916,$A16)</f>
        <v>28052.54</v>
      </c>
      <c r="F16" s="8">
        <f>SUMIFS(Dados!$I$1:$I$1916,Dados!$B$1:$B$1916,F$7,Dados!$A$1:$A$1916,$A16)</f>
        <v>0</v>
      </c>
      <c r="G16" s="8">
        <f>SUMIFS(Dados!$I$1:$I$1916,Dados!$B$1:$B$1916,G$7,Dados!$A$1:$A$1916,$A16)</f>
        <v>109828.47</v>
      </c>
      <c r="H16" s="8">
        <f>SUMIFS(Dados!$I$1:$I$1916,Dados!$B$1:$B$1916,H$7,Dados!$A$1:$A$1916,$A16)</f>
        <v>0</v>
      </c>
      <c r="I16" s="8">
        <f t="shared" si="0"/>
        <v>207404.15</v>
      </c>
      <c r="J16" s="8">
        <f t="shared" si="1"/>
        <v>26962.54</v>
      </c>
      <c r="K16" s="8">
        <f t="shared" si="2"/>
        <v>234366.69</v>
      </c>
      <c r="L16" s="9">
        <f t="shared" si="4"/>
        <v>985672.19</v>
      </c>
      <c r="N16" s="34"/>
    </row>
    <row r="17" spans="1:14" ht="24" customHeight="1" x14ac:dyDescent="0.25">
      <c r="A17" s="68">
        <v>45662</v>
      </c>
      <c r="B17" s="24">
        <f t="shared" si="3"/>
        <v>9</v>
      </c>
      <c r="C17" s="8">
        <f>SUMIFS(Dados!$I$1:$I$1916,Dados!$B$1:$B$1916,C$7,Dados!$A$1:$A$1916,$A17)</f>
        <v>20065.75</v>
      </c>
      <c r="D17" s="8">
        <f>SUMIFS(Dados!$I$1:$I$1916,Dados!$B$1:$B$1916,D$7,Dados!$A$1:$A$1916,$A17)</f>
        <v>19697.400000000001</v>
      </c>
      <c r="E17" s="8">
        <f>SUMIFS(Dados!$I$1:$I$1916,Dados!$B$1:$B$1916,E$7,Dados!$A$1:$A$1916,$A17)</f>
        <v>2288.17</v>
      </c>
      <c r="F17" s="8">
        <f>SUMIFS(Dados!$I$1:$I$1916,Dados!$B$1:$B$1916,F$7,Dados!$A$1:$A$1916,$A17)</f>
        <v>2276.88</v>
      </c>
      <c r="G17" s="8">
        <f>SUMIFS(Dados!$I$1:$I$1916,Dados!$B$1:$B$1916,G$7,Dados!$A$1:$A$1916,$A17)</f>
        <v>80547.81</v>
      </c>
      <c r="H17" s="8">
        <f>SUMIFS(Dados!$I$1:$I$1916,Dados!$B$1:$B$1916,H$7,Dados!$A$1:$A$1916,$A17)</f>
        <v>0</v>
      </c>
      <c r="I17" s="8">
        <f t="shared" si="0"/>
        <v>124876.01</v>
      </c>
      <c r="J17" s="8">
        <f t="shared" si="1"/>
        <v>16233.88</v>
      </c>
      <c r="K17" s="8">
        <f t="shared" si="2"/>
        <v>141109.88999999998</v>
      </c>
      <c r="L17" s="9">
        <f t="shared" si="4"/>
        <v>1126782.08</v>
      </c>
      <c r="N17" s="34"/>
    </row>
    <row r="18" spans="1:14" ht="24" customHeight="1" x14ac:dyDescent="0.25">
      <c r="A18" s="68">
        <v>45677</v>
      </c>
      <c r="B18" s="24">
        <f t="shared" si="3"/>
        <v>10</v>
      </c>
      <c r="C18" s="8">
        <f>SUMIFS(Dados!$I$1:$I$1916,Dados!$B$1:$B$1916,C$7,Dados!$A$1:$A$1916,$A18)</f>
        <v>12265.5</v>
      </c>
      <c r="D18" s="8">
        <f>SUMIFS(Dados!$I$1:$I$1916,Dados!$B$1:$B$1916,D$7,Dados!$A$1:$A$1916,$A18)</f>
        <v>30412.799999999999</v>
      </c>
      <c r="E18" s="8">
        <f>SUMIFS(Dados!$I$1:$I$1916,Dados!$B$1:$B$1916,E$7,Dados!$A$1:$A$1916,$A18)</f>
        <v>17273.66</v>
      </c>
      <c r="F18" s="8">
        <f>SUMIFS(Dados!$I$1:$I$1916,Dados!$B$1:$B$1916,F$7,Dados!$A$1:$A$1916,$A18)</f>
        <v>0</v>
      </c>
      <c r="G18" s="8">
        <f>SUMIFS(Dados!$I$1:$I$1916,Dados!$B$1:$B$1916,G$7,Dados!$A$1:$A$1916,$A18)</f>
        <v>39140</v>
      </c>
      <c r="H18" s="8">
        <f>SUMIFS(Dados!$I$1:$I$1916,Dados!$B$1:$B$1916,H$7,Dados!$A$1:$A$1916,$A18)</f>
        <v>0</v>
      </c>
      <c r="I18" s="8">
        <f t="shared" si="0"/>
        <v>99091.96</v>
      </c>
      <c r="J18" s="8">
        <f t="shared" si="1"/>
        <v>12881.95</v>
      </c>
      <c r="K18" s="8">
        <f t="shared" si="2"/>
        <v>111973.91</v>
      </c>
      <c r="L18" s="9">
        <f t="shared" si="4"/>
        <v>1238755.99</v>
      </c>
      <c r="N18" s="59">
        <f>99091.96-I18</f>
        <v>0</v>
      </c>
    </row>
    <row r="19" spans="1:14" ht="24" customHeight="1" x14ac:dyDescent="0.25">
      <c r="A19" s="68">
        <v>45693</v>
      </c>
      <c r="B19" s="24">
        <f t="shared" si="3"/>
        <v>11</v>
      </c>
      <c r="C19" s="8">
        <f>SUMIFS(Dados!$I$1:$I$1916,Dados!$B$1:$B$1916,C$7,Dados!$A$1:$A$1916,$A19)</f>
        <v>27969.869999999995</v>
      </c>
      <c r="D19" s="8">
        <f>SUMIFS(Dados!$I$1:$I$1916,Dados!$B$1:$B$1916,D$7,Dados!$A$1:$A$1916,$A19)</f>
        <v>20396.8</v>
      </c>
      <c r="E19" s="8">
        <f>SUMIFS(Dados!$I$1:$I$1916,Dados!$B$1:$B$1916,E$7,Dados!$A$1:$A$1916,$A19)</f>
        <v>6615.8</v>
      </c>
      <c r="F19" s="8">
        <f>SUMIFS(Dados!$I$1:$I$1916,Dados!$B$1:$B$1916,F$7,Dados!$A$1:$A$1916,$A19)</f>
        <v>0</v>
      </c>
      <c r="G19" s="8">
        <f>SUMIFS(Dados!$I$1:$I$1916,Dados!$B$1:$B$1916,G$7,Dados!$A$1:$A$1916,$A19)</f>
        <v>81155.25</v>
      </c>
      <c r="H19" s="8">
        <f>SUMIFS(Dados!$I$1:$I$1916,Dados!$B$1:$B$1916,H$7,Dados!$A$1:$A$1916,$A19)</f>
        <v>0</v>
      </c>
      <c r="I19" s="8">
        <f t="shared" si="0"/>
        <v>136137.72</v>
      </c>
      <c r="J19" s="8">
        <f t="shared" si="1"/>
        <v>17697.900000000001</v>
      </c>
      <c r="K19" s="8">
        <f t="shared" si="2"/>
        <v>153835.62</v>
      </c>
      <c r="L19" s="9">
        <f t="shared" si="4"/>
        <v>1392591.61</v>
      </c>
      <c r="N19" s="34"/>
    </row>
    <row r="20" spans="1:14" ht="24" customHeight="1" x14ac:dyDescent="0.25">
      <c r="A20" s="68">
        <v>45708</v>
      </c>
      <c r="B20" s="24">
        <f t="shared" si="3"/>
        <v>12</v>
      </c>
      <c r="C20" s="8">
        <f>SUMIFS(Dados!$I$1:$I$1916,Dados!$B$1:$B$1916,C$7,Dados!$A$1:$A$1916,$A20)</f>
        <v>15905.199999999999</v>
      </c>
      <c r="D20" s="8">
        <f>SUMIFS(Dados!$I$1:$I$1916,Dados!$B$1:$B$1916,D$7,Dados!$A$1:$A$1916,$A20)</f>
        <v>1013.35</v>
      </c>
      <c r="E20" s="8">
        <f>SUMIFS(Dados!$I$1:$I$1916,Dados!$B$1:$B$1916,E$7,Dados!$A$1:$A$1916,$A20)</f>
        <v>21870.93</v>
      </c>
      <c r="F20" s="8">
        <f>SUMIFS(Dados!$I$1:$I$1916,Dados!$B$1:$B$1916,F$7,Dados!$A$1:$A$1916,$A20)</f>
        <v>0</v>
      </c>
      <c r="G20" s="8">
        <f>SUMIFS(Dados!$I$1:$I$1916,Dados!$B$1:$B$1916,G$7,Dados!$A$1:$A$1916,$A20)</f>
        <v>91480</v>
      </c>
      <c r="H20" s="8">
        <f>SUMIFS(Dados!$I$1:$I$1916,Dados!$B$1:$B$1916,H$7,Dados!$A$1:$A$1916,$A20)</f>
        <v>0</v>
      </c>
      <c r="I20" s="8">
        <f t="shared" si="0"/>
        <v>130269.48</v>
      </c>
      <c r="J20" s="8">
        <f t="shared" si="1"/>
        <v>16935.03</v>
      </c>
      <c r="K20" s="8">
        <f t="shared" si="2"/>
        <v>147204.51</v>
      </c>
      <c r="L20" s="9">
        <f t="shared" si="4"/>
        <v>1539796.12</v>
      </c>
      <c r="N20" s="34"/>
    </row>
    <row r="21" spans="1:14" ht="24" customHeight="1" x14ac:dyDescent="0.25">
      <c r="A21" s="68">
        <v>45721</v>
      </c>
      <c r="B21" s="24">
        <f t="shared" si="3"/>
        <v>13</v>
      </c>
      <c r="C21" s="8">
        <f>SUMIFS(Dados!$I$1:$I$1916,Dados!$B$1:$B$1916,C$7,Dados!$A$1:$A$1916,$A21)</f>
        <v>0</v>
      </c>
      <c r="D21" s="8">
        <f>SUMIFS(Dados!$I$1:$I$1916,Dados!$B$1:$B$1916,D$7,Dados!$A$1:$A$1916,$A21)</f>
        <v>0</v>
      </c>
      <c r="E21" s="8">
        <f>SUMIFS(Dados!$I$1:$I$1916,Dados!$B$1:$B$1916,E$7,Dados!$A$1:$A$1916,$A21)</f>
        <v>0</v>
      </c>
      <c r="F21" s="8">
        <f>SUMIFS(Dados!$I$1:$I$1916,Dados!$B$1:$B$1916,F$7,Dados!$A$1:$A$1916,$A21)</f>
        <v>0</v>
      </c>
      <c r="G21" s="8">
        <f>SUMIFS(Dados!$I$1:$I$1916,Dados!$B$1:$B$1916,G$7,Dados!$A$1:$A$1916,$A21)</f>
        <v>0</v>
      </c>
      <c r="H21" s="8">
        <f>SUMIFS(Dados!$I$1:$I$1916,Dados!$B$1:$B$1916,H$7,Dados!$A$1:$A$1916,$A21)</f>
        <v>0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9">
        <f t="shared" si="4"/>
        <v>1539796.12</v>
      </c>
      <c r="N21" s="34"/>
    </row>
    <row r="22" spans="1:14" ht="24" customHeight="1" x14ac:dyDescent="0.25">
      <c r="A22" s="68">
        <v>45736</v>
      </c>
      <c r="B22" s="24">
        <f t="shared" si="3"/>
        <v>14</v>
      </c>
      <c r="C22" s="8">
        <f>SUMIFS(Dados!$I$1:$I$1916,Dados!$B$1:$B$1916,C$7,Dados!$A$1:$A$1916,$A22)</f>
        <v>0</v>
      </c>
      <c r="D22" s="8">
        <f>SUMIFS(Dados!$I$1:$I$1916,Dados!$B$1:$B$1916,D$7,Dados!$A$1:$A$1916,$A22)</f>
        <v>0</v>
      </c>
      <c r="E22" s="8">
        <f>SUMIFS(Dados!$I$1:$I$1916,Dados!$B$1:$B$1916,E$7,Dados!$A$1:$A$1916,$A22)</f>
        <v>0</v>
      </c>
      <c r="F22" s="8">
        <f>SUMIFS(Dados!$I$1:$I$1916,Dados!$B$1:$B$1916,F$7,Dados!$A$1:$A$1916,$A22)</f>
        <v>0</v>
      </c>
      <c r="G22" s="8">
        <f>SUMIFS(Dados!$I$1:$I$1916,Dados!$B$1:$B$1916,G$7,Dados!$A$1:$A$1916,$A22)</f>
        <v>0</v>
      </c>
      <c r="H22" s="8">
        <f>SUMIFS(Dados!$I$1:$I$1916,Dados!$B$1:$B$1916,H$7,Dados!$A$1:$A$1916,$A22)</f>
        <v>0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9">
        <f t="shared" si="4"/>
        <v>1539796.12</v>
      </c>
      <c r="N22" s="34"/>
    </row>
    <row r="23" spans="1:14" ht="24" customHeight="1" x14ac:dyDescent="0.25">
      <c r="A23" s="68">
        <v>45752</v>
      </c>
      <c r="B23" s="24">
        <f t="shared" si="3"/>
        <v>15</v>
      </c>
      <c r="C23" s="8">
        <f>SUMIFS(Dados!$I$1:$I$1916,Dados!$B$1:$B$1916,C$7,Dados!$A$1:$A$1916,$A23)</f>
        <v>0</v>
      </c>
      <c r="D23" s="8">
        <f>SUMIFS(Dados!$I$1:$I$1916,Dados!$B$1:$B$1916,D$7,Dados!$A$1:$A$1916,$A23)</f>
        <v>0</v>
      </c>
      <c r="E23" s="8">
        <f>SUMIFS(Dados!$I$1:$I$1916,Dados!$B$1:$B$1916,E$7,Dados!$A$1:$A$1916,$A23)</f>
        <v>0</v>
      </c>
      <c r="F23" s="8">
        <f>SUMIFS(Dados!$I$1:$I$1916,Dados!$B$1:$B$1916,F$7,Dados!$A$1:$A$1916,$A23)</f>
        <v>0</v>
      </c>
      <c r="G23" s="8">
        <f>SUMIFS(Dados!$I$1:$I$1916,Dados!$B$1:$B$1916,G$7,Dados!$A$1:$A$1916,$A23)</f>
        <v>0</v>
      </c>
      <c r="H23" s="8">
        <f>SUMIFS(Dados!$I$1:$I$1916,Dados!$B$1:$B$1916,H$7,Dados!$A$1:$A$1916,$A23)</f>
        <v>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9">
        <f t="shared" si="4"/>
        <v>1539796.12</v>
      </c>
      <c r="N23" s="34"/>
    </row>
    <row r="24" spans="1:14" ht="24" customHeight="1" x14ac:dyDescent="0.25">
      <c r="A24" s="68">
        <v>45767</v>
      </c>
      <c r="B24" s="24">
        <f t="shared" si="3"/>
        <v>16</v>
      </c>
      <c r="C24" s="8">
        <f>SUMIFS(Dados!$I$1:$I$1916,Dados!$B$1:$B$1916,C$7,Dados!$A$1:$A$1916,$A24)</f>
        <v>0</v>
      </c>
      <c r="D24" s="8">
        <f>SUMIFS(Dados!$I$1:$I$1916,Dados!$B$1:$B$1916,D$7,Dados!$A$1:$A$1916,$A24)</f>
        <v>0</v>
      </c>
      <c r="E24" s="8">
        <f>SUMIFS(Dados!$I$1:$I$1916,Dados!$B$1:$B$1916,E$7,Dados!$A$1:$A$1916,$A24)</f>
        <v>0</v>
      </c>
      <c r="F24" s="8">
        <f>SUMIFS(Dados!$I$1:$I$1916,Dados!$B$1:$B$1916,F$7,Dados!$A$1:$A$1916,$A24)</f>
        <v>0</v>
      </c>
      <c r="G24" s="8">
        <f>SUMIFS(Dados!$I$1:$I$1916,Dados!$B$1:$B$1916,G$7,Dados!$A$1:$A$1916,$A24)</f>
        <v>0</v>
      </c>
      <c r="H24" s="8">
        <f>SUMIFS(Dados!$I$1:$I$1916,Dados!$B$1:$B$1916,H$7,Dados!$A$1:$A$1916,$A24)</f>
        <v>0</v>
      </c>
      <c r="I24" s="8">
        <f t="shared" si="0"/>
        <v>0</v>
      </c>
      <c r="J24" s="8">
        <f t="shared" si="1"/>
        <v>0</v>
      </c>
      <c r="K24" s="7">
        <f t="shared" si="2"/>
        <v>0</v>
      </c>
      <c r="L24" s="9">
        <f t="shared" si="4"/>
        <v>1539796.12</v>
      </c>
      <c r="N24" s="34"/>
    </row>
    <row r="25" spans="1:14" ht="24" customHeight="1" x14ac:dyDescent="0.25">
      <c r="A25" s="68">
        <v>45782</v>
      </c>
      <c r="B25" s="24">
        <f t="shared" si="3"/>
        <v>17</v>
      </c>
      <c r="C25" s="8">
        <f>SUMIFS(Dados!$I$1:$I$1916,Dados!$B$1:$B$1916,C$7,Dados!$A$1:$A$1916,$A25)</f>
        <v>0</v>
      </c>
      <c r="D25" s="8">
        <f>SUMIFS(Dados!$I$1:$I$1916,Dados!$B$1:$B$1916,D$7,Dados!$A$1:$A$1916,$A25)</f>
        <v>0</v>
      </c>
      <c r="E25" s="8">
        <f>SUMIFS(Dados!$I$1:$I$1916,Dados!$B$1:$B$1916,E$7,Dados!$A$1:$A$1916,$A25)</f>
        <v>0</v>
      </c>
      <c r="F25" s="8">
        <f>SUMIFS(Dados!$I$1:$I$1916,Dados!$B$1:$B$1916,F$7,Dados!$A$1:$A$1916,$A25)</f>
        <v>0</v>
      </c>
      <c r="G25" s="8">
        <f>SUMIFS(Dados!$I$1:$I$1916,Dados!$B$1:$B$1916,G$7,Dados!$A$1:$A$1916,$A25)</f>
        <v>0</v>
      </c>
      <c r="H25" s="8">
        <f>SUMIFS(Dados!$I$1:$I$1916,Dados!$B$1:$B$1916,H$7,Dados!$A$1:$A$1916,$A25)</f>
        <v>0</v>
      </c>
      <c r="I25" s="8">
        <f t="shared" si="0"/>
        <v>0</v>
      </c>
      <c r="J25" s="8">
        <f t="shared" si="1"/>
        <v>0</v>
      </c>
      <c r="K25" s="7">
        <f t="shared" si="2"/>
        <v>0</v>
      </c>
      <c r="L25" s="9">
        <f t="shared" si="4"/>
        <v>1539796.12</v>
      </c>
      <c r="N25" s="34"/>
    </row>
    <row r="26" spans="1:14" ht="24" customHeight="1" x14ac:dyDescent="0.25">
      <c r="A26" s="68">
        <v>45797</v>
      </c>
      <c r="B26" s="24">
        <f t="shared" si="3"/>
        <v>18</v>
      </c>
      <c r="C26" s="8">
        <f>SUMIFS(Dados!$I$1:$I$1916,Dados!$B$1:$B$1916,C$7,Dados!$A$1:$A$1916,$A26)</f>
        <v>0</v>
      </c>
      <c r="D26" s="8">
        <f>SUMIFS(Dados!$I$1:$I$1916,Dados!$B$1:$B$1916,D$7,Dados!$A$1:$A$1916,$A26)</f>
        <v>0</v>
      </c>
      <c r="E26" s="8">
        <f>SUMIFS(Dados!$I$1:$I$1916,Dados!$B$1:$B$1916,E$7,Dados!$A$1:$A$1916,$A26)</f>
        <v>0</v>
      </c>
      <c r="F26" s="8">
        <f>SUMIFS(Dados!$I$1:$I$1916,Dados!$B$1:$B$1916,F$7,Dados!$A$1:$A$1916,$A26)</f>
        <v>0</v>
      </c>
      <c r="G26" s="8">
        <f>SUMIFS(Dados!$I$1:$I$1916,Dados!$B$1:$B$1916,G$7,Dados!$A$1:$A$1916,$A26)</f>
        <v>0</v>
      </c>
      <c r="H26" s="8">
        <f>SUMIFS(Dados!$I$1:$I$1916,Dados!$B$1:$B$1916,H$7,Dados!$A$1:$A$1916,$A26)</f>
        <v>0</v>
      </c>
      <c r="I26" s="8">
        <f t="shared" si="0"/>
        <v>0</v>
      </c>
      <c r="J26" s="8">
        <f t="shared" si="1"/>
        <v>0</v>
      </c>
      <c r="K26" s="7">
        <f t="shared" si="2"/>
        <v>0</v>
      </c>
      <c r="L26" s="9">
        <f t="shared" si="4"/>
        <v>1539796.12</v>
      </c>
      <c r="N26" s="34"/>
    </row>
    <row r="27" spans="1:14" ht="24" customHeight="1" x14ac:dyDescent="0.25">
      <c r="A27" s="68">
        <v>45813</v>
      </c>
      <c r="B27" s="24">
        <f t="shared" si="3"/>
        <v>19</v>
      </c>
      <c r="C27" s="8">
        <f>SUMIFS(Dados!$I$1:$I$1916,Dados!$B$1:$B$1916,C$7,Dados!$A$1:$A$1916,$A27)</f>
        <v>0</v>
      </c>
      <c r="D27" s="8">
        <f>SUMIFS(Dados!$I$1:$I$1916,Dados!$B$1:$B$1916,D$7,Dados!$A$1:$A$1916,$A27)</f>
        <v>0</v>
      </c>
      <c r="E27" s="8">
        <f>SUMIFS(Dados!$I$1:$I$1916,Dados!$B$1:$B$1916,E$7,Dados!$A$1:$A$1916,$A27)</f>
        <v>0</v>
      </c>
      <c r="F27" s="8">
        <f>SUMIFS(Dados!$I$1:$I$1916,Dados!$B$1:$B$1916,F$7,Dados!$A$1:$A$1916,$A27)</f>
        <v>0</v>
      </c>
      <c r="G27" s="8">
        <f>SUMIFS(Dados!$I$1:$I$1916,Dados!$B$1:$B$1916,G$7,Dados!$A$1:$A$1916,$A27)</f>
        <v>0</v>
      </c>
      <c r="H27" s="8">
        <f>SUMIFS(Dados!$I$1:$I$1916,Dados!$B$1:$B$1916,H$7,Dados!$A$1:$A$1916,$A27)</f>
        <v>0</v>
      </c>
      <c r="I27" s="8">
        <f t="shared" si="0"/>
        <v>0</v>
      </c>
      <c r="J27" s="8">
        <f t="shared" si="1"/>
        <v>0</v>
      </c>
      <c r="K27" s="7">
        <f t="shared" si="2"/>
        <v>0</v>
      </c>
      <c r="L27" s="9">
        <f t="shared" si="4"/>
        <v>1539796.12</v>
      </c>
      <c r="N27" s="34"/>
    </row>
    <row r="28" spans="1:14" ht="24" customHeight="1" x14ac:dyDescent="0.25">
      <c r="A28" s="68">
        <v>45828</v>
      </c>
      <c r="B28" s="24">
        <f t="shared" si="3"/>
        <v>20</v>
      </c>
      <c r="C28" s="8">
        <f>SUMIFS(Dados!$I$1:$I$1916,Dados!$B$1:$B$1916,C$7,Dados!$A$1:$A$1916,$A28)</f>
        <v>0</v>
      </c>
      <c r="D28" s="8">
        <f>SUMIFS(Dados!$I$1:$I$1916,Dados!$B$1:$B$1916,D$7,Dados!$A$1:$A$1916,$A28)</f>
        <v>0</v>
      </c>
      <c r="E28" s="8">
        <f>SUMIFS(Dados!$I$1:$I$1916,Dados!$B$1:$B$1916,E$7,Dados!$A$1:$A$1916,$A28)</f>
        <v>0</v>
      </c>
      <c r="F28" s="8">
        <f>SUMIFS(Dados!$I$1:$I$1916,Dados!$B$1:$B$1916,F$7,Dados!$A$1:$A$1916,$A28)</f>
        <v>0</v>
      </c>
      <c r="G28" s="8">
        <f>SUMIFS(Dados!$I$1:$I$1916,Dados!$B$1:$B$1916,G$7,Dados!$A$1:$A$1916,$A28)</f>
        <v>0</v>
      </c>
      <c r="H28" s="8">
        <f>SUMIFS(Dados!$I$1:$I$1916,Dados!$B$1:$B$1916,H$7,Dados!$A$1:$A$1916,$A28)</f>
        <v>0</v>
      </c>
      <c r="I28" s="8">
        <f t="shared" si="0"/>
        <v>0</v>
      </c>
      <c r="J28" s="8">
        <f t="shared" si="1"/>
        <v>0</v>
      </c>
      <c r="K28" s="7">
        <f t="shared" si="2"/>
        <v>0</v>
      </c>
      <c r="L28" s="9">
        <f t="shared" si="4"/>
        <v>1539796.12</v>
      </c>
      <c r="N28" s="34"/>
    </row>
    <row r="29" spans="1:14" ht="24" customHeight="1" x14ac:dyDescent="0.25">
      <c r="A29" s="68">
        <v>45843</v>
      </c>
      <c r="B29" s="24">
        <f t="shared" si="3"/>
        <v>21</v>
      </c>
      <c r="C29" s="8">
        <f>SUMIFS(Dados!$I$1:$I$1916,Dados!$B$1:$B$1916,C$7,Dados!$A$1:$A$1916,$A29)</f>
        <v>0</v>
      </c>
      <c r="D29" s="8">
        <f>SUMIFS(Dados!$I$1:$I$1916,Dados!$B$1:$B$1916,D$7,Dados!$A$1:$A$1916,$A29)</f>
        <v>0</v>
      </c>
      <c r="E29" s="8">
        <f>SUMIFS(Dados!$I$1:$I$1916,Dados!$B$1:$B$1916,E$7,Dados!$A$1:$A$1916,$A29)</f>
        <v>0</v>
      </c>
      <c r="F29" s="8">
        <f>SUMIFS(Dados!$I$1:$I$1916,Dados!$B$1:$B$1916,F$7,Dados!$A$1:$A$1916,$A29)</f>
        <v>0</v>
      </c>
      <c r="G29" s="8">
        <f>SUMIFS(Dados!$I$1:$I$1916,Dados!$B$1:$B$1916,G$7,Dados!$A$1:$A$1916,$A29)</f>
        <v>0</v>
      </c>
      <c r="H29" s="8">
        <f>SUMIFS(Dados!$I$1:$I$1916,Dados!$B$1:$B$1916,H$7,Dados!$A$1:$A$1916,$A29)</f>
        <v>0</v>
      </c>
      <c r="I29" s="8">
        <f t="shared" si="0"/>
        <v>0</v>
      </c>
      <c r="J29" s="8">
        <f t="shared" si="1"/>
        <v>0</v>
      </c>
      <c r="K29" s="7">
        <f t="shared" si="2"/>
        <v>0</v>
      </c>
      <c r="L29" s="9">
        <f t="shared" si="4"/>
        <v>1539796.12</v>
      </c>
      <c r="N29" s="34"/>
    </row>
    <row r="30" spans="1:14" ht="24" customHeight="1" x14ac:dyDescent="0.25">
      <c r="A30" s="68">
        <v>45858</v>
      </c>
      <c r="B30" s="24">
        <f t="shared" si="3"/>
        <v>22</v>
      </c>
      <c r="C30" s="8">
        <f>SUMIFS(Dados!$I$1:$I$1916,Dados!$B$1:$B$1916,C$7,Dados!$A$1:$A$1916,$A30)</f>
        <v>0</v>
      </c>
      <c r="D30" s="8">
        <f>SUMIFS(Dados!$I$1:$I$1916,Dados!$B$1:$B$1916,D$7,Dados!$A$1:$A$1916,$A30)</f>
        <v>0</v>
      </c>
      <c r="E30" s="8">
        <f>SUMIFS(Dados!$I$1:$I$1916,Dados!$B$1:$B$1916,E$7,Dados!$A$1:$A$1916,$A30)</f>
        <v>0</v>
      </c>
      <c r="F30" s="8">
        <f>SUMIFS(Dados!$I$1:$I$1916,Dados!$B$1:$B$1916,F$7,Dados!$A$1:$A$1916,$A30)</f>
        <v>0</v>
      </c>
      <c r="G30" s="8">
        <f>SUMIFS(Dados!$I$1:$I$1916,Dados!$B$1:$B$1916,G$7,Dados!$A$1:$A$1916,$A30)</f>
        <v>0</v>
      </c>
      <c r="H30" s="8">
        <f>SUMIFS(Dados!$I$1:$I$1916,Dados!$B$1:$B$1916,H$7,Dados!$A$1:$A$1916,$A30)</f>
        <v>0</v>
      </c>
      <c r="I30" s="8">
        <f t="shared" si="0"/>
        <v>0</v>
      </c>
      <c r="J30" s="8">
        <f t="shared" si="1"/>
        <v>0</v>
      </c>
      <c r="K30" s="7">
        <f t="shared" si="2"/>
        <v>0</v>
      </c>
      <c r="L30" s="9">
        <f t="shared" si="4"/>
        <v>1539796.12</v>
      </c>
      <c r="N30" s="34"/>
    </row>
    <row r="31" spans="1:14" ht="24" customHeight="1" x14ac:dyDescent="0.25">
      <c r="A31" s="68">
        <v>45874</v>
      </c>
      <c r="B31" s="24">
        <f t="shared" si="3"/>
        <v>23</v>
      </c>
      <c r="C31" s="8">
        <f>SUMIFS(Dados!$I$1:$I$1916,Dados!$B$1:$B$1916,C$7,Dados!$A$1:$A$1916,$A31)</f>
        <v>0</v>
      </c>
      <c r="D31" s="8">
        <f>SUMIFS(Dados!$I$1:$I$1916,Dados!$B$1:$B$1916,D$7,Dados!$A$1:$A$1916,$A31)</f>
        <v>0</v>
      </c>
      <c r="E31" s="8">
        <f>SUMIFS(Dados!$I$1:$I$1916,Dados!$B$1:$B$1916,E$7,Dados!$A$1:$A$1916,$A31)</f>
        <v>0</v>
      </c>
      <c r="F31" s="8">
        <f>SUMIFS(Dados!$I$1:$I$1916,Dados!$B$1:$B$1916,F$7,Dados!$A$1:$A$1916,$A31)</f>
        <v>0</v>
      </c>
      <c r="G31" s="8">
        <f>SUMIFS(Dados!$I$1:$I$1916,Dados!$B$1:$B$1916,G$7,Dados!$A$1:$A$1916,$A31)</f>
        <v>0</v>
      </c>
      <c r="H31" s="8">
        <f>SUMIFS(Dados!$I$1:$I$1916,Dados!$B$1:$B$1916,H$7,Dados!$A$1:$A$1916,$A31)</f>
        <v>0</v>
      </c>
      <c r="I31" s="8">
        <f t="shared" si="0"/>
        <v>0</v>
      </c>
      <c r="J31" s="8">
        <f t="shared" si="1"/>
        <v>0</v>
      </c>
      <c r="K31" s="7">
        <f t="shared" si="2"/>
        <v>0</v>
      </c>
      <c r="L31" s="9">
        <f t="shared" si="4"/>
        <v>1539796.12</v>
      </c>
      <c r="N31" s="34"/>
    </row>
    <row r="32" spans="1:14" ht="24" customHeight="1" x14ac:dyDescent="0.25">
      <c r="A32" s="68">
        <v>45889</v>
      </c>
      <c r="B32" s="24">
        <f t="shared" si="3"/>
        <v>24</v>
      </c>
      <c r="C32" s="8">
        <f>SUMIFS(Dados!$I$1:$I$1916,Dados!$B$1:$B$1916,C$7,Dados!$A$1:$A$1916,$A32)</f>
        <v>0</v>
      </c>
      <c r="D32" s="8">
        <f>SUMIFS(Dados!$I$1:$I$1916,Dados!$B$1:$B$1916,D$7,Dados!$A$1:$A$1916,$A32)</f>
        <v>0</v>
      </c>
      <c r="E32" s="8">
        <f>SUMIFS(Dados!$I$1:$I$1916,Dados!$B$1:$B$1916,E$7,Dados!$A$1:$A$1916,$A32)</f>
        <v>0</v>
      </c>
      <c r="F32" s="8">
        <f>SUMIFS(Dados!$I$1:$I$1916,Dados!$B$1:$B$1916,F$7,Dados!$A$1:$A$1916,$A32)</f>
        <v>0</v>
      </c>
      <c r="G32" s="8">
        <f>SUMIFS(Dados!$I$1:$I$1916,Dados!$B$1:$B$1916,G$7,Dados!$A$1:$A$1916,$A32)</f>
        <v>0</v>
      </c>
      <c r="H32" s="8">
        <f>SUMIFS(Dados!$I$1:$I$1916,Dados!$B$1:$B$1916,H$7,Dados!$A$1:$A$1916,$A32)</f>
        <v>0</v>
      </c>
      <c r="I32" s="8">
        <f t="shared" si="0"/>
        <v>0</v>
      </c>
      <c r="J32" s="8">
        <f t="shared" si="1"/>
        <v>0</v>
      </c>
      <c r="K32" s="7">
        <f t="shared" si="2"/>
        <v>0</v>
      </c>
      <c r="L32" s="9">
        <f t="shared" si="4"/>
        <v>1539796.12</v>
      </c>
      <c r="N32" s="34"/>
    </row>
    <row r="33" spans="1:14" ht="24" customHeight="1" x14ac:dyDescent="0.25">
      <c r="A33" s="68">
        <v>45905</v>
      </c>
      <c r="B33" s="24">
        <f t="shared" si="3"/>
        <v>25</v>
      </c>
      <c r="C33" s="8">
        <f>SUMIFS(Dados!$I$1:$I$1916,Dados!$B$1:$B$1916,C$7,Dados!$A$1:$A$1916,$A33)</f>
        <v>0</v>
      </c>
      <c r="D33" s="8">
        <f>SUMIFS(Dados!$I$1:$I$1916,Dados!$B$1:$B$1916,D$7,Dados!$A$1:$A$1916,$A33)</f>
        <v>0</v>
      </c>
      <c r="E33" s="8">
        <f>SUMIFS(Dados!$I$1:$I$1916,Dados!$B$1:$B$1916,E$7,Dados!$A$1:$A$1916,$A33)</f>
        <v>0</v>
      </c>
      <c r="F33" s="8">
        <f>SUMIFS(Dados!$I$1:$I$1916,Dados!$B$1:$B$1916,F$7,Dados!$A$1:$A$1916,$A33)</f>
        <v>0</v>
      </c>
      <c r="G33" s="8">
        <f>SUMIFS(Dados!$I$1:$I$1916,Dados!$B$1:$B$1916,G$7,Dados!$A$1:$A$1916,$A33)</f>
        <v>0</v>
      </c>
      <c r="H33" s="8">
        <f>SUMIFS(Dados!$I$1:$I$1916,Dados!$B$1:$B$1916,H$7,Dados!$A$1:$A$1916,$A33)</f>
        <v>0</v>
      </c>
      <c r="I33" s="8">
        <f t="shared" si="0"/>
        <v>0</v>
      </c>
      <c r="J33" s="8">
        <f t="shared" si="1"/>
        <v>0</v>
      </c>
      <c r="K33" s="7">
        <f t="shared" si="2"/>
        <v>0</v>
      </c>
      <c r="L33" s="9">
        <f t="shared" si="4"/>
        <v>1539796.12</v>
      </c>
      <c r="N33" s="34"/>
    </row>
    <row r="34" spans="1:14" ht="24" customHeight="1" x14ac:dyDescent="0.25">
      <c r="A34" s="68">
        <v>45920</v>
      </c>
      <c r="B34" s="24">
        <f t="shared" si="3"/>
        <v>26</v>
      </c>
      <c r="C34" s="8">
        <f>SUMIFS(Dados!$I$1:$I$1916,Dados!$B$1:$B$1916,C$7,Dados!$A$1:$A$1916,$A34)</f>
        <v>0</v>
      </c>
      <c r="D34" s="8">
        <f>SUMIFS(Dados!$I$1:$I$1916,Dados!$B$1:$B$1916,D$7,Dados!$A$1:$A$1916,$A34)</f>
        <v>0</v>
      </c>
      <c r="E34" s="8">
        <f>SUMIFS(Dados!$I$1:$I$1916,Dados!$B$1:$B$1916,E$7,Dados!$A$1:$A$1916,$A34)</f>
        <v>0</v>
      </c>
      <c r="F34" s="8">
        <f>SUMIFS(Dados!$I$1:$I$1916,Dados!$B$1:$B$1916,F$7,Dados!$A$1:$A$1916,$A34)</f>
        <v>0</v>
      </c>
      <c r="G34" s="8">
        <f>SUMIFS(Dados!$I$1:$I$1916,Dados!$B$1:$B$1916,G$7,Dados!$A$1:$A$1916,$A34)</f>
        <v>0</v>
      </c>
      <c r="H34" s="8">
        <f>SUMIFS(Dados!$I$1:$I$1916,Dados!$B$1:$B$1916,H$7,Dados!$A$1:$A$1916,$A34)</f>
        <v>0</v>
      </c>
      <c r="I34" s="8">
        <f t="shared" si="0"/>
        <v>0</v>
      </c>
      <c r="J34" s="8">
        <f t="shared" si="1"/>
        <v>0</v>
      </c>
      <c r="K34" s="7">
        <f t="shared" si="2"/>
        <v>0</v>
      </c>
      <c r="L34" s="9">
        <f t="shared" si="4"/>
        <v>1539796.12</v>
      </c>
      <c r="N34" s="34"/>
    </row>
    <row r="35" spans="1:14" ht="24" customHeight="1" x14ac:dyDescent="0.25">
      <c r="A35" s="68">
        <v>45935</v>
      </c>
      <c r="B35" s="24">
        <f t="shared" si="3"/>
        <v>27</v>
      </c>
      <c r="C35" s="8">
        <f>SUMIFS(Dados!$I$1:$I$1916,Dados!$B$1:$B$1916,C$7,Dados!$A$1:$A$1916,$A35)</f>
        <v>0</v>
      </c>
      <c r="D35" s="8">
        <f>SUMIFS(Dados!$I$1:$I$1916,Dados!$B$1:$B$1916,D$7,Dados!$A$1:$A$1916,$A35)</f>
        <v>0</v>
      </c>
      <c r="E35" s="8">
        <f>SUMIFS(Dados!$I$1:$I$1916,Dados!$B$1:$B$1916,E$7,Dados!$A$1:$A$1916,$A35)</f>
        <v>0</v>
      </c>
      <c r="F35" s="8">
        <f>SUMIFS(Dados!$I$1:$I$1916,Dados!$B$1:$B$1916,F$7,Dados!$A$1:$A$1916,$A35)</f>
        <v>0</v>
      </c>
      <c r="G35" s="8">
        <f>SUMIFS(Dados!$I$1:$I$1916,Dados!$B$1:$B$1916,G$7,Dados!$A$1:$A$1916,$A35)</f>
        <v>0</v>
      </c>
      <c r="H35" s="8">
        <f>SUMIFS(Dados!$I$1:$I$1916,Dados!$B$1:$B$1916,H$7,Dados!$A$1:$A$1916,$A35)</f>
        <v>0</v>
      </c>
      <c r="I35" s="8">
        <f t="shared" si="0"/>
        <v>0</v>
      </c>
      <c r="J35" s="8">
        <f t="shared" si="1"/>
        <v>0</v>
      </c>
      <c r="K35" s="7">
        <f t="shared" si="2"/>
        <v>0</v>
      </c>
      <c r="L35" s="9">
        <f t="shared" si="4"/>
        <v>1539796.12</v>
      </c>
      <c r="N35" s="34"/>
    </row>
    <row r="36" spans="1:14" ht="24" customHeight="1" x14ac:dyDescent="0.25">
      <c r="A36" s="68">
        <v>45950</v>
      </c>
      <c r="B36" s="24">
        <f t="shared" si="3"/>
        <v>28</v>
      </c>
      <c r="C36" s="8">
        <f>SUMIFS(Dados!$I$1:$I$1916,Dados!$B$1:$B$1916,C$7,Dados!$A$1:$A$1916,$A36)</f>
        <v>0</v>
      </c>
      <c r="D36" s="8">
        <f>SUMIFS(Dados!$I$1:$I$1916,Dados!$B$1:$B$1916,D$7,Dados!$A$1:$A$1916,$A36)</f>
        <v>0</v>
      </c>
      <c r="E36" s="8">
        <f>SUMIFS(Dados!$I$1:$I$1916,Dados!$B$1:$B$1916,E$7,Dados!$A$1:$A$1916,$A36)</f>
        <v>0</v>
      </c>
      <c r="F36" s="8">
        <f>SUMIFS(Dados!$I$1:$I$1916,Dados!$B$1:$B$1916,F$7,Dados!$A$1:$A$1916,$A36)</f>
        <v>0</v>
      </c>
      <c r="G36" s="8">
        <f>SUMIFS(Dados!$I$1:$I$1916,Dados!$B$1:$B$1916,G$7,Dados!$A$1:$A$1916,$A36)</f>
        <v>0</v>
      </c>
      <c r="H36" s="8">
        <f>SUMIFS(Dados!$I$1:$I$1916,Dados!$B$1:$B$1916,H$7,Dados!$A$1:$A$1916,$A36)</f>
        <v>0</v>
      </c>
      <c r="I36" s="8">
        <f t="shared" si="0"/>
        <v>0</v>
      </c>
      <c r="J36" s="8">
        <f t="shared" si="1"/>
        <v>0</v>
      </c>
      <c r="K36" s="7">
        <f t="shared" si="2"/>
        <v>0</v>
      </c>
      <c r="L36" s="9">
        <f t="shared" si="4"/>
        <v>1539796.12</v>
      </c>
      <c r="N36" s="34"/>
    </row>
    <row r="37" spans="1:14" ht="24" customHeight="1" x14ac:dyDescent="0.25">
      <c r="A37" s="68">
        <v>45966</v>
      </c>
      <c r="B37" s="24">
        <f t="shared" si="3"/>
        <v>29</v>
      </c>
      <c r="C37" s="8">
        <f>SUMIFS(Dados!$I$1:$I$1916,Dados!$B$1:$B$1916,C$7,Dados!$A$1:$A$1916,$A37)</f>
        <v>0</v>
      </c>
      <c r="D37" s="8">
        <f>SUMIFS(Dados!$I$1:$I$1916,Dados!$B$1:$B$1916,D$7,Dados!$A$1:$A$1916,$A37)</f>
        <v>0</v>
      </c>
      <c r="E37" s="8">
        <f>SUMIFS(Dados!$I$1:$I$1916,Dados!$B$1:$B$1916,E$7,Dados!$A$1:$A$1916,$A37)</f>
        <v>0</v>
      </c>
      <c r="F37" s="8">
        <f>SUMIFS(Dados!$I$1:$I$1916,Dados!$B$1:$B$1916,F$7,Dados!$A$1:$A$1916,$A37)</f>
        <v>0</v>
      </c>
      <c r="G37" s="8">
        <f>SUMIFS(Dados!$I$1:$I$1916,Dados!$B$1:$B$1916,G$7,Dados!$A$1:$A$1916,$A37)</f>
        <v>0</v>
      </c>
      <c r="H37" s="8">
        <f>SUMIFS(Dados!$I$1:$I$1916,Dados!$B$1:$B$1916,H$7,Dados!$A$1:$A$1916,$A37)</f>
        <v>0</v>
      </c>
      <c r="I37" s="8">
        <f t="shared" si="0"/>
        <v>0</v>
      </c>
      <c r="J37" s="8">
        <f t="shared" si="1"/>
        <v>0</v>
      </c>
      <c r="K37" s="7">
        <f t="shared" si="2"/>
        <v>0</v>
      </c>
      <c r="L37" s="9">
        <f t="shared" si="4"/>
        <v>1539796.12</v>
      </c>
      <c r="N37" s="34"/>
    </row>
    <row r="38" spans="1:14" ht="24" customHeight="1" x14ac:dyDescent="0.25">
      <c r="A38" s="68">
        <v>45981</v>
      </c>
      <c r="B38" s="24">
        <f t="shared" si="3"/>
        <v>30</v>
      </c>
      <c r="C38" s="8">
        <f>SUMIFS(Dados!$I$1:$I$1916,Dados!$B$1:$B$1916,C$7,Dados!$A$1:$A$1916,$A38)</f>
        <v>0</v>
      </c>
      <c r="D38" s="8">
        <f>SUMIFS(Dados!$I$1:$I$1916,Dados!$B$1:$B$1916,D$7,Dados!$A$1:$A$1916,$A38)</f>
        <v>0</v>
      </c>
      <c r="E38" s="8">
        <f>SUMIFS(Dados!$I$1:$I$1916,Dados!$B$1:$B$1916,E$7,Dados!$A$1:$A$1916,$A38)</f>
        <v>0</v>
      </c>
      <c r="F38" s="8">
        <f>SUMIFS(Dados!$I$1:$I$1916,Dados!$B$1:$B$1916,F$7,Dados!$A$1:$A$1916,$A38)</f>
        <v>0</v>
      </c>
      <c r="G38" s="8">
        <f>SUMIFS(Dados!$I$1:$I$1916,Dados!$B$1:$B$1916,G$7,Dados!$A$1:$A$1916,$A38)</f>
        <v>0</v>
      </c>
      <c r="H38" s="8">
        <f>SUMIFS(Dados!$I$1:$I$1916,Dados!$B$1:$B$1916,H$7,Dados!$A$1:$A$1916,$A38)</f>
        <v>0</v>
      </c>
      <c r="I38" s="8">
        <f t="shared" si="0"/>
        <v>0</v>
      </c>
      <c r="J38" s="8">
        <f t="shared" si="1"/>
        <v>0</v>
      </c>
      <c r="K38" s="7">
        <f t="shared" si="2"/>
        <v>0</v>
      </c>
      <c r="L38" s="9">
        <f t="shared" si="4"/>
        <v>1539796.12</v>
      </c>
      <c r="N38" s="34"/>
    </row>
    <row r="39" spans="1:14" ht="24" customHeight="1" x14ac:dyDescent="0.25">
      <c r="A39" s="68">
        <v>45996</v>
      </c>
      <c r="B39" s="24">
        <f t="shared" si="3"/>
        <v>31</v>
      </c>
      <c r="C39" s="8">
        <f>SUMIFS(Dados!$I$1:$I$1916,Dados!$B$1:$B$1916,C$7,Dados!$A$1:$A$1916,$A39)</f>
        <v>0</v>
      </c>
      <c r="D39" s="8">
        <f>SUMIFS(Dados!$I$1:$I$1916,Dados!$B$1:$B$1916,D$7,Dados!$A$1:$A$1916,$A39)</f>
        <v>0</v>
      </c>
      <c r="E39" s="8">
        <f>SUMIFS(Dados!$I$1:$I$1916,Dados!$B$1:$B$1916,E$7,Dados!$A$1:$A$1916,$A39)</f>
        <v>0</v>
      </c>
      <c r="F39" s="8">
        <f>SUMIFS(Dados!$I$1:$I$1916,Dados!$B$1:$B$1916,F$7,Dados!$A$1:$A$1916,$A39)</f>
        <v>0</v>
      </c>
      <c r="G39" s="8">
        <f>SUMIFS(Dados!$I$1:$I$1916,Dados!$B$1:$B$1916,G$7,Dados!$A$1:$A$1916,$A39)</f>
        <v>0</v>
      </c>
      <c r="H39" s="8">
        <f>SUMIFS(Dados!$I$1:$I$1916,Dados!$B$1:$B$1916,H$7,Dados!$A$1:$A$1916,$A39)</f>
        <v>0</v>
      </c>
      <c r="I39" s="8">
        <f t="shared" si="0"/>
        <v>0</v>
      </c>
      <c r="J39" s="8">
        <f t="shared" si="1"/>
        <v>0</v>
      </c>
      <c r="K39" s="7">
        <f t="shared" si="2"/>
        <v>0</v>
      </c>
      <c r="L39" s="9">
        <f t="shared" si="4"/>
        <v>1539796.12</v>
      </c>
      <c r="N39" s="34"/>
    </row>
    <row r="40" spans="1:14" ht="24" customHeight="1" x14ac:dyDescent="0.25">
      <c r="A40" s="68">
        <v>46011</v>
      </c>
      <c r="B40" s="24">
        <f t="shared" si="3"/>
        <v>32</v>
      </c>
      <c r="C40" s="8">
        <f>SUMIFS(Dados!$I$1:$I$1916,Dados!$B$1:$B$1916,C$7,Dados!$A$1:$A$1916,$A40)</f>
        <v>0</v>
      </c>
      <c r="D40" s="8">
        <f>SUMIFS(Dados!$I$1:$I$1916,Dados!$B$1:$B$1916,D$7,Dados!$A$1:$A$1916,$A40)</f>
        <v>0</v>
      </c>
      <c r="E40" s="8">
        <f>SUMIFS(Dados!$I$1:$I$1916,Dados!$B$1:$B$1916,E$7,Dados!$A$1:$A$1916,$A40)</f>
        <v>0</v>
      </c>
      <c r="F40" s="8">
        <f>SUMIFS(Dados!$I$1:$I$1916,Dados!$B$1:$B$1916,F$7,Dados!$A$1:$A$1916,$A40)</f>
        <v>0</v>
      </c>
      <c r="G40" s="8">
        <f>SUMIFS(Dados!$I$1:$I$1916,Dados!$B$1:$B$1916,G$7,Dados!$A$1:$A$1916,$A40)</f>
        <v>0</v>
      </c>
      <c r="H40" s="8">
        <f>SUMIFS(Dados!$I$1:$I$1916,Dados!$B$1:$B$1916,H$7,Dados!$A$1:$A$1916,$A40)</f>
        <v>0</v>
      </c>
      <c r="I40" s="8">
        <f t="shared" si="0"/>
        <v>0</v>
      </c>
      <c r="J40" s="8">
        <f t="shared" si="1"/>
        <v>0</v>
      </c>
      <c r="K40" s="7">
        <f t="shared" si="2"/>
        <v>0</v>
      </c>
      <c r="L40" s="9">
        <f t="shared" si="4"/>
        <v>1539796.12</v>
      </c>
      <c r="N40" s="34"/>
    </row>
    <row r="41" spans="1:14" ht="24" customHeight="1" x14ac:dyDescent="0.25">
      <c r="A41" s="68">
        <v>46027</v>
      </c>
      <c r="B41" s="24">
        <f t="shared" si="3"/>
        <v>33</v>
      </c>
      <c r="C41" s="8">
        <f>SUMIFS(Dados!$I$1:$I$1916,Dados!$B$1:$B$1916,C$7,Dados!$A$1:$A$1916,$A41)</f>
        <v>0</v>
      </c>
      <c r="D41" s="8">
        <f>SUMIFS(Dados!$I$1:$I$1916,Dados!$B$1:$B$1916,D$7,Dados!$A$1:$A$1916,$A41)</f>
        <v>0</v>
      </c>
      <c r="E41" s="8">
        <f>SUMIFS(Dados!$I$1:$I$1916,Dados!$B$1:$B$1916,E$7,Dados!$A$1:$A$1916,$A41)</f>
        <v>0</v>
      </c>
      <c r="F41" s="8">
        <f>SUMIFS(Dados!$I$1:$I$1916,Dados!$B$1:$B$1916,F$7,Dados!$A$1:$A$1916,$A41)</f>
        <v>0</v>
      </c>
      <c r="G41" s="8">
        <f>SUMIFS(Dados!$I$1:$I$1916,Dados!$B$1:$B$1916,G$7,Dados!$A$1:$A$1916,$A41)</f>
        <v>0</v>
      </c>
      <c r="H41" s="8">
        <f>SUMIFS(Dados!$I$1:$I$1916,Dados!$B$1:$B$1916,H$7,Dados!$A$1:$A$1916,$A41)</f>
        <v>0</v>
      </c>
      <c r="I41" s="8">
        <f t="shared" ref="I41:I72" si="5">SUM(C41:H41)</f>
        <v>0</v>
      </c>
      <c r="J41" s="8">
        <f t="shared" ref="J41:J72" si="6">ROUND(I41*$L$4,2)</f>
        <v>0</v>
      </c>
      <c r="K41" s="7">
        <f t="shared" ref="K41:K72" si="7">SUM(I41:J41)</f>
        <v>0</v>
      </c>
      <c r="L41" s="9">
        <f t="shared" si="4"/>
        <v>1539796.12</v>
      </c>
      <c r="N41" s="34"/>
    </row>
    <row r="42" spans="1:14" ht="24" customHeight="1" x14ac:dyDescent="0.25">
      <c r="A42" s="68">
        <v>46042</v>
      </c>
      <c r="B42" s="24">
        <f t="shared" ref="B42:B73" si="8">B41+1</f>
        <v>34</v>
      </c>
      <c r="C42" s="8">
        <f>SUMIFS(Dados!$I$1:$I$1916,Dados!$B$1:$B$1916,C$7,Dados!$A$1:$A$1916,$A42)</f>
        <v>0</v>
      </c>
      <c r="D42" s="8">
        <f>SUMIFS(Dados!$I$1:$I$1916,Dados!$B$1:$B$1916,D$7,Dados!$A$1:$A$1916,$A42)</f>
        <v>0</v>
      </c>
      <c r="E42" s="8">
        <f>SUMIFS(Dados!$I$1:$I$1916,Dados!$B$1:$B$1916,E$7,Dados!$A$1:$A$1916,$A42)</f>
        <v>0</v>
      </c>
      <c r="F42" s="8">
        <f>SUMIFS(Dados!$I$1:$I$1916,Dados!$B$1:$B$1916,F$7,Dados!$A$1:$A$1916,$A42)</f>
        <v>0</v>
      </c>
      <c r="G42" s="8">
        <f>SUMIFS(Dados!$I$1:$I$1916,Dados!$B$1:$B$1916,G$7,Dados!$A$1:$A$1916,$A42)</f>
        <v>0</v>
      </c>
      <c r="H42" s="8">
        <f>SUMIFS(Dados!$I$1:$I$1916,Dados!$B$1:$B$1916,H$7,Dados!$A$1:$A$1916,$A42)</f>
        <v>0</v>
      </c>
      <c r="I42" s="8">
        <f t="shared" si="5"/>
        <v>0</v>
      </c>
      <c r="J42" s="8">
        <f t="shared" si="6"/>
        <v>0</v>
      </c>
      <c r="K42" s="7">
        <f t="shared" si="7"/>
        <v>0</v>
      </c>
      <c r="L42" s="9">
        <f t="shared" ref="L42:L73" si="9">ROUND(K42+L41,2)</f>
        <v>1539796.12</v>
      </c>
      <c r="N42" s="34"/>
    </row>
    <row r="43" spans="1:14" ht="24" customHeight="1" x14ac:dyDescent="0.25">
      <c r="A43" s="68">
        <v>46058</v>
      </c>
      <c r="B43" s="24">
        <f t="shared" si="8"/>
        <v>35</v>
      </c>
      <c r="C43" s="8">
        <f>SUMIFS(Dados!$I$1:$I$1916,Dados!$B$1:$B$1916,C$7,Dados!$A$1:$A$1916,$A43)</f>
        <v>0</v>
      </c>
      <c r="D43" s="8">
        <f>SUMIFS(Dados!$I$1:$I$1916,Dados!$B$1:$B$1916,D$7,Dados!$A$1:$A$1916,$A43)</f>
        <v>0</v>
      </c>
      <c r="E43" s="8">
        <f>SUMIFS(Dados!$I$1:$I$1916,Dados!$B$1:$B$1916,E$7,Dados!$A$1:$A$1916,$A43)</f>
        <v>0</v>
      </c>
      <c r="F43" s="8">
        <f>SUMIFS(Dados!$I$1:$I$1916,Dados!$B$1:$B$1916,F$7,Dados!$A$1:$A$1916,$A43)</f>
        <v>0</v>
      </c>
      <c r="G43" s="8">
        <f>SUMIFS(Dados!$I$1:$I$1916,Dados!$B$1:$B$1916,G$7,Dados!$A$1:$A$1916,$A43)</f>
        <v>0</v>
      </c>
      <c r="H43" s="8">
        <f>SUMIFS(Dados!$I$1:$I$1916,Dados!$B$1:$B$1916,H$7,Dados!$A$1:$A$1916,$A43)</f>
        <v>0</v>
      </c>
      <c r="I43" s="8">
        <f t="shared" si="5"/>
        <v>0</v>
      </c>
      <c r="J43" s="8">
        <f t="shared" si="6"/>
        <v>0</v>
      </c>
      <c r="K43" s="7">
        <f t="shared" si="7"/>
        <v>0</v>
      </c>
      <c r="L43" s="9">
        <f t="shared" si="9"/>
        <v>1539796.12</v>
      </c>
      <c r="N43" s="34"/>
    </row>
    <row r="44" spans="1:14" ht="24" customHeight="1" x14ac:dyDescent="0.25">
      <c r="A44" s="68">
        <v>46073</v>
      </c>
      <c r="B44" s="24">
        <f t="shared" si="8"/>
        <v>36</v>
      </c>
      <c r="C44" s="8">
        <f>SUMIFS(Dados!$I$1:$I$1916,Dados!$B$1:$B$1916,C$7,Dados!$A$1:$A$1916,$A44)</f>
        <v>0</v>
      </c>
      <c r="D44" s="8">
        <f>SUMIFS(Dados!$I$1:$I$1916,Dados!$B$1:$B$1916,D$7,Dados!$A$1:$A$1916,$A44)</f>
        <v>0</v>
      </c>
      <c r="E44" s="8">
        <f>SUMIFS(Dados!$I$1:$I$1916,Dados!$B$1:$B$1916,E$7,Dados!$A$1:$A$1916,$A44)</f>
        <v>0</v>
      </c>
      <c r="F44" s="8">
        <f>SUMIFS(Dados!$I$1:$I$1916,Dados!$B$1:$B$1916,F$7,Dados!$A$1:$A$1916,$A44)</f>
        <v>0</v>
      </c>
      <c r="G44" s="8">
        <f>SUMIFS(Dados!$I$1:$I$1916,Dados!$B$1:$B$1916,G$7,Dados!$A$1:$A$1916,$A44)</f>
        <v>0</v>
      </c>
      <c r="H44" s="8">
        <f>SUMIFS(Dados!$I$1:$I$1916,Dados!$B$1:$B$1916,H$7,Dados!$A$1:$A$1916,$A44)</f>
        <v>0</v>
      </c>
      <c r="I44" s="8">
        <f t="shared" si="5"/>
        <v>0</v>
      </c>
      <c r="J44" s="8">
        <f t="shared" si="6"/>
        <v>0</v>
      </c>
      <c r="K44" s="7">
        <f t="shared" si="7"/>
        <v>0</v>
      </c>
      <c r="L44" s="9">
        <f t="shared" si="9"/>
        <v>1539796.12</v>
      </c>
      <c r="N44" s="34"/>
    </row>
    <row r="45" spans="1:14" ht="24" customHeight="1" x14ac:dyDescent="0.25">
      <c r="A45" s="68">
        <v>46086</v>
      </c>
      <c r="B45" s="24">
        <f t="shared" si="8"/>
        <v>37</v>
      </c>
      <c r="C45" s="8">
        <f>SUMIFS(Dados!$I$1:$I$1916,Dados!$B$1:$B$1916,C$7,Dados!$A$1:$A$1916,$A45)</f>
        <v>0</v>
      </c>
      <c r="D45" s="8">
        <f>SUMIFS(Dados!$I$1:$I$1916,Dados!$B$1:$B$1916,D$7,Dados!$A$1:$A$1916,$A45)</f>
        <v>0</v>
      </c>
      <c r="E45" s="8">
        <f>SUMIFS(Dados!$I$1:$I$1916,Dados!$B$1:$B$1916,E$7,Dados!$A$1:$A$1916,$A45)</f>
        <v>0</v>
      </c>
      <c r="F45" s="8">
        <f>SUMIFS(Dados!$I$1:$I$1916,Dados!$B$1:$B$1916,F$7,Dados!$A$1:$A$1916,$A45)</f>
        <v>0</v>
      </c>
      <c r="G45" s="8">
        <f>SUMIFS(Dados!$I$1:$I$1916,Dados!$B$1:$B$1916,G$7,Dados!$A$1:$A$1916,$A45)</f>
        <v>0</v>
      </c>
      <c r="H45" s="8">
        <f>SUMIFS(Dados!$I$1:$I$1916,Dados!$B$1:$B$1916,H$7,Dados!$A$1:$A$1916,$A45)</f>
        <v>0</v>
      </c>
      <c r="I45" s="8">
        <f t="shared" si="5"/>
        <v>0</v>
      </c>
      <c r="J45" s="8">
        <f t="shared" si="6"/>
        <v>0</v>
      </c>
      <c r="K45" s="7">
        <f t="shared" si="7"/>
        <v>0</v>
      </c>
      <c r="L45" s="9">
        <f t="shared" si="9"/>
        <v>1539796.12</v>
      </c>
      <c r="N45" s="34"/>
    </row>
    <row r="46" spans="1:14" ht="24" customHeight="1" x14ac:dyDescent="0.25">
      <c r="A46" s="68">
        <v>46101</v>
      </c>
      <c r="B46" s="24">
        <f t="shared" si="8"/>
        <v>38</v>
      </c>
      <c r="C46" s="8">
        <f>SUMIFS(Dados!$I$1:$I$1916,Dados!$B$1:$B$1916,C$7,Dados!$A$1:$A$1916,$A46)</f>
        <v>0</v>
      </c>
      <c r="D46" s="8">
        <f>SUMIFS(Dados!$I$1:$I$1916,Dados!$B$1:$B$1916,D$7,Dados!$A$1:$A$1916,$A46)</f>
        <v>0</v>
      </c>
      <c r="E46" s="8">
        <f>SUMIFS(Dados!$I$1:$I$1916,Dados!$B$1:$B$1916,E$7,Dados!$A$1:$A$1916,$A46)</f>
        <v>0</v>
      </c>
      <c r="F46" s="8">
        <f>SUMIFS(Dados!$I$1:$I$1916,Dados!$B$1:$B$1916,F$7,Dados!$A$1:$A$1916,$A46)</f>
        <v>0</v>
      </c>
      <c r="G46" s="8">
        <f>SUMIFS(Dados!$I$1:$I$1916,Dados!$B$1:$B$1916,G$7,Dados!$A$1:$A$1916,$A46)</f>
        <v>0</v>
      </c>
      <c r="H46" s="8">
        <f>SUMIFS(Dados!$I$1:$I$1916,Dados!$B$1:$B$1916,H$7,Dados!$A$1:$A$1916,$A46)</f>
        <v>0</v>
      </c>
      <c r="I46" s="8">
        <f t="shared" si="5"/>
        <v>0</v>
      </c>
      <c r="J46" s="8">
        <f t="shared" si="6"/>
        <v>0</v>
      </c>
      <c r="K46" s="7">
        <f t="shared" si="7"/>
        <v>0</v>
      </c>
      <c r="L46" s="9">
        <f t="shared" si="9"/>
        <v>1539796.12</v>
      </c>
      <c r="N46" s="34"/>
    </row>
    <row r="47" spans="1:14" ht="24" customHeight="1" x14ac:dyDescent="0.25">
      <c r="A47" s="68">
        <v>46117</v>
      </c>
      <c r="B47" s="24">
        <f t="shared" si="8"/>
        <v>39</v>
      </c>
      <c r="C47" s="8">
        <f>SUMIFS(Dados!$I$1:$I$1916,Dados!$B$1:$B$1916,C$7,Dados!$A$1:$A$1916,$A47)</f>
        <v>0</v>
      </c>
      <c r="D47" s="8">
        <f>SUMIFS(Dados!$I$1:$I$1916,Dados!$B$1:$B$1916,D$7,Dados!$A$1:$A$1916,$A47)</f>
        <v>0</v>
      </c>
      <c r="E47" s="8">
        <f>SUMIFS(Dados!$I$1:$I$1916,Dados!$B$1:$B$1916,E$7,Dados!$A$1:$A$1916,$A47)</f>
        <v>0</v>
      </c>
      <c r="F47" s="8">
        <f>SUMIFS(Dados!$I$1:$I$1916,Dados!$B$1:$B$1916,F$7,Dados!$A$1:$A$1916,$A47)</f>
        <v>0</v>
      </c>
      <c r="G47" s="8">
        <f>SUMIFS(Dados!$I$1:$I$1916,Dados!$B$1:$B$1916,G$7,Dados!$A$1:$A$1916,$A47)</f>
        <v>0</v>
      </c>
      <c r="H47" s="8">
        <f>SUMIFS(Dados!$I$1:$I$1916,Dados!$B$1:$B$1916,H$7,Dados!$A$1:$A$1916,$A47)</f>
        <v>0</v>
      </c>
      <c r="I47" s="8">
        <f t="shared" si="5"/>
        <v>0</v>
      </c>
      <c r="J47" s="8">
        <f t="shared" si="6"/>
        <v>0</v>
      </c>
      <c r="K47" s="7">
        <f t="shared" si="7"/>
        <v>0</v>
      </c>
      <c r="L47" s="9">
        <f t="shared" si="9"/>
        <v>1539796.12</v>
      </c>
      <c r="N47" s="34"/>
    </row>
    <row r="48" spans="1:14" ht="24" customHeight="1" x14ac:dyDescent="0.25">
      <c r="A48" s="68">
        <v>46132</v>
      </c>
      <c r="B48" s="24">
        <f t="shared" si="8"/>
        <v>40</v>
      </c>
      <c r="C48" s="8">
        <f>SUMIFS(Dados!$I$1:$I$1916,Dados!$B$1:$B$1916,C$7,Dados!$A$1:$A$1916,$A48)</f>
        <v>0</v>
      </c>
      <c r="D48" s="8">
        <f>SUMIFS(Dados!$I$1:$I$1916,Dados!$B$1:$B$1916,D$7,Dados!$A$1:$A$1916,$A48)</f>
        <v>0</v>
      </c>
      <c r="E48" s="8">
        <f>SUMIFS(Dados!$I$1:$I$1916,Dados!$B$1:$B$1916,E$7,Dados!$A$1:$A$1916,$A48)</f>
        <v>0</v>
      </c>
      <c r="F48" s="8">
        <f>SUMIFS(Dados!$I$1:$I$1916,Dados!$B$1:$B$1916,F$7,Dados!$A$1:$A$1916,$A48)</f>
        <v>0</v>
      </c>
      <c r="G48" s="8">
        <f>SUMIFS(Dados!$I$1:$I$1916,Dados!$B$1:$B$1916,G$7,Dados!$A$1:$A$1916,$A48)</f>
        <v>0</v>
      </c>
      <c r="H48" s="8">
        <f>SUMIFS(Dados!$I$1:$I$1916,Dados!$B$1:$B$1916,H$7,Dados!$A$1:$A$1916,$A48)</f>
        <v>0</v>
      </c>
      <c r="I48" s="8">
        <f t="shared" si="5"/>
        <v>0</v>
      </c>
      <c r="J48" s="8">
        <f t="shared" si="6"/>
        <v>0</v>
      </c>
      <c r="K48" s="7">
        <f t="shared" si="7"/>
        <v>0</v>
      </c>
      <c r="L48" s="9">
        <f t="shared" si="9"/>
        <v>1539796.12</v>
      </c>
      <c r="N48" s="34"/>
    </row>
    <row r="49" spans="1:14" ht="24" customHeight="1" x14ac:dyDescent="0.25">
      <c r="A49" s="68">
        <v>46147</v>
      </c>
      <c r="B49" s="24">
        <f t="shared" si="8"/>
        <v>41</v>
      </c>
      <c r="C49" s="8">
        <f>SUMIFS(Dados!$I$1:$I$1916,Dados!$B$1:$B$1916,C$7,Dados!$A$1:$A$1916,$A49)</f>
        <v>0</v>
      </c>
      <c r="D49" s="8">
        <f>SUMIFS(Dados!$I$1:$I$1916,Dados!$B$1:$B$1916,D$7,Dados!$A$1:$A$1916,$A49)</f>
        <v>0</v>
      </c>
      <c r="E49" s="8">
        <f>SUMIFS(Dados!$I$1:$I$1916,Dados!$B$1:$B$1916,E$7,Dados!$A$1:$A$1916,$A49)</f>
        <v>0</v>
      </c>
      <c r="F49" s="8">
        <f>SUMIFS(Dados!$I$1:$I$1916,Dados!$B$1:$B$1916,F$7,Dados!$A$1:$A$1916,$A49)</f>
        <v>0</v>
      </c>
      <c r="G49" s="8">
        <f>SUMIFS(Dados!$I$1:$I$1916,Dados!$B$1:$B$1916,G$7,Dados!$A$1:$A$1916,$A49)</f>
        <v>0</v>
      </c>
      <c r="H49" s="8">
        <f>SUMIFS(Dados!$I$1:$I$1916,Dados!$B$1:$B$1916,H$7,Dados!$A$1:$A$1916,$A49)</f>
        <v>0</v>
      </c>
      <c r="I49" s="8">
        <f t="shared" si="5"/>
        <v>0</v>
      </c>
      <c r="J49" s="8">
        <f t="shared" si="6"/>
        <v>0</v>
      </c>
      <c r="K49" s="7">
        <f t="shared" si="7"/>
        <v>0</v>
      </c>
      <c r="L49" s="9">
        <f t="shared" si="9"/>
        <v>1539796.12</v>
      </c>
      <c r="N49" s="34"/>
    </row>
    <row r="50" spans="1:14" ht="24" customHeight="1" x14ac:dyDescent="0.25">
      <c r="A50" s="68">
        <v>46162</v>
      </c>
      <c r="B50" s="24">
        <f t="shared" si="8"/>
        <v>42</v>
      </c>
      <c r="C50" s="8">
        <f>SUMIFS(Dados!$I$1:$I$1916,Dados!$B$1:$B$1916,C$7,Dados!$A$1:$A$1916,$A50)</f>
        <v>0</v>
      </c>
      <c r="D50" s="8">
        <f>SUMIFS(Dados!$I$1:$I$1916,Dados!$B$1:$B$1916,D$7,Dados!$A$1:$A$1916,$A50)</f>
        <v>0</v>
      </c>
      <c r="E50" s="8">
        <f>SUMIFS(Dados!$I$1:$I$1916,Dados!$B$1:$B$1916,E$7,Dados!$A$1:$A$1916,$A50)</f>
        <v>0</v>
      </c>
      <c r="F50" s="8">
        <f>SUMIFS(Dados!$I$1:$I$1916,Dados!$B$1:$B$1916,F$7,Dados!$A$1:$A$1916,$A50)</f>
        <v>0</v>
      </c>
      <c r="G50" s="8">
        <f>SUMIFS(Dados!$I$1:$I$1916,Dados!$B$1:$B$1916,G$7,Dados!$A$1:$A$1916,$A50)</f>
        <v>0</v>
      </c>
      <c r="H50" s="8">
        <f>SUMIFS(Dados!$I$1:$I$1916,Dados!$B$1:$B$1916,H$7,Dados!$A$1:$A$1916,$A50)</f>
        <v>0</v>
      </c>
      <c r="I50" s="8">
        <f t="shared" si="5"/>
        <v>0</v>
      </c>
      <c r="J50" s="8">
        <f t="shared" si="6"/>
        <v>0</v>
      </c>
      <c r="K50" s="7">
        <f t="shared" si="7"/>
        <v>0</v>
      </c>
      <c r="L50" s="9">
        <f t="shared" si="9"/>
        <v>1539796.12</v>
      </c>
      <c r="N50" s="34"/>
    </row>
    <row r="51" spans="1:14" ht="24" customHeight="1" x14ac:dyDescent="0.25">
      <c r="A51" s="68">
        <v>46178</v>
      </c>
      <c r="B51" s="24">
        <f t="shared" si="8"/>
        <v>43</v>
      </c>
      <c r="C51" s="8">
        <f>SUMIFS(Dados!$I$1:$I$1916,Dados!$B$1:$B$1916,C$7,Dados!$A$1:$A$1916,$A51)</f>
        <v>0</v>
      </c>
      <c r="D51" s="8">
        <f>SUMIFS(Dados!$I$1:$I$1916,Dados!$B$1:$B$1916,D$7,Dados!$A$1:$A$1916,$A51)</f>
        <v>0</v>
      </c>
      <c r="E51" s="8">
        <f>SUMIFS(Dados!$I$1:$I$1916,Dados!$B$1:$B$1916,E$7,Dados!$A$1:$A$1916,$A51)</f>
        <v>0</v>
      </c>
      <c r="F51" s="8">
        <f>SUMIFS(Dados!$I$1:$I$1916,Dados!$B$1:$B$1916,F$7,Dados!$A$1:$A$1916,$A51)</f>
        <v>0</v>
      </c>
      <c r="G51" s="8">
        <f>SUMIFS(Dados!$I$1:$I$1916,Dados!$B$1:$B$1916,G$7,Dados!$A$1:$A$1916,$A51)</f>
        <v>0</v>
      </c>
      <c r="H51" s="8">
        <f>SUMIFS(Dados!$I$1:$I$1916,Dados!$B$1:$B$1916,H$7,Dados!$A$1:$A$1916,$A51)</f>
        <v>0</v>
      </c>
      <c r="I51" s="8">
        <f t="shared" si="5"/>
        <v>0</v>
      </c>
      <c r="J51" s="8">
        <f t="shared" si="6"/>
        <v>0</v>
      </c>
      <c r="K51" s="7">
        <f t="shared" si="7"/>
        <v>0</v>
      </c>
      <c r="L51" s="9">
        <f t="shared" si="9"/>
        <v>1539796.12</v>
      </c>
      <c r="N51" s="34"/>
    </row>
    <row r="52" spans="1:14" ht="24" customHeight="1" x14ac:dyDescent="0.25">
      <c r="A52" s="68">
        <v>46193</v>
      </c>
      <c r="B52" s="24">
        <f t="shared" si="8"/>
        <v>44</v>
      </c>
      <c r="C52" s="8">
        <f>SUMIFS(Dados!$I$1:$I$1916,Dados!$B$1:$B$1916,C$7,Dados!$A$1:$A$1916,$A52)</f>
        <v>0</v>
      </c>
      <c r="D52" s="8">
        <f>SUMIFS(Dados!$I$1:$I$1916,Dados!$B$1:$B$1916,D$7,Dados!$A$1:$A$1916,$A52)</f>
        <v>0</v>
      </c>
      <c r="E52" s="8">
        <f>SUMIFS(Dados!$I$1:$I$1916,Dados!$B$1:$B$1916,E$7,Dados!$A$1:$A$1916,$A52)</f>
        <v>0</v>
      </c>
      <c r="F52" s="8">
        <f>SUMIFS(Dados!$I$1:$I$1916,Dados!$B$1:$B$1916,F$7,Dados!$A$1:$A$1916,$A52)</f>
        <v>0</v>
      </c>
      <c r="G52" s="8">
        <f>SUMIFS(Dados!$I$1:$I$1916,Dados!$B$1:$B$1916,G$7,Dados!$A$1:$A$1916,$A52)</f>
        <v>0</v>
      </c>
      <c r="H52" s="8">
        <f>SUMIFS(Dados!$I$1:$I$1916,Dados!$B$1:$B$1916,H$7,Dados!$A$1:$A$1916,$A52)</f>
        <v>0</v>
      </c>
      <c r="I52" s="8">
        <f t="shared" si="5"/>
        <v>0</v>
      </c>
      <c r="J52" s="8">
        <f t="shared" si="6"/>
        <v>0</v>
      </c>
      <c r="K52" s="7">
        <f t="shared" si="7"/>
        <v>0</v>
      </c>
      <c r="L52" s="9">
        <f t="shared" si="9"/>
        <v>1539796.12</v>
      </c>
      <c r="N52" s="34"/>
    </row>
    <row r="53" spans="1:14" ht="24" customHeight="1" x14ac:dyDescent="0.25">
      <c r="A53" s="68">
        <v>46208</v>
      </c>
      <c r="B53" s="24">
        <f t="shared" si="8"/>
        <v>45</v>
      </c>
      <c r="C53" s="8">
        <f>SUMIFS(Dados!$I$1:$I$1916,Dados!$B$1:$B$1916,C$7,Dados!$A$1:$A$1916,$A53)</f>
        <v>0</v>
      </c>
      <c r="D53" s="8">
        <f>SUMIFS(Dados!$I$1:$I$1916,Dados!$B$1:$B$1916,D$7,Dados!$A$1:$A$1916,$A53)</f>
        <v>0</v>
      </c>
      <c r="E53" s="8">
        <f>SUMIFS(Dados!$I$1:$I$1916,Dados!$B$1:$B$1916,E$7,Dados!$A$1:$A$1916,$A53)</f>
        <v>0</v>
      </c>
      <c r="F53" s="8">
        <f>SUMIFS(Dados!$I$1:$I$1916,Dados!$B$1:$B$1916,F$7,Dados!$A$1:$A$1916,$A53)</f>
        <v>0</v>
      </c>
      <c r="G53" s="8">
        <f>SUMIFS(Dados!$I$1:$I$1916,Dados!$B$1:$B$1916,G$7,Dados!$A$1:$A$1916,$A53)</f>
        <v>0</v>
      </c>
      <c r="H53" s="8">
        <f>SUMIFS(Dados!$I$1:$I$1916,Dados!$B$1:$B$1916,H$7,Dados!$A$1:$A$1916,$A53)</f>
        <v>0</v>
      </c>
      <c r="I53" s="8">
        <f t="shared" si="5"/>
        <v>0</v>
      </c>
      <c r="J53" s="8">
        <f t="shared" si="6"/>
        <v>0</v>
      </c>
      <c r="K53" s="7">
        <f t="shared" si="7"/>
        <v>0</v>
      </c>
      <c r="L53" s="9">
        <f t="shared" si="9"/>
        <v>1539796.12</v>
      </c>
      <c r="N53" s="34"/>
    </row>
    <row r="54" spans="1:14" ht="24" customHeight="1" x14ac:dyDescent="0.25">
      <c r="A54" s="68">
        <v>46223</v>
      </c>
      <c r="B54" s="24">
        <f t="shared" si="8"/>
        <v>46</v>
      </c>
      <c r="C54" s="8">
        <f>SUMIFS(Dados!$I$1:$I$1916,Dados!$B$1:$B$1916,C$7,Dados!$A$1:$A$1916,$A54)</f>
        <v>0</v>
      </c>
      <c r="D54" s="8">
        <f>SUMIFS(Dados!$I$1:$I$1916,Dados!$B$1:$B$1916,D$7,Dados!$A$1:$A$1916,$A54)</f>
        <v>0</v>
      </c>
      <c r="E54" s="8">
        <f>SUMIFS(Dados!$I$1:$I$1916,Dados!$B$1:$B$1916,E$7,Dados!$A$1:$A$1916,$A54)</f>
        <v>0</v>
      </c>
      <c r="F54" s="8">
        <f>SUMIFS(Dados!$I$1:$I$1916,Dados!$B$1:$B$1916,F$7,Dados!$A$1:$A$1916,$A54)</f>
        <v>0</v>
      </c>
      <c r="G54" s="8">
        <f>SUMIFS(Dados!$I$1:$I$1916,Dados!$B$1:$B$1916,G$7,Dados!$A$1:$A$1916,$A54)</f>
        <v>0</v>
      </c>
      <c r="H54" s="8">
        <f>SUMIFS(Dados!$I$1:$I$1916,Dados!$B$1:$B$1916,H$7,Dados!$A$1:$A$1916,$A54)</f>
        <v>0</v>
      </c>
      <c r="I54" s="8">
        <f t="shared" si="5"/>
        <v>0</v>
      </c>
      <c r="J54" s="8">
        <f t="shared" si="6"/>
        <v>0</v>
      </c>
      <c r="K54" s="7">
        <f t="shared" si="7"/>
        <v>0</v>
      </c>
      <c r="L54" s="9">
        <f t="shared" si="9"/>
        <v>1539796.12</v>
      </c>
      <c r="N54" s="34"/>
    </row>
    <row r="55" spans="1:14" ht="24" customHeight="1" x14ac:dyDescent="0.25">
      <c r="A55" s="68">
        <v>46239</v>
      </c>
      <c r="B55" s="24">
        <f t="shared" si="8"/>
        <v>47</v>
      </c>
      <c r="C55" s="8">
        <f>SUMIFS(Dados!$I$1:$I$1916,Dados!$B$1:$B$1916,C$7,Dados!$A$1:$A$1916,$A55)</f>
        <v>0</v>
      </c>
      <c r="D55" s="8">
        <f>SUMIFS(Dados!$I$1:$I$1916,Dados!$B$1:$B$1916,D$7,Dados!$A$1:$A$1916,$A55)</f>
        <v>0</v>
      </c>
      <c r="E55" s="8">
        <f>SUMIFS(Dados!$I$1:$I$1916,Dados!$B$1:$B$1916,E$7,Dados!$A$1:$A$1916,$A55)</f>
        <v>0</v>
      </c>
      <c r="F55" s="8">
        <f>SUMIFS(Dados!$I$1:$I$1916,Dados!$B$1:$B$1916,F$7,Dados!$A$1:$A$1916,$A55)</f>
        <v>0</v>
      </c>
      <c r="G55" s="8">
        <f>SUMIFS(Dados!$I$1:$I$1916,Dados!$B$1:$B$1916,G$7,Dados!$A$1:$A$1916,$A55)</f>
        <v>0</v>
      </c>
      <c r="H55" s="8">
        <f>SUMIFS(Dados!$I$1:$I$1916,Dados!$B$1:$B$1916,H$7,Dados!$A$1:$A$1916,$A55)</f>
        <v>0</v>
      </c>
      <c r="I55" s="8">
        <f t="shared" si="5"/>
        <v>0</v>
      </c>
      <c r="J55" s="8">
        <f t="shared" si="6"/>
        <v>0</v>
      </c>
      <c r="K55" s="7">
        <f t="shared" si="7"/>
        <v>0</v>
      </c>
      <c r="L55" s="9">
        <f t="shared" si="9"/>
        <v>1539796.12</v>
      </c>
      <c r="N55" s="34"/>
    </row>
    <row r="56" spans="1:14" ht="24" customHeight="1" x14ac:dyDescent="0.25">
      <c r="A56" s="68">
        <v>46254</v>
      </c>
      <c r="B56" s="24">
        <f t="shared" si="8"/>
        <v>48</v>
      </c>
      <c r="C56" s="8">
        <f>SUMIFS(Dados!$I$1:$I$1916,Dados!$B$1:$B$1916,C$7,Dados!$A$1:$A$1916,$A56)</f>
        <v>0</v>
      </c>
      <c r="D56" s="8">
        <f>SUMIFS(Dados!$I$1:$I$1916,Dados!$B$1:$B$1916,D$7,Dados!$A$1:$A$1916,$A56)</f>
        <v>0</v>
      </c>
      <c r="E56" s="8">
        <f>SUMIFS(Dados!$I$1:$I$1916,Dados!$B$1:$B$1916,E$7,Dados!$A$1:$A$1916,$A56)</f>
        <v>0</v>
      </c>
      <c r="F56" s="8">
        <f>SUMIFS(Dados!$I$1:$I$1916,Dados!$B$1:$B$1916,F$7,Dados!$A$1:$A$1916,$A56)</f>
        <v>0</v>
      </c>
      <c r="G56" s="8">
        <f>SUMIFS(Dados!$I$1:$I$1916,Dados!$B$1:$B$1916,G$7,Dados!$A$1:$A$1916,$A56)</f>
        <v>0</v>
      </c>
      <c r="H56" s="8">
        <f>SUMIFS(Dados!$I$1:$I$1916,Dados!$B$1:$B$1916,H$7,Dados!$A$1:$A$1916,$A56)</f>
        <v>0</v>
      </c>
      <c r="I56" s="8">
        <f t="shared" si="5"/>
        <v>0</v>
      </c>
      <c r="J56" s="8">
        <f t="shared" si="6"/>
        <v>0</v>
      </c>
      <c r="K56" s="7">
        <f t="shared" si="7"/>
        <v>0</v>
      </c>
      <c r="L56" s="9">
        <f t="shared" si="9"/>
        <v>1539796.12</v>
      </c>
      <c r="N56" s="34"/>
    </row>
    <row r="57" spans="1:14" ht="24" customHeight="1" x14ac:dyDescent="0.25">
      <c r="A57" s="68">
        <v>46270</v>
      </c>
      <c r="B57" s="24">
        <f t="shared" si="8"/>
        <v>49</v>
      </c>
      <c r="C57" s="8">
        <f>SUMIFS(Dados!$I$1:$I$1916,Dados!$B$1:$B$1916,C$7,Dados!$A$1:$A$1916,$A57)</f>
        <v>0</v>
      </c>
      <c r="D57" s="8">
        <f>SUMIFS(Dados!$I$1:$I$1916,Dados!$B$1:$B$1916,D$7,Dados!$A$1:$A$1916,$A57)</f>
        <v>0</v>
      </c>
      <c r="E57" s="8">
        <f>SUMIFS(Dados!$I$1:$I$1916,Dados!$B$1:$B$1916,E$7,Dados!$A$1:$A$1916,$A57)</f>
        <v>0</v>
      </c>
      <c r="F57" s="8">
        <f>SUMIFS(Dados!$I$1:$I$1916,Dados!$B$1:$B$1916,F$7,Dados!$A$1:$A$1916,$A57)</f>
        <v>0</v>
      </c>
      <c r="G57" s="8">
        <f>SUMIFS(Dados!$I$1:$I$1916,Dados!$B$1:$B$1916,G$7,Dados!$A$1:$A$1916,$A57)</f>
        <v>0</v>
      </c>
      <c r="H57" s="8">
        <f>SUMIFS(Dados!$I$1:$I$1916,Dados!$B$1:$B$1916,H$7,Dados!$A$1:$A$1916,$A57)</f>
        <v>0</v>
      </c>
      <c r="I57" s="8">
        <f t="shared" si="5"/>
        <v>0</v>
      </c>
      <c r="J57" s="8">
        <f t="shared" si="6"/>
        <v>0</v>
      </c>
      <c r="K57" s="7">
        <f t="shared" si="7"/>
        <v>0</v>
      </c>
      <c r="L57" s="9">
        <f t="shared" si="9"/>
        <v>1539796.12</v>
      </c>
      <c r="N57" s="34"/>
    </row>
    <row r="58" spans="1:14" ht="24" customHeight="1" x14ac:dyDescent="0.25">
      <c r="A58" s="68">
        <v>46285</v>
      </c>
      <c r="B58" s="24">
        <f t="shared" si="8"/>
        <v>50</v>
      </c>
      <c r="C58" s="8">
        <f>SUMIFS(Dados!$I$1:$I$1916,Dados!$B$1:$B$1916,C$7,Dados!$A$1:$A$1916,$A58)</f>
        <v>0</v>
      </c>
      <c r="D58" s="8">
        <f>SUMIFS(Dados!$I$1:$I$1916,Dados!$B$1:$B$1916,D$7,Dados!$A$1:$A$1916,$A58)</f>
        <v>0</v>
      </c>
      <c r="E58" s="8">
        <f>SUMIFS(Dados!$I$1:$I$1916,Dados!$B$1:$B$1916,E$7,Dados!$A$1:$A$1916,$A58)</f>
        <v>0</v>
      </c>
      <c r="F58" s="8">
        <f>SUMIFS(Dados!$I$1:$I$1916,Dados!$B$1:$B$1916,F$7,Dados!$A$1:$A$1916,$A58)</f>
        <v>0</v>
      </c>
      <c r="G58" s="8">
        <f>SUMIFS(Dados!$I$1:$I$1916,Dados!$B$1:$B$1916,G$7,Dados!$A$1:$A$1916,$A58)</f>
        <v>0</v>
      </c>
      <c r="H58" s="8">
        <f>SUMIFS(Dados!$I$1:$I$1916,Dados!$B$1:$B$1916,H$7,Dados!$A$1:$A$1916,$A58)</f>
        <v>0</v>
      </c>
      <c r="I58" s="8">
        <f t="shared" si="5"/>
        <v>0</v>
      </c>
      <c r="J58" s="8">
        <f t="shared" si="6"/>
        <v>0</v>
      </c>
      <c r="K58" s="7">
        <f t="shared" si="7"/>
        <v>0</v>
      </c>
      <c r="L58" s="9">
        <f t="shared" si="9"/>
        <v>1539796.12</v>
      </c>
      <c r="N58" s="34"/>
    </row>
    <row r="59" spans="1:14" ht="24" customHeight="1" x14ac:dyDescent="0.25">
      <c r="A59" s="68">
        <v>46300</v>
      </c>
      <c r="B59" s="24">
        <f t="shared" si="8"/>
        <v>51</v>
      </c>
      <c r="C59" s="8">
        <f>SUMIFS(Dados!$I$1:$I$1916,Dados!$B$1:$B$1916,C$7,Dados!$A$1:$A$1916,$A59)</f>
        <v>0</v>
      </c>
      <c r="D59" s="8">
        <f>SUMIFS(Dados!$I$1:$I$1916,Dados!$B$1:$B$1916,D$7,Dados!$A$1:$A$1916,$A59)</f>
        <v>0</v>
      </c>
      <c r="E59" s="8">
        <f>SUMIFS(Dados!$I$1:$I$1916,Dados!$B$1:$B$1916,E$7,Dados!$A$1:$A$1916,$A59)</f>
        <v>0</v>
      </c>
      <c r="F59" s="8">
        <f>SUMIFS(Dados!$I$1:$I$1916,Dados!$B$1:$B$1916,F$7,Dados!$A$1:$A$1916,$A59)</f>
        <v>0</v>
      </c>
      <c r="G59" s="8">
        <f>SUMIFS(Dados!$I$1:$I$1916,Dados!$B$1:$B$1916,G$7,Dados!$A$1:$A$1916,$A59)</f>
        <v>0</v>
      </c>
      <c r="H59" s="8">
        <f>SUMIFS(Dados!$I$1:$I$1916,Dados!$B$1:$B$1916,H$7,Dados!$A$1:$A$1916,$A59)</f>
        <v>0</v>
      </c>
      <c r="I59" s="8">
        <f t="shared" si="5"/>
        <v>0</v>
      </c>
      <c r="J59" s="8">
        <f t="shared" si="6"/>
        <v>0</v>
      </c>
      <c r="K59" s="7">
        <f t="shared" si="7"/>
        <v>0</v>
      </c>
      <c r="L59" s="9">
        <f t="shared" si="9"/>
        <v>1539796.12</v>
      </c>
      <c r="N59" s="34"/>
    </row>
    <row r="60" spans="1:14" ht="24" customHeight="1" x14ac:dyDescent="0.25">
      <c r="A60" s="68">
        <v>46315</v>
      </c>
      <c r="B60" s="24">
        <f t="shared" si="8"/>
        <v>52</v>
      </c>
      <c r="C60" s="8">
        <f>SUMIFS(Dados!$I$1:$I$1916,Dados!$B$1:$B$1916,C$7,Dados!$A$1:$A$1916,$A60)</f>
        <v>0</v>
      </c>
      <c r="D60" s="8">
        <f>SUMIFS(Dados!$I$1:$I$1916,Dados!$B$1:$B$1916,D$7,Dados!$A$1:$A$1916,$A60)</f>
        <v>0</v>
      </c>
      <c r="E60" s="8">
        <f>SUMIFS(Dados!$I$1:$I$1916,Dados!$B$1:$B$1916,E$7,Dados!$A$1:$A$1916,$A60)</f>
        <v>0</v>
      </c>
      <c r="F60" s="8">
        <f>SUMIFS(Dados!$I$1:$I$1916,Dados!$B$1:$B$1916,F$7,Dados!$A$1:$A$1916,$A60)</f>
        <v>0</v>
      </c>
      <c r="G60" s="8">
        <f>SUMIFS(Dados!$I$1:$I$1916,Dados!$B$1:$B$1916,G$7,Dados!$A$1:$A$1916,$A60)</f>
        <v>0</v>
      </c>
      <c r="H60" s="8">
        <f>SUMIFS(Dados!$I$1:$I$1916,Dados!$B$1:$B$1916,H$7,Dados!$A$1:$A$1916,$A60)</f>
        <v>0</v>
      </c>
      <c r="I60" s="8">
        <f t="shared" si="5"/>
        <v>0</v>
      </c>
      <c r="J60" s="8">
        <f t="shared" si="6"/>
        <v>0</v>
      </c>
      <c r="K60" s="7">
        <f t="shared" si="7"/>
        <v>0</v>
      </c>
      <c r="L60" s="9">
        <f t="shared" si="9"/>
        <v>1539796.12</v>
      </c>
      <c r="N60" s="34"/>
    </row>
    <row r="61" spans="1:14" ht="24" customHeight="1" x14ac:dyDescent="0.25">
      <c r="A61" s="68">
        <v>46331</v>
      </c>
      <c r="B61" s="24">
        <f t="shared" si="8"/>
        <v>53</v>
      </c>
      <c r="C61" s="8">
        <f>SUMIFS(Dados!$I$1:$I$1916,Dados!$B$1:$B$1916,C$7,Dados!$A$1:$A$1916,$A61)</f>
        <v>0</v>
      </c>
      <c r="D61" s="8">
        <f>SUMIFS(Dados!$I$1:$I$1916,Dados!$B$1:$B$1916,D$7,Dados!$A$1:$A$1916,$A61)</f>
        <v>0</v>
      </c>
      <c r="E61" s="8">
        <f>SUMIFS(Dados!$I$1:$I$1916,Dados!$B$1:$B$1916,E$7,Dados!$A$1:$A$1916,$A61)</f>
        <v>0</v>
      </c>
      <c r="F61" s="8">
        <f>SUMIFS(Dados!$I$1:$I$1916,Dados!$B$1:$B$1916,F$7,Dados!$A$1:$A$1916,$A61)</f>
        <v>0</v>
      </c>
      <c r="G61" s="8">
        <f>SUMIFS(Dados!$I$1:$I$1916,Dados!$B$1:$B$1916,G$7,Dados!$A$1:$A$1916,$A61)</f>
        <v>0</v>
      </c>
      <c r="H61" s="8">
        <f>SUMIFS(Dados!$I$1:$I$1916,Dados!$B$1:$B$1916,H$7,Dados!$A$1:$A$1916,$A61)</f>
        <v>0</v>
      </c>
      <c r="I61" s="8">
        <f t="shared" si="5"/>
        <v>0</v>
      </c>
      <c r="J61" s="8">
        <f t="shared" si="6"/>
        <v>0</v>
      </c>
      <c r="K61" s="7">
        <f t="shared" si="7"/>
        <v>0</v>
      </c>
      <c r="L61" s="9">
        <f t="shared" si="9"/>
        <v>1539796.12</v>
      </c>
      <c r="N61" s="34"/>
    </row>
    <row r="62" spans="1:14" ht="24" customHeight="1" x14ac:dyDescent="0.25">
      <c r="A62" s="68">
        <v>46346</v>
      </c>
      <c r="B62" s="24">
        <f t="shared" si="8"/>
        <v>54</v>
      </c>
      <c r="C62" s="8">
        <f>SUMIFS(Dados!$I$1:$I$1916,Dados!$B$1:$B$1916,C$7,Dados!$A$1:$A$1916,$A62)</f>
        <v>0</v>
      </c>
      <c r="D62" s="8">
        <f>SUMIFS(Dados!$I$1:$I$1916,Dados!$B$1:$B$1916,D$7,Dados!$A$1:$A$1916,$A62)</f>
        <v>0</v>
      </c>
      <c r="E62" s="8">
        <f>SUMIFS(Dados!$I$1:$I$1916,Dados!$B$1:$B$1916,E$7,Dados!$A$1:$A$1916,$A62)</f>
        <v>0</v>
      </c>
      <c r="F62" s="8">
        <f>SUMIFS(Dados!$I$1:$I$1916,Dados!$B$1:$B$1916,F$7,Dados!$A$1:$A$1916,$A62)</f>
        <v>0</v>
      </c>
      <c r="G62" s="8">
        <f>SUMIFS(Dados!$I$1:$I$1916,Dados!$B$1:$B$1916,G$7,Dados!$A$1:$A$1916,$A62)</f>
        <v>0</v>
      </c>
      <c r="H62" s="8">
        <f>SUMIFS(Dados!$I$1:$I$1916,Dados!$B$1:$B$1916,H$7,Dados!$A$1:$A$1916,$A62)</f>
        <v>0</v>
      </c>
      <c r="I62" s="8">
        <f t="shared" si="5"/>
        <v>0</v>
      </c>
      <c r="J62" s="8">
        <f t="shared" si="6"/>
        <v>0</v>
      </c>
      <c r="K62" s="7">
        <f t="shared" si="7"/>
        <v>0</v>
      </c>
      <c r="L62" s="9">
        <f t="shared" si="9"/>
        <v>1539796.12</v>
      </c>
      <c r="N62" s="34"/>
    </row>
    <row r="63" spans="1:14" ht="24" customHeight="1" x14ac:dyDescent="0.25">
      <c r="A63" s="68">
        <v>46361</v>
      </c>
      <c r="B63" s="24">
        <f t="shared" si="8"/>
        <v>55</v>
      </c>
      <c r="C63" s="8">
        <f>SUMIFS(Dados!$I$1:$I$1916,Dados!$B$1:$B$1916,C$7,Dados!$A$1:$A$1916,$A63)</f>
        <v>0</v>
      </c>
      <c r="D63" s="8">
        <f>SUMIFS(Dados!$I$1:$I$1916,Dados!$B$1:$B$1916,D$7,Dados!$A$1:$A$1916,$A63)</f>
        <v>0</v>
      </c>
      <c r="E63" s="8">
        <f>SUMIFS(Dados!$I$1:$I$1916,Dados!$B$1:$B$1916,E$7,Dados!$A$1:$A$1916,$A63)</f>
        <v>0</v>
      </c>
      <c r="F63" s="8">
        <f>SUMIFS(Dados!$I$1:$I$1916,Dados!$B$1:$B$1916,F$7,Dados!$A$1:$A$1916,$A63)</f>
        <v>0</v>
      </c>
      <c r="G63" s="8">
        <f>SUMIFS(Dados!$I$1:$I$1916,Dados!$B$1:$B$1916,G$7,Dados!$A$1:$A$1916,$A63)</f>
        <v>0</v>
      </c>
      <c r="H63" s="8">
        <f>SUMIFS(Dados!$I$1:$I$1916,Dados!$B$1:$B$1916,H$7,Dados!$A$1:$A$1916,$A63)</f>
        <v>0</v>
      </c>
      <c r="I63" s="8">
        <f t="shared" si="5"/>
        <v>0</v>
      </c>
      <c r="J63" s="8">
        <f t="shared" si="6"/>
        <v>0</v>
      </c>
      <c r="K63" s="7">
        <f t="shared" si="7"/>
        <v>0</v>
      </c>
      <c r="L63" s="9">
        <f t="shared" si="9"/>
        <v>1539796.12</v>
      </c>
      <c r="N63" s="34"/>
    </row>
    <row r="64" spans="1:14" ht="24" customHeight="1" x14ac:dyDescent="0.25">
      <c r="A64" s="68">
        <v>46376</v>
      </c>
      <c r="B64" s="24">
        <f t="shared" si="8"/>
        <v>56</v>
      </c>
      <c r="C64" s="8">
        <f>SUMIFS(Dados!$I$1:$I$1916,Dados!$B$1:$B$1916,C$7,Dados!$A$1:$A$1916,$A64)</f>
        <v>0</v>
      </c>
      <c r="D64" s="8">
        <f>SUMIFS(Dados!$I$1:$I$1916,Dados!$B$1:$B$1916,D$7,Dados!$A$1:$A$1916,$A64)</f>
        <v>0</v>
      </c>
      <c r="E64" s="8">
        <f>SUMIFS(Dados!$I$1:$I$1916,Dados!$B$1:$B$1916,E$7,Dados!$A$1:$A$1916,$A64)</f>
        <v>0</v>
      </c>
      <c r="F64" s="8">
        <f>SUMIFS(Dados!$I$1:$I$1916,Dados!$B$1:$B$1916,F$7,Dados!$A$1:$A$1916,$A64)</f>
        <v>0</v>
      </c>
      <c r="G64" s="8">
        <f>SUMIFS(Dados!$I$1:$I$1916,Dados!$B$1:$B$1916,G$7,Dados!$A$1:$A$1916,$A64)</f>
        <v>0</v>
      </c>
      <c r="H64" s="8">
        <f>SUMIFS(Dados!$I$1:$I$1916,Dados!$B$1:$B$1916,H$7,Dados!$A$1:$A$1916,$A64)</f>
        <v>0</v>
      </c>
      <c r="I64" s="8">
        <f t="shared" si="5"/>
        <v>0</v>
      </c>
      <c r="J64" s="8">
        <f t="shared" si="6"/>
        <v>0</v>
      </c>
      <c r="K64" s="7">
        <f t="shared" si="7"/>
        <v>0</v>
      </c>
      <c r="L64" s="9">
        <f t="shared" si="9"/>
        <v>1539796.12</v>
      </c>
      <c r="N64" s="34"/>
    </row>
    <row r="65" spans="1:14" ht="24" customHeight="1" x14ac:dyDescent="0.25">
      <c r="A65" s="68">
        <v>46392</v>
      </c>
      <c r="B65" s="24">
        <f t="shared" si="8"/>
        <v>57</v>
      </c>
      <c r="C65" s="8">
        <f>SUMIFS(Dados!$I$1:$I$1916,Dados!$B$1:$B$1916,C$7,Dados!$A$1:$A$1916,$A65)</f>
        <v>0</v>
      </c>
      <c r="D65" s="8">
        <f>SUMIFS(Dados!$I$1:$I$1916,Dados!$B$1:$B$1916,D$7,Dados!$A$1:$A$1916,$A65)</f>
        <v>0</v>
      </c>
      <c r="E65" s="8">
        <f>SUMIFS(Dados!$I$1:$I$1916,Dados!$B$1:$B$1916,E$7,Dados!$A$1:$A$1916,$A65)</f>
        <v>0</v>
      </c>
      <c r="F65" s="8">
        <f>SUMIFS(Dados!$I$1:$I$1916,Dados!$B$1:$B$1916,F$7,Dados!$A$1:$A$1916,$A65)</f>
        <v>0</v>
      </c>
      <c r="G65" s="8">
        <f>SUMIFS(Dados!$I$1:$I$1916,Dados!$B$1:$B$1916,G$7,Dados!$A$1:$A$1916,$A65)</f>
        <v>0</v>
      </c>
      <c r="H65" s="8">
        <f>SUMIFS(Dados!$I$1:$I$1916,Dados!$B$1:$B$1916,H$7,Dados!$A$1:$A$1916,$A65)</f>
        <v>0</v>
      </c>
      <c r="I65" s="8">
        <f t="shared" si="5"/>
        <v>0</v>
      </c>
      <c r="J65" s="8">
        <f t="shared" si="6"/>
        <v>0</v>
      </c>
      <c r="K65" s="7">
        <f t="shared" si="7"/>
        <v>0</v>
      </c>
      <c r="L65" s="9">
        <f t="shared" si="9"/>
        <v>1539796.12</v>
      </c>
      <c r="N65" s="34"/>
    </row>
    <row r="66" spans="1:14" ht="24" customHeight="1" x14ac:dyDescent="0.25">
      <c r="A66" s="68">
        <v>46407</v>
      </c>
      <c r="B66" s="24">
        <f t="shared" si="8"/>
        <v>58</v>
      </c>
      <c r="C66" s="8">
        <f>SUMIFS(Dados!$I$1:$I$1916,Dados!$B$1:$B$1916,C$7,Dados!$A$1:$A$1916,$A66)</f>
        <v>0</v>
      </c>
      <c r="D66" s="8">
        <f>SUMIFS(Dados!$I$1:$I$1916,Dados!$B$1:$B$1916,D$7,Dados!$A$1:$A$1916,$A66)</f>
        <v>0</v>
      </c>
      <c r="E66" s="8">
        <f>SUMIFS(Dados!$I$1:$I$1916,Dados!$B$1:$B$1916,E$7,Dados!$A$1:$A$1916,$A66)</f>
        <v>0</v>
      </c>
      <c r="F66" s="8">
        <f>SUMIFS(Dados!$I$1:$I$1916,Dados!$B$1:$B$1916,F$7,Dados!$A$1:$A$1916,$A66)</f>
        <v>0</v>
      </c>
      <c r="G66" s="8">
        <f>SUMIFS(Dados!$I$1:$I$1916,Dados!$B$1:$B$1916,G$7,Dados!$A$1:$A$1916,$A66)</f>
        <v>0</v>
      </c>
      <c r="H66" s="8">
        <f>SUMIFS(Dados!$I$1:$I$1916,Dados!$B$1:$B$1916,H$7,Dados!$A$1:$A$1916,$A66)</f>
        <v>0</v>
      </c>
      <c r="I66" s="8">
        <f t="shared" si="5"/>
        <v>0</v>
      </c>
      <c r="J66" s="8">
        <f t="shared" si="6"/>
        <v>0</v>
      </c>
      <c r="K66" s="7">
        <f t="shared" si="7"/>
        <v>0</v>
      </c>
      <c r="L66" s="9">
        <f t="shared" si="9"/>
        <v>1539796.12</v>
      </c>
      <c r="N66" s="34"/>
    </row>
    <row r="67" spans="1:14" ht="24" customHeight="1" x14ac:dyDescent="0.25">
      <c r="A67" s="68">
        <v>46423</v>
      </c>
      <c r="B67" s="24">
        <f t="shared" si="8"/>
        <v>59</v>
      </c>
      <c r="C67" s="8">
        <f>SUMIFS(Dados!$I$1:$I$1916,Dados!$B$1:$B$1916,C$7,Dados!$A$1:$A$1916,$A67)</f>
        <v>0</v>
      </c>
      <c r="D67" s="8">
        <f>SUMIFS(Dados!$I$1:$I$1916,Dados!$B$1:$B$1916,D$7,Dados!$A$1:$A$1916,$A67)</f>
        <v>0</v>
      </c>
      <c r="E67" s="8">
        <f>SUMIFS(Dados!$I$1:$I$1916,Dados!$B$1:$B$1916,E$7,Dados!$A$1:$A$1916,$A67)</f>
        <v>0</v>
      </c>
      <c r="F67" s="8">
        <f>SUMIFS(Dados!$I$1:$I$1916,Dados!$B$1:$B$1916,F$7,Dados!$A$1:$A$1916,$A67)</f>
        <v>0</v>
      </c>
      <c r="G67" s="8">
        <f>SUMIFS(Dados!$I$1:$I$1916,Dados!$B$1:$B$1916,G$7,Dados!$A$1:$A$1916,$A67)</f>
        <v>0</v>
      </c>
      <c r="H67" s="8">
        <f>SUMIFS(Dados!$I$1:$I$1916,Dados!$B$1:$B$1916,H$7,Dados!$A$1:$A$1916,$A67)</f>
        <v>0</v>
      </c>
      <c r="I67" s="8">
        <f t="shared" si="5"/>
        <v>0</v>
      </c>
      <c r="J67" s="8">
        <f t="shared" si="6"/>
        <v>0</v>
      </c>
      <c r="K67" s="7">
        <f t="shared" si="7"/>
        <v>0</v>
      </c>
      <c r="L67" s="9">
        <f t="shared" si="9"/>
        <v>1539796.12</v>
      </c>
      <c r="N67" s="34"/>
    </row>
    <row r="68" spans="1:14" ht="24" customHeight="1" x14ac:dyDescent="0.25">
      <c r="A68" s="68">
        <v>46438</v>
      </c>
      <c r="B68" s="24">
        <f t="shared" si="8"/>
        <v>60</v>
      </c>
      <c r="C68" s="8">
        <f>SUMIFS(Dados!$I$1:$I$1916,Dados!$B$1:$B$1916,C$7,Dados!$A$1:$A$1916,$A68)</f>
        <v>0</v>
      </c>
      <c r="D68" s="8">
        <f>SUMIFS(Dados!$I$1:$I$1916,Dados!$B$1:$B$1916,D$7,Dados!$A$1:$A$1916,$A68)</f>
        <v>0</v>
      </c>
      <c r="E68" s="8">
        <f>SUMIFS(Dados!$I$1:$I$1916,Dados!$B$1:$B$1916,E$7,Dados!$A$1:$A$1916,$A68)</f>
        <v>0</v>
      </c>
      <c r="F68" s="8">
        <f>SUMIFS(Dados!$I$1:$I$1916,Dados!$B$1:$B$1916,F$7,Dados!$A$1:$A$1916,$A68)</f>
        <v>0</v>
      </c>
      <c r="G68" s="8">
        <f>SUMIFS(Dados!$I$1:$I$1916,Dados!$B$1:$B$1916,G$7,Dados!$A$1:$A$1916,$A68)</f>
        <v>0</v>
      </c>
      <c r="H68" s="8">
        <f>SUMIFS(Dados!$I$1:$I$1916,Dados!$B$1:$B$1916,H$7,Dados!$A$1:$A$1916,$A68)</f>
        <v>0</v>
      </c>
      <c r="I68" s="8">
        <f t="shared" si="5"/>
        <v>0</v>
      </c>
      <c r="J68" s="8">
        <f t="shared" si="6"/>
        <v>0</v>
      </c>
      <c r="K68" s="7">
        <f t="shared" si="7"/>
        <v>0</v>
      </c>
      <c r="L68" s="9">
        <f t="shared" si="9"/>
        <v>1539796.12</v>
      </c>
      <c r="N68" s="34"/>
    </row>
    <row r="69" spans="1:14" ht="24" customHeight="1" x14ac:dyDescent="0.25">
      <c r="A69" s="68">
        <v>46451</v>
      </c>
      <c r="B69" s="24">
        <f t="shared" si="8"/>
        <v>61</v>
      </c>
      <c r="C69" s="8">
        <f>SUMIFS(Dados!$I$1:$I$1916,Dados!$B$1:$B$1916,C$7,Dados!$A$1:$A$1916,$A69)</f>
        <v>0</v>
      </c>
      <c r="D69" s="8">
        <f>SUMIFS(Dados!$I$1:$I$1916,Dados!$B$1:$B$1916,D$7,Dados!$A$1:$A$1916,$A69)</f>
        <v>0</v>
      </c>
      <c r="E69" s="8">
        <f>SUMIFS(Dados!$I$1:$I$1916,Dados!$B$1:$B$1916,E$7,Dados!$A$1:$A$1916,$A69)</f>
        <v>0</v>
      </c>
      <c r="F69" s="8">
        <f>SUMIFS(Dados!$I$1:$I$1916,Dados!$B$1:$B$1916,F$7,Dados!$A$1:$A$1916,$A69)</f>
        <v>0</v>
      </c>
      <c r="G69" s="8">
        <f>SUMIFS(Dados!$I$1:$I$1916,Dados!$B$1:$B$1916,G$7,Dados!$A$1:$A$1916,$A69)</f>
        <v>0</v>
      </c>
      <c r="H69" s="8">
        <f>SUMIFS(Dados!$I$1:$I$1916,Dados!$B$1:$B$1916,H$7,Dados!$A$1:$A$1916,$A69)</f>
        <v>0</v>
      </c>
      <c r="I69" s="8">
        <f t="shared" si="5"/>
        <v>0</v>
      </c>
      <c r="J69" s="8">
        <f t="shared" si="6"/>
        <v>0</v>
      </c>
      <c r="K69" s="7">
        <f t="shared" si="7"/>
        <v>0</v>
      </c>
      <c r="L69" s="9">
        <f t="shared" si="9"/>
        <v>1539796.12</v>
      </c>
      <c r="N69" s="34"/>
    </row>
    <row r="70" spans="1:14" ht="24" customHeight="1" x14ac:dyDescent="0.25">
      <c r="A70" s="68">
        <v>46466</v>
      </c>
      <c r="B70" s="24">
        <f t="shared" si="8"/>
        <v>62</v>
      </c>
      <c r="C70" s="8">
        <f>SUMIFS(Dados!$I$1:$I$1916,Dados!$B$1:$B$1916,C$7,Dados!$A$1:$A$1916,$A70)</f>
        <v>0</v>
      </c>
      <c r="D70" s="8">
        <f>SUMIFS(Dados!$I$1:$I$1916,Dados!$B$1:$B$1916,D$7,Dados!$A$1:$A$1916,$A70)</f>
        <v>0</v>
      </c>
      <c r="E70" s="8">
        <f>SUMIFS(Dados!$I$1:$I$1916,Dados!$B$1:$B$1916,E$7,Dados!$A$1:$A$1916,$A70)</f>
        <v>0</v>
      </c>
      <c r="F70" s="8">
        <f>SUMIFS(Dados!$I$1:$I$1916,Dados!$B$1:$B$1916,F$7,Dados!$A$1:$A$1916,$A70)</f>
        <v>0</v>
      </c>
      <c r="G70" s="8">
        <f>SUMIFS(Dados!$I$1:$I$1916,Dados!$B$1:$B$1916,G$7,Dados!$A$1:$A$1916,$A70)</f>
        <v>0</v>
      </c>
      <c r="H70" s="8">
        <f>SUMIFS(Dados!$I$1:$I$1916,Dados!$B$1:$B$1916,H$7,Dados!$A$1:$A$1916,$A70)</f>
        <v>0</v>
      </c>
      <c r="I70" s="8">
        <f t="shared" si="5"/>
        <v>0</v>
      </c>
      <c r="J70" s="8">
        <f t="shared" si="6"/>
        <v>0</v>
      </c>
      <c r="K70" s="7">
        <f t="shared" si="7"/>
        <v>0</v>
      </c>
      <c r="L70" s="9">
        <f t="shared" si="9"/>
        <v>1539796.12</v>
      </c>
      <c r="N70" s="34"/>
    </row>
    <row r="71" spans="1:14" ht="24" customHeight="1" x14ac:dyDescent="0.25">
      <c r="A71" s="68">
        <v>46482</v>
      </c>
      <c r="B71" s="24">
        <f t="shared" si="8"/>
        <v>63</v>
      </c>
      <c r="C71" s="8">
        <f>SUMIFS(Dados!$I$1:$I$1916,Dados!$B$1:$B$1916,C$7,Dados!$A$1:$A$1916,$A71)</f>
        <v>0</v>
      </c>
      <c r="D71" s="8">
        <f>SUMIFS(Dados!$I$1:$I$1916,Dados!$B$1:$B$1916,D$7,Dados!$A$1:$A$1916,$A71)</f>
        <v>0</v>
      </c>
      <c r="E71" s="8">
        <f>SUMIFS(Dados!$I$1:$I$1916,Dados!$B$1:$B$1916,E$7,Dados!$A$1:$A$1916,$A71)</f>
        <v>0</v>
      </c>
      <c r="F71" s="8">
        <f>SUMIFS(Dados!$I$1:$I$1916,Dados!$B$1:$B$1916,F$7,Dados!$A$1:$A$1916,$A71)</f>
        <v>0</v>
      </c>
      <c r="G71" s="8">
        <f>SUMIFS(Dados!$I$1:$I$1916,Dados!$B$1:$B$1916,G$7,Dados!$A$1:$A$1916,$A71)</f>
        <v>0</v>
      </c>
      <c r="H71" s="8">
        <f>SUMIFS(Dados!$I$1:$I$1916,Dados!$B$1:$B$1916,H$7,Dados!$A$1:$A$1916,$A71)</f>
        <v>0</v>
      </c>
      <c r="I71" s="8">
        <f t="shared" si="5"/>
        <v>0</v>
      </c>
      <c r="J71" s="8">
        <f t="shared" si="6"/>
        <v>0</v>
      </c>
      <c r="K71" s="7">
        <f t="shared" si="7"/>
        <v>0</v>
      </c>
      <c r="L71" s="9">
        <f t="shared" si="9"/>
        <v>1539796.12</v>
      </c>
      <c r="N71" s="34"/>
    </row>
    <row r="72" spans="1:14" ht="24" customHeight="1" x14ac:dyDescent="0.25">
      <c r="A72" s="68">
        <v>46497</v>
      </c>
      <c r="B72" s="24">
        <f t="shared" si="8"/>
        <v>64</v>
      </c>
      <c r="C72" s="8">
        <f>SUMIFS(Dados!$I$1:$I$1916,Dados!$B$1:$B$1916,C$7,Dados!$A$1:$A$1916,$A72)</f>
        <v>0</v>
      </c>
      <c r="D72" s="8">
        <f>SUMIFS(Dados!$I$1:$I$1916,Dados!$B$1:$B$1916,D$7,Dados!$A$1:$A$1916,$A72)</f>
        <v>0</v>
      </c>
      <c r="E72" s="8">
        <f>SUMIFS(Dados!$I$1:$I$1916,Dados!$B$1:$B$1916,E$7,Dados!$A$1:$A$1916,$A72)</f>
        <v>0</v>
      </c>
      <c r="F72" s="8">
        <f>SUMIFS(Dados!$I$1:$I$1916,Dados!$B$1:$B$1916,F$7,Dados!$A$1:$A$1916,$A72)</f>
        <v>0</v>
      </c>
      <c r="G72" s="8">
        <f>SUMIFS(Dados!$I$1:$I$1916,Dados!$B$1:$B$1916,G$7,Dados!$A$1:$A$1916,$A72)</f>
        <v>0</v>
      </c>
      <c r="H72" s="8">
        <f>SUMIFS(Dados!$I$1:$I$1916,Dados!$B$1:$B$1916,H$7,Dados!$A$1:$A$1916,$A72)</f>
        <v>0</v>
      </c>
      <c r="I72" s="8">
        <f t="shared" si="5"/>
        <v>0</v>
      </c>
      <c r="J72" s="8">
        <f t="shared" si="6"/>
        <v>0</v>
      </c>
      <c r="K72" s="7">
        <f t="shared" si="7"/>
        <v>0</v>
      </c>
      <c r="L72" s="9">
        <f t="shared" si="9"/>
        <v>1539796.12</v>
      </c>
      <c r="N72" s="34"/>
    </row>
    <row r="73" spans="1:14" ht="24" customHeight="1" x14ac:dyDescent="0.25">
      <c r="A73" s="68">
        <v>46512</v>
      </c>
      <c r="B73" s="24">
        <f t="shared" si="8"/>
        <v>65</v>
      </c>
      <c r="C73" s="8">
        <f>SUMIFS(Dados!$I$1:$I$1916,Dados!$B$1:$B$1916,C$7,Dados!$A$1:$A$1916,$A73)</f>
        <v>0</v>
      </c>
      <c r="D73" s="8">
        <f>SUMIFS(Dados!$I$1:$I$1916,Dados!$B$1:$B$1916,D$7,Dados!$A$1:$A$1916,$A73)</f>
        <v>0</v>
      </c>
      <c r="E73" s="8">
        <f>SUMIFS(Dados!$I$1:$I$1916,Dados!$B$1:$B$1916,E$7,Dados!$A$1:$A$1916,$A73)</f>
        <v>0</v>
      </c>
      <c r="F73" s="8">
        <f>SUMIFS(Dados!$I$1:$I$1916,Dados!$B$1:$B$1916,F$7,Dados!$A$1:$A$1916,$A73)</f>
        <v>0</v>
      </c>
      <c r="G73" s="8">
        <f>SUMIFS(Dados!$I$1:$I$1916,Dados!$B$1:$B$1916,G$7,Dados!$A$1:$A$1916,$A73)</f>
        <v>0</v>
      </c>
      <c r="H73" s="8">
        <f>SUMIFS(Dados!$I$1:$I$1916,Dados!$B$1:$B$1916,H$7,Dados!$A$1:$A$1916,$A73)</f>
        <v>0</v>
      </c>
      <c r="I73" s="8">
        <f t="shared" ref="I73:I104" si="10">SUM(C73:H73)</f>
        <v>0</v>
      </c>
      <c r="J73" s="8">
        <f t="shared" ref="J73:J104" si="11">ROUND(I73*$L$4,2)</f>
        <v>0</v>
      </c>
      <c r="K73" s="7">
        <f t="shared" ref="K73:K104" si="12">SUM(I73:J73)</f>
        <v>0</v>
      </c>
      <c r="L73" s="9">
        <f t="shared" si="9"/>
        <v>1539796.12</v>
      </c>
      <c r="N73" s="34"/>
    </row>
    <row r="74" spans="1:14" ht="24" customHeight="1" x14ac:dyDescent="0.25">
      <c r="A74" s="68">
        <v>46527</v>
      </c>
      <c r="B74" s="24">
        <f t="shared" ref="B74:B80" si="13">B73+1</f>
        <v>66</v>
      </c>
      <c r="C74" s="8">
        <f>SUMIFS(Dados!$I$1:$I$1916,Dados!$B$1:$B$1916,C$7,Dados!$A$1:$A$1916,$A74)</f>
        <v>0</v>
      </c>
      <c r="D74" s="8">
        <f>SUMIFS(Dados!$I$1:$I$1916,Dados!$B$1:$B$1916,D$7,Dados!$A$1:$A$1916,$A74)</f>
        <v>0</v>
      </c>
      <c r="E74" s="8">
        <f>SUMIFS(Dados!$I$1:$I$1916,Dados!$B$1:$B$1916,E$7,Dados!$A$1:$A$1916,$A74)</f>
        <v>0</v>
      </c>
      <c r="F74" s="8">
        <f>SUMIFS(Dados!$I$1:$I$1916,Dados!$B$1:$B$1916,F$7,Dados!$A$1:$A$1916,$A74)</f>
        <v>0</v>
      </c>
      <c r="G74" s="8">
        <f>SUMIFS(Dados!$I$1:$I$1916,Dados!$B$1:$B$1916,G$7,Dados!$A$1:$A$1916,$A74)</f>
        <v>0</v>
      </c>
      <c r="H74" s="8">
        <f>SUMIFS(Dados!$I$1:$I$1916,Dados!$B$1:$B$1916,H$7,Dados!$A$1:$A$1916,$A74)</f>
        <v>0</v>
      </c>
      <c r="I74" s="8">
        <f t="shared" si="10"/>
        <v>0</v>
      </c>
      <c r="J74" s="8">
        <f t="shared" si="11"/>
        <v>0</v>
      </c>
      <c r="K74" s="7">
        <f t="shared" si="12"/>
        <v>0</v>
      </c>
      <c r="L74" s="9">
        <f t="shared" ref="L74:L105" si="14">ROUND(K74+L73,2)</f>
        <v>1539796.12</v>
      </c>
      <c r="N74" s="34"/>
    </row>
    <row r="75" spans="1:14" ht="24" customHeight="1" x14ac:dyDescent="0.25">
      <c r="A75" s="68">
        <v>46543</v>
      </c>
      <c r="B75" s="24">
        <f t="shared" si="13"/>
        <v>67</v>
      </c>
      <c r="C75" s="8">
        <f>SUMIFS(Dados!$I$1:$I$1916,Dados!$B$1:$B$1916,C$7,Dados!$A$1:$A$1916,$A75)</f>
        <v>0</v>
      </c>
      <c r="D75" s="8">
        <f>SUMIFS(Dados!$I$1:$I$1916,Dados!$B$1:$B$1916,D$7,Dados!$A$1:$A$1916,$A75)</f>
        <v>0</v>
      </c>
      <c r="E75" s="8">
        <f>SUMIFS(Dados!$I$1:$I$1916,Dados!$B$1:$B$1916,E$7,Dados!$A$1:$A$1916,$A75)</f>
        <v>0</v>
      </c>
      <c r="F75" s="8">
        <f>SUMIFS(Dados!$I$1:$I$1916,Dados!$B$1:$B$1916,F$7,Dados!$A$1:$A$1916,$A75)</f>
        <v>0</v>
      </c>
      <c r="G75" s="8">
        <f>SUMIFS(Dados!$I$1:$I$1916,Dados!$B$1:$B$1916,G$7,Dados!$A$1:$A$1916,$A75)</f>
        <v>0</v>
      </c>
      <c r="H75" s="8">
        <f>SUMIFS(Dados!$I$1:$I$1916,Dados!$B$1:$B$1916,H$7,Dados!$A$1:$A$1916,$A75)</f>
        <v>0</v>
      </c>
      <c r="I75" s="8">
        <f t="shared" si="10"/>
        <v>0</v>
      </c>
      <c r="J75" s="8">
        <f t="shared" si="11"/>
        <v>0</v>
      </c>
      <c r="K75" s="7">
        <f t="shared" si="12"/>
        <v>0</v>
      </c>
      <c r="L75" s="9">
        <f t="shared" si="14"/>
        <v>1539796.12</v>
      </c>
      <c r="N75" s="34"/>
    </row>
    <row r="76" spans="1:14" ht="24" customHeight="1" x14ac:dyDescent="0.25">
      <c r="A76" s="68">
        <v>46558</v>
      </c>
      <c r="B76" s="24">
        <f t="shared" si="13"/>
        <v>68</v>
      </c>
      <c r="C76" s="8">
        <f>SUMIFS(Dados!$I$1:$I$1916,Dados!$B$1:$B$1916,C$7,Dados!$A$1:$A$1916,$A76)</f>
        <v>0</v>
      </c>
      <c r="D76" s="8">
        <f>SUMIFS(Dados!$I$1:$I$1916,Dados!$B$1:$B$1916,D$7,Dados!$A$1:$A$1916,$A76)</f>
        <v>0</v>
      </c>
      <c r="E76" s="8">
        <f>SUMIFS(Dados!$I$1:$I$1916,Dados!$B$1:$B$1916,E$7,Dados!$A$1:$A$1916,$A76)</f>
        <v>0</v>
      </c>
      <c r="F76" s="8">
        <f>SUMIFS(Dados!$I$1:$I$1916,Dados!$B$1:$B$1916,F$7,Dados!$A$1:$A$1916,$A76)</f>
        <v>0</v>
      </c>
      <c r="G76" s="8">
        <f>SUMIFS(Dados!$I$1:$I$1916,Dados!$B$1:$B$1916,G$7,Dados!$A$1:$A$1916,$A76)</f>
        <v>0</v>
      </c>
      <c r="H76" s="8">
        <f>SUMIFS(Dados!$I$1:$I$1916,Dados!$B$1:$B$1916,H$7,Dados!$A$1:$A$1916,$A76)</f>
        <v>0</v>
      </c>
      <c r="I76" s="8">
        <f t="shared" si="10"/>
        <v>0</v>
      </c>
      <c r="J76" s="8">
        <f t="shared" si="11"/>
        <v>0</v>
      </c>
      <c r="K76" s="7">
        <f t="shared" si="12"/>
        <v>0</v>
      </c>
      <c r="L76" s="9">
        <f t="shared" si="14"/>
        <v>1539796.12</v>
      </c>
      <c r="N76" s="34"/>
    </row>
    <row r="77" spans="1:14" ht="24" customHeight="1" x14ac:dyDescent="0.25">
      <c r="A77" s="68">
        <v>46573</v>
      </c>
      <c r="B77" s="24">
        <f t="shared" si="13"/>
        <v>69</v>
      </c>
      <c r="C77" s="8">
        <f>SUMIFS(Dados!$I$1:$I$1916,Dados!$B$1:$B$1916,C$7,Dados!$A$1:$A$1916,$A77)</f>
        <v>0</v>
      </c>
      <c r="D77" s="8">
        <f>SUMIFS(Dados!$I$1:$I$1916,Dados!$B$1:$B$1916,D$7,Dados!$A$1:$A$1916,$A77)</f>
        <v>0</v>
      </c>
      <c r="E77" s="8">
        <f>SUMIFS(Dados!$I$1:$I$1916,Dados!$B$1:$B$1916,E$7,Dados!$A$1:$A$1916,$A77)</f>
        <v>0</v>
      </c>
      <c r="F77" s="8">
        <f>SUMIFS(Dados!$I$1:$I$1916,Dados!$B$1:$B$1916,F$7,Dados!$A$1:$A$1916,$A77)</f>
        <v>0</v>
      </c>
      <c r="G77" s="8">
        <f>SUMIFS(Dados!$I$1:$I$1916,Dados!$B$1:$B$1916,G$7,Dados!$A$1:$A$1916,$A77)</f>
        <v>0</v>
      </c>
      <c r="H77" s="8">
        <f>SUMIFS(Dados!$I$1:$I$1916,Dados!$B$1:$B$1916,H$7,Dados!$A$1:$A$1916,$A77)</f>
        <v>0</v>
      </c>
      <c r="I77" s="8">
        <f t="shared" si="10"/>
        <v>0</v>
      </c>
      <c r="J77" s="8">
        <f t="shared" si="11"/>
        <v>0</v>
      </c>
      <c r="K77" s="7">
        <f t="shared" si="12"/>
        <v>0</v>
      </c>
      <c r="L77" s="9">
        <f t="shared" si="14"/>
        <v>1539796.12</v>
      </c>
      <c r="N77" s="34"/>
    </row>
    <row r="78" spans="1:14" ht="24" customHeight="1" x14ac:dyDescent="0.25">
      <c r="A78" s="68">
        <v>46588</v>
      </c>
      <c r="B78" s="24">
        <f t="shared" si="13"/>
        <v>70</v>
      </c>
      <c r="C78" s="8">
        <f>SUMIFS(Dados!$I$1:$I$1916,Dados!$B$1:$B$1916,C$7,Dados!$A$1:$A$1916,$A78)</f>
        <v>0</v>
      </c>
      <c r="D78" s="8">
        <f>SUMIFS(Dados!$I$1:$I$1916,Dados!$B$1:$B$1916,D$7,Dados!$A$1:$A$1916,$A78)</f>
        <v>0</v>
      </c>
      <c r="E78" s="8">
        <f>SUMIFS(Dados!$I$1:$I$1916,Dados!$B$1:$B$1916,E$7,Dados!$A$1:$A$1916,$A78)</f>
        <v>0</v>
      </c>
      <c r="F78" s="8">
        <f>SUMIFS(Dados!$I$1:$I$1916,Dados!$B$1:$B$1916,F$7,Dados!$A$1:$A$1916,$A78)</f>
        <v>0</v>
      </c>
      <c r="G78" s="8">
        <f>SUMIFS(Dados!$I$1:$I$1916,Dados!$B$1:$B$1916,G$7,Dados!$A$1:$A$1916,$A78)</f>
        <v>0</v>
      </c>
      <c r="H78" s="8">
        <f>SUMIFS(Dados!$I$1:$I$1916,Dados!$B$1:$B$1916,H$7,Dados!$A$1:$A$1916,$A78)</f>
        <v>0</v>
      </c>
      <c r="I78" s="8">
        <f t="shared" si="10"/>
        <v>0</v>
      </c>
      <c r="J78" s="8">
        <f t="shared" si="11"/>
        <v>0</v>
      </c>
      <c r="K78" s="7">
        <f t="shared" si="12"/>
        <v>0</v>
      </c>
      <c r="L78" s="9">
        <f t="shared" si="14"/>
        <v>1539796.12</v>
      </c>
      <c r="N78" s="34"/>
    </row>
    <row r="79" spans="1:14" ht="24" customHeight="1" x14ac:dyDescent="0.25">
      <c r="A79" s="68">
        <v>46604</v>
      </c>
      <c r="B79" s="24">
        <f t="shared" si="13"/>
        <v>71</v>
      </c>
      <c r="C79" s="8">
        <f>SUMIFS(Dados!$I$1:$I$1916,Dados!$B$1:$B$1916,C$7,Dados!$A$1:$A$1916,$A79)</f>
        <v>0</v>
      </c>
      <c r="D79" s="8">
        <f>SUMIFS(Dados!$I$1:$I$1916,Dados!$B$1:$B$1916,D$7,Dados!$A$1:$A$1916,$A79)</f>
        <v>0</v>
      </c>
      <c r="E79" s="8">
        <f>SUMIFS(Dados!$I$1:$I$1916,Dados!$B$1:$B$1916,E$7,Dados!$A$1:$A$1916,$A79)</f>
        <v>0</v>
      </c>
      <c r="F79" s="8">
        <f>SUMIFS(Dados!$I$1:$I$1916,Dados!$B$1:$B$1916,F$7,Dados!$A$1:$A$1916,$A79)</f>
        <v>0</v>
      </c>
      <c r="G79" s="8">
        <f>SUMIFS(Dados!$I$1:$I$1916,Dados!$B$1:$B$1916,G$7,Dados!$A$1:$A$1916,$A79)</f>
        <v>0</v>
      </c>
      <c r="H79" s="8">
        <f>SUMIFS(Dados!$I$1:$I$1916,Dados!$B$1:$B$1916,H$7,Dados!$A$1:$A$1916,$A79)</f>
        <v>0</v>
      </c>
      <c r="I79" s="8">
        <f t="shared" si="10"/>
        <v>0</v>
      </c>
      <c r="J79" s="8">
        <f t="shared" si="11"/>
        <v>0</v>
      </c>
      <c r="K79" s="7">
        <f t="shared" si="12"/>
        <v>0</v>
      </c>
      <c r="L79" s="9">
        <f t="shared" si="14"/>
        <v>1539796.12</v>
      </c>
      <c r="N79" s="34"/>
    </row>
    <row r="80" spans="1:14" ht="24" customHeight="1" thickBot="1" x14ac:dyDescent="0.3">
      <c r="A80" s="68">
        <v>46619</v>
      </c>
      <c r="B80" s="24">
        <f t="shared" si="13"/>
        <v>72</v>
      </c>
      <c r="C80" s="8">
        <f>SUMIFS(Dados!$I$1:$I$1916,Dados!$B$1:$B$1916,C$7,Dados!$A$1:$A$1916,$A80)</f>
        <v>0</v>
      </c>
      <c r="D80" s="8">
        <f>SUMIFS(Dados!$I$1:$I$1916,Dados!$B$1:$B$1916,D$7,Dados!$A$1:$A$1916,$A80)</f>
        <v>0</v>
      </c>
      <c r="E80" s="8">
        <f>SUMIFS(Dados!$I$1:$I$1916,Dados!$B$1:$B$1916,E$7,Dados!$A$1:$A$1916,$A80)</f>
        <v>0</v>
      </c>
      <c r="F80" s="8">
        <f>SUMIFS(Dados!$I$1:$I$1916,Dados!$B$1:$B$1916,F$7,Dados!$A$1:$A$1916,$A80)</f>
        <v>0</v>
      </c>
      <c r="G80" s="8">
        <f>SUMIFS(Dados!$I$1:$I$1916,Dados!$B$1:$B$1916,G$7,Dados!$A$1:$A$1916,$A80)</f>
        <v>0</v>
      </c>
      <c r="H80" s="8">
        <f>SUMIFS(Dados!$I$1:$I$1916,Dados!$B$1:$B$1916,H$7,Dados!$A$1:$A$1916,$A80)</f>
        <v>0</v>
      </c>
      <c r="I80" s="8">
        <f t="shared" si="10"/>
        <v>0</v>
      </c>
      <c r="J80" s="8">
        <f t="shared" si="11"/>
        <v>0</v>
      </c>
      <c r="K80" s="7">
        <f t="shared" si="12"/>
        <v>0</v>
      </c>
      <c r="L80" s="9">
        <f t="shared" si="14"/>
        <v>1539796.12</v>
      </c>
      <c r="N80" s="34"/>
    </row>
    <row r="81" spans="1:12" ht="36" customHeight="1" thickTop="1" thickBot="1" x14ac:dyDescent="0.3">
      <c r="A81" s="19" t="s">
        <v>481</v>
      </c>
      <c r="B81" s="19"/>
      <c r="C81" s="14">
        <f t="shared" ref="C81:K81" si="15">SUM(C9:C80)</f>
        <v>159180.71000000002</v>
      </c>
      <c r="D81" s="14">
        <f t="shared" si="15"/>
        <v>180060.84999999998</v>
      </c>
      <c r="E81" s="14">
        <f t="shared" si="15"/>
        <v>159886.29999999996</v>
      </c>
      <c r="F81" s="14">
        <f t="shared" si="15"/>
        <v>2575.65</v>
      </c>
      <c r="G81" s="14">
        <f t="shared" si="15"/>
        <v>860947.92999999993</v>
      </c>
      <c r="H81" s="14">
        <f t="shared" si="15"/>
        <v>0</v>
      </c>
      <c r="I81" s="14">
        <f t="shared" si="15"/>
        <v>1362651.44</v>
      </c>
      <c r="J81" s="14">
        <f t="shared" si="15"/>
        <v>177144.68000000002</v>
      </c>
      <c r="K81" s="14">
        <f t="shared" si="15"/>
        <v>1539796.1199999999</v>
      </c>
      <c r="L81" s="15"/>
    </row>
    <row r="82" spans="1:12" ht="50.1" hidden="1" customHeight="1" x14ac:dyDescent="0.25">
      <c r="A82" s="20"/>
      <c r="B82" s="20"/>
    </row>
    <row r="83" spans="1:12" ht="50.1" hidden="1" customHeight="1" x14ac:dyDescent="0.25">
      <c r="A83" s="20"/>
      <c r="B83" s="20"/>
    </row>
  </sheetData>
  <mergeCells count="2">
    <mergeCell ref="G1:L1"/>
    <mergeCell ref="P1:T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colBreaks count="1" manualBreakCount="1">
    <brk id="12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R50"/>
  <sheetViews>
    <sheetView showGridLines="0" topLeftCell="A6" zoomScale="80" zoomScaleNormal="80" workbookViewId="0">
      <selection activeCell="F20" sqref="F20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9" width="15.875" style="1" customWidth="1"/>
    <col min="10" max="10" width="16.875" style="1" customWidth="1"/>
    <col min="11" max="87" width="8.875" style="1" customWidth="1"/>
    <col min="88" max="16384" width="8.875" style="1"/>
  </cols>
  <sheetData>
    <row r="1" spans="1:18" ht="69.95" customHeight="1" x14ac:dyDescent="0.25">
      <c r="D1" s="2"/>
      <c r="E1" s="2"/>
      <c r="G1" s="69" t="s">
        <v>464</v>
      </c>
      <c r="H1" s="70"/>
      <c r="I1" s="70"/>
      <c r="J1" s="70"/>
      <c r="L1" s="2"/>
      <c r="M1" s="2"/>
      <c r="N1" s="69"/>
      <c r="O1" s="70"/>
      <c r="P1" s="70"/>
      <c r="Q1" s="70"/>
      <c r="R1" s="70"/>
    </row>
    <row r="2" spans="1:18" ht="35.1" customHeight="1" x14ac:dyDescent="0.25">
      <c r="D2" s="2"/>
      <c r="E2" s="2"/>
      <c r="L2" s="2"/>
      <c r="M2" s="2"/>
      <c r="O2" s="2"/>
    </row>
    <row r="3" spans="1:18" ht="35.1" customHeight="1" x14ac:dyDescent="0.25">
      <c r="A3" s="32" t="str">
        <f>RESUMO!A3</f>
        <v>CLEVER LUIZ SALVADOR</v>
      </c>
      <c r="B3" s="5"/>
      <c r="D3" s="2"/>
      <c r="E3" s="2"/>
      <c r="K3" s="5"/>
      <c r="L3" s="2"/>
      <c r="M3" s="2"/>
      <c r="O3" s="2"/>
    </row>
    <row r="4" spans="1:18" ht="18.95" customHeight="1" x14ac:dyDescent="0.25">
      <c r="A4" s="33" t="str">
        <f>RESUMO!A4</f>
        <v>RUA MARES DE MONTANHAS, 465 - CONDOMINIO VALE DOS CRISTAIS</v>
      </c>
      <c r="B4" s="3"/>
      <c r="D4" s="2"/>
      <c r="E4" s="2"/>
      <c r="K4" s="3"/>
      <c r="L4" s="2"/>
      <c r="M4" s="2"/>
      <c r="O4" s="2"/>
    </row>
    <row r="5" spans="1:18" ht="30" customHeight="1" x14ac:dyDescent="0.25"/>
    <row r="6" spans="1:18" ht="50.1" customHeight="1" thickBot="1" x14ac:dyDescent="0.3">
      <c r="A6" s="21" t="s">
        <v>483</v>
      </c>
      <c r="B6" s="21"/>
    </row>
    <row r="7" spans="1:18" ht="17.100000000000001" hidden="1" customHeight="1" thickBot="1" x14ac:dyDescent="0.3">
      <c r="A7" s="20"/>
      <c r="B7" s="20"/>
      <c r="C7" s="1" t="s">
        <v>63</v>
      </c>
      <c r="D7" s="1" t="s">
        <v>101</v>
      </c>
      <c r="E7" s="1" t="s">
        <v>96</v>
      </c>
      <c r="F7" s="1" t="s">
        <v>21</v>
      </c>
      <c r="G7" s="1" t="s">
        <v>26</v>
      </c>
      <c r="H7" s="1" t="s">
        <v>32</v>
      </c>
      <c r="I7" s="1" t="s">
        <v>484</v>
      </c>
    </row>
    <row r="8" spans="1:18" ht="39.950000000000003" customHeight="1" thickBot="1" x14ac:dyDescent="0.3">
      <c r="A8" s="29" t="s">
        <v>471</v>
      </c>
      <c r="B8" s="29"/>
      <c r="C8" s="16" t="s">
        <v>485</v>
      </c>
      <c r="D8" s="16" t="s">
        <v>486</v>
      </c>
      <c r="E8" s="16" t="s">
        <v>487</v>
      </c>
      <c r="F8" s="16" t="s">
        <v>488</v>
      </c>
      <c r="G8" s="16" t="s">
        <v>489</v>
      </c>
      <c r="H8" s="16" t="s">
        <v>490</v>
      </c>
      <c r="I8" s="16" t="s">
        <v>491</v>
      </c>
      <c r="J8" s="17" t="s">
        <v>481</v>
      </c>
    </row>
    <row r="9" spans="1:18" ht="27.95" customHeight="1" thickTop="1" x14ac:dyDescent="0.25">
      <c r="A9" s="42">
        <f>DATE(YEAR(RESUMO!A9),MONTH(RESUMO!A9),1)</f>
        <v>45536</v>
      </c>
      <c r="B9" s="35"/>
      <c r="C9" s="7">
        <f>SUMIFS(Dados!$I$1:$I$1925,Dados!$K$1:$K$1925,Tp.Despesas!C$7,Dados!$A$1:$A$1925,"&gt;="&amp;$A9,Dados!$A$1:$A$1925,"&lt;="&amp;EOMONTH($A9,0))</f>
        <v>19745.84</v>
      </c>
      <c r="D9" s="7">
        <f>SUMIFS(Dados!$I$1:$I$1925,Dados!$K$1:$K$1925,Tp.Despesas!D$7,Dados!$A$1:$A$1925,"&gt;="&amp;$A9,Dados!$A$1:$A$1925,"&lt;="&amp;EOMONTH($A9,0))</f>
        <v>0</v>
      </c>
      <c r="E9" s="7">
        <f>SUMIFS(Dados!$I$1:$I$1925,Dados!$K$1:$K$1925,Tp.Despesas!E$7,Dados!$A$1:$A$1925,"&gt;="&amp;$A9,Dados!$A$1:$A$1925,"&lt;="&amp;EOMONTH($A9,0))</f>
        <v>0</v>
      </c>
      <c r="F9" s="7">
        <f>SUMIFS(Dados!$I$1:$I$1925,Dados!$K$1:$K$1925,Tp.Despesas!F$7,Dados!$A$1:$A$1925,"&gt;="&amp;$A9,Dados!$A$1:$A$1925,"&lt;="&amp;EOMONTH($A9,0))</f>
        <v>7810.3</v>
      </c>
      <c r="G9" s="7">
        <f>SUMIFS(Dados!$I$1:$I$1925,Dados!$K$1:$K$1925,Tp.Despesas!G$7,Dados!$A$1:$A$1925,"&gt;="&amp;$A9,Dados!$A$1:$A$1925,"&lt;="&amp;EOMONTH($A9,0))</f>
        <v>5238.7700000000004</v>
      </c>
      <c r="H9" s="7">
        <f>SUMIFS(Dados!$I$1:$I$1925,Dados!$K$1:$K$1925,Tp.Despesas!H$7,Dados!$A$1:$A$1925,"&gt;="&amp;$A9,Dados!$A$1:$A$1925,"&lt;="&amp;EOMONTH($A9,0))</f>
        <v>138842</v>
      </c>
      <c r="I9" s="7">
        <f>SUMIFS(Dados!$I$1:$I$1925,Dados!$K$1:$K$1925,Tp.Despesas!I$7,Dados!$A$1:$A$1925,"&gt;="&amp;$A9,Dados!$A$1:$A$1925,"&lt;="&amp;EOMONTH($A9,0))</f>
        <v>0</v>
      </c>
      <c r="J9" s="18">
        <f t="shared" ref="J9:J44" si="0">SUM(C9:I9)</f>
        <v>171636.91</v>
      </c>
    </row>
    <row r="10" spans="1:18" ht="27.95" customHeight="1" x14ac:dyDescent="0.25">
      <c r="A10" s="42">
        <f t="shared" ref="A10:A44" si="1">EOMONTH(A9,1)-DAY(EOMONTH(A9,1))+1</f>
        <v>45566</v>
      </c>
      <c r="B10" s="36"/>
      <c r="C10" s="7">
        <f>SUMIFS(Dados!$I$1:$I$1925,Dados!$K$1:$K$1925,Tp.Despesas!C$7,Dados!$A$1:$A$1925,"&gt;="&amp;$A10,Dados!$A$1:$A$1925,"&lt;="&amp;EOMONTH($A10,0))</f>
        <v>25646.469999999998</v>
      </c>
      <c r="D10" s="7">
        <f>SUMIFS(Dados!$I$1:$I$1925,Dados!$K$1:$K$1925,Tp.Despesas!D$7,Dados!$A$1:$A$1925,"&gt;="&amp;$A10,Dados!$A$1:$A$1925,"&lt;="&amp;EOMONTH($A10,0))</f>
        <v>135</v>
      </c>
      <c r="E10" s="7">
        <f>SUMIFS(Dados!$I$1:$I$1925,Dados!$K$1:$K$1925,Tp.Despesas!E$7,Dados!$A$1:$A$1925,"&gt;="&amp;$A10,Dados!$A$1:$A$1925,"&lt;="&amp;EOMONTH($A10,0))</f>
        <v>2328.4</v>
      </c>
      <c r="F10" s="7">
        <f>SUMIFS(Dados!$I$1:$I$1925,Dados!$K$1:$K$1925,Tp.Despesas!F$7,Dados!$A$1:$A$1925,"&gt;="&amp;$A10,Dados!$A$1:$A$1925,"&lt;="&amp;EOMONTH($A10,0))</f>
        <v>34990.589999999997</v>
      </c>
      <c r="G10" s="7">
        <f>SUMIFS(Dados!$I$1:$I$1925,Dados!$K$1:$K$1925,Tp.Despesas!G$7,Dados!$A$1:$A$1925,"&gt;="&amp;$A10,Dados!$A$1:$A$1925,"&lt;="&amp;EOMONTH($A10,0))</f>
        <v>21454.53</v>
      </c>
      <c r="H10" s="7">
        <f>SUMIFS(Dados!$I$1:$I$1925,Dados!$K$1:$K$1925,Tp.Despesas!H$7,Dados!$A$1:$A$1925,"&gt;="&amp;$A10,Dados!$A$1:$A$1925,"&lt;="&amp;EOMONTH($A10,0))</f>
        <v>138372</v>
      </c>
      <c r="I10" s="7">
        <f>SUMIFS(Dados!$I$1:$I$1925,Dados!$K$1:$K$1925,Tp.Despesas!I$7,Dados!$A$1:$A$1925,"&gt;="&amp;$A10,Dados!$A$1:$A$1925,"&lt;="&amp;EOMONTH($A10,0))</f>
        <v>0</v>
      </c>
      <c r="J10" s="18">
        <f t="shared" si="0"/>
        <v>222926.99</v>
      </c>
    </row>
    <row r="11" spans="1:18" ht="27.95" customHeight="1" x14ac:dyDescent="0.25">
      <c r="A11" s="42">
        <f t="shared" si="1"/>
        <v>45597</v>
      </c>
      <c r="B11" s="36"/>
      <c r="C11" s="7">
        <f>SUMIFS(Dados!$I$1:$I$1925,Dados!$K$1:$K$1925,Tp.Despesas!C$7,Dados!$A$1:$A$1925,"&gt;="&amp;$A11,Dados!$A$1:$A$1925,"&lt;="&amp;EOMONTH($A11,0))</f>
        <v>28019.57</v>
      </c>
      <c r="D11" s="7">
        <f>SUMIFS(Dados!$I$1:$I$1925,Dados!$K$1:$K$1925,Tp.Despesas!D$7,Dados!$A$1:$A$1925,"&gt;="&amp;$A11,Dados!$A$1:$A$1925,"&lt;="&amp;EOMONTH($A11,0))</f>
        <v>135</v>
      </c>
      <c r="E11" s="7">
        <f>SUMIFS(Dados!$I$1:$I$1925,Dados!$K$1:$K$1925,Tp.Despesas!E$7,Dados!$A$1:$A$1925,"&gt;="&amp;$A11,Dados!$A$1:$A$1925,"&lt;="&amp;EOMONTH($A11,0))</f>
        <v>3430</v>
      </c>
      <c r="F11" s="7">
        <f>SUMIFS(Dados!$I$1:$I$1925,Dados!$K$1:$K$1925,Tp.Despesas!F$7,Dados!$A$1:$A$1925,"&gt;="&amp;$A11,Dados!$A$1:$A$1925,"&lt;="&amp;EOMONTH($A11,0))</f>
        <v>152727.13999999998</v>
      </c>
      <c r="G11" s="7">
        <f>SUMIFS(Dados!$I$1:$I$1925,Dados!$K$1:$K$1925,Tp.Despesas!G$7,Dados!$A$1:$A$1925,"&gt;="&amp;$A11,Dados!$A$1:$A$1925,"&lt;="&amp;EOMONTH($A11,0))</f>
        <v>46909.199999999983</v>
      </c>
      <c r="H11" s="7">
        <f>SUMIFS(Dados!$I$1:$I$1925,Dados!$K$1:$K$1925,Tp.Despesas!H$7,Dados!$A$1:$A$1925,"&gt;="&amp;$A11,Dados!$A$1:$A$1925,"&lt;="&amp;EOMONTH($A11,0))</f>
        <v>12333.8</v>
      </c>
      <c r="I11" s="7">
        <f>SUMIFS(Dados!$I$1:$I$1925,Dados!$K$1:$K$1925,Tp.Despesas!I$7,Dados!$A$1:$A$1925,"&gt;="&amp;$A11,Dados!$A$1:$A$1925,"&lt;="&amp;EOMONTH($A11,0))</f>
        <v>0</v>
      </c>
      <c r="J11" s="18">
        <f t="shared" si="0"/>
        <v>243554.70999999996</v>
      </c>
    </row>
    <row r="12" spans="1:18" ht="27.95" customHeight="1" x14ac:dyDescent="0.25">
      <c r="A12" s="42">
        <f t="shared" si="1"/>
        <v>45627</v>
      </c>
      <c r="B12" s="36"/>
      <c r="C12" s="7">
        <f>SUMIFS(Dados!$I$1:$I$1925,Dados!$K$1:$K$1925,Tp.Despesas!C$7,Dados!$A$1:$A$1925,"&gt;="&amp;$A12,Dados!$A$1:$A$1925,"&lt;="&amp;EOMONTH($A12,0))</f>
        <v>39984.04</v>
      </c>
      <c r="D12" s="7">
        <f>SUMIFS(Dados!$I$1:$I$1925,Dados!$K$1:$K$1925,Tp.Despesas!D$7,Dados!$A$1:$A$1925,"&gt;="&amp;$A12,Dados!$A$1:$A$1925,"&lt;="&amp;EOMONTH($A12,0))</f>
        <v>135</v>
      </c>
      <c r="E12" s="7">
        <f>SUMIFS(Dados!$I$1:$I$1925,Dados!$K$1:$K$1925,Tp.Despesas!E$7,Dados!$A$1:$A$1925,"&gt;="&amp;$A12,Dados!$A$1:$A$1925,"&lt;="&amp;EOMONTH($A12,0))</f>
        <v>4213</v>
      </c>
      <c r="F12" s="7">
        <f>SUMIFS(Dados!$I$1:$I$1925,Dados!$K$1:$K$1925,Tp.Despesas!F$7,Dados!$A$1:$A$1925,"&gt;="&amp;$A12,Dados!$A$1:$A$1925,"&lt;="&amp;EOMONTH($A12,0))</f>
        <v>158993.76999999999</v>
      </c>
      <c r="G12" s="7">
        <f>SUMIFS(Dados!$I$1:$I$1925,Dados!$K$1:$K$1925,Tp.Despesas!G$7,Dados!$A$1:$A$1925,"&gt;="&amp;$A12,Dados!$A$1:$A$1925,"&lt;="&amp;EOMONTH($A12,0))</f>
        <v>53402.070000000022</v>
      </c>
      <c r="H12" s="7">
        <f>SUMIFS(Dados!$I$1:$I$1925,Dados!$K$1:$K$1925,Tp.Despesas!H$7,Dados!$A$1:$A$1925,"&gt;="&amp;$A12,Dados!$A$1:$A$1925,"&lt;="&amp;EOMONTH($A12,0))</f>
        <v>90825.7</v>
      </c>
      <c r="I12" s="7">
        <f>SUMIFS(Dados!$I$1:$I$1925,Dados!$K$1:$K$1925,Tp.Despesas!I$7,Dados!$A$1:$A$1925,"&gt;="&amp;$A12,Dados!$A$1:$A$1925,"&lt;="&amp;EOMONTH($A12,0))</f>
        <v>0</v>
      </c>
      <c r="J12" s="18">
        <f t="shared" si="0"/>
        <v>347553.58</v>
      </c>
    </row>
    <row r="13" spans="1:18" ht="27.95" customHeight="1" x14ac:dyDescent="0.25">
      <c r="A13" s="42">
        <f t="shared" si="1"/>
        <v>45658</v>
      </c>
      <c r="B13" s="36"/>
      <c r="C13" s="7">
        <f>SUMIFS(Dados!$I$1:$I$1925,Dados!$K$1:$K$1925,Tp.Despesas!C$7,Dados!$A$1:$A$1925,"&gt;="&amp;$A13,Dados!$A$1:$A$1925,"&lt;="&amp;EOMONTH($A13,0))</f>
        <v>31392.71</v>
      </c>
      <c r="D13" s="7">
        <f>SUMIFS(Dados!$I$1:$I$1925,Dados!$K$1:$K$1925,Tp.Despesas!D$7,Dados!$A$1:$A$1925,"&gt;="&amp;$A13,Dados!$A$1:$A$1925,"&lt;="&amp;EOMONTH($A13,0))</f>
        <v>135</v>
      </c>
      <c r="E13" s="7">
        <f>SUMIFS(Dados!$I$1:$I$1925,Dados!$K$1:$K$1925,Tp.Despesas!E$7,Dados!$A$1:$A$1925,"&gt;="&amp;$A13,Dados!$A$1:$A$1925,"&lt;="&amp;EOMONTH($A13,0))</f>
        <v>3733.5</v>
      </c>
      <c r="F13" s="7">
        <f>SUMIFS(Dados!$I$1:$I$1925,Dados!$K$1:$K$1925,Tp.Despesas!F$7,Dados!$A$1:$A$1925,"&gt;="&amp;$A13,Dados!$A$1:$A$1925,"&lt;="&amp;EOMONTH($A13,0))</f>
        <v>116757.81</v>
      </c>
      <c r="G13" s="7">
        <f>SUMIFS(Dados!$I$1:$I$1925,Dados!$K$1:$K$1925,Tp.Despesas!G$7,Dados!$A$1:$A$1925,"&gt;="&amp;$A13,Dados!$A$1:$A$1925,"&lt;="&amp;EOMONTH($A13,0))</f>
        <v>48649.279999999999</v>
      </c>
      <c r="H13" s="7">
        <f>SUMIFS(Dados!$I$1:$I$1925,Dados!$K$1:$K$1925,Tp.Despesas!H$7,Dados!$A$1:$A$1925,"&gt;="&amp;$A13,Dados!$A$1:$A$1925,"&lt;="&amp;EOMONTH($A13,0))</f>
        <v>52415.5</v>
      </c>
      <c r="I13" s="7">
        <f>SUMIFS(Dados!$I$1:$I$1925,Dados!$K$1:$K$1925,Tp.Despesas!I$7,Dados!$A$1:$A$1925,"&gt;="&amp;$A13,Dados!$A$1:$A$1925,"&lt;="&amp;EOMONTH($A13,0))</f>
        <v>0</v>
      </c>
      <c r="J13" s="18">
        <f t="shared" si="0"/>
        <v>253083.8</v>
      </c>
    </row>
    <row r="14" spans="1:18" ht="27.95" customHeight="1" x14ac:dyDescent="0.25">
      <c r="A14" s="42">
        <f t="shared" si="1"/>
        <v>45689</v>
      </c>
      <c r="B14" s="36"/>
      <c r="C14" s="7">
        <f>SUMIFS(Dados!$I$1:$I$1925,Dados!$K$1:$K$1925,Tp.Despesas!C$7,Dados!$A$1:$A$1925,"&gt;="&amp;$A14,Dados!$A$1:$A$1925,"&lt;="&amp;EOMONTH($A14,0))</f>
        <v>34632.933600000004</v>
      </c>
      <c r="D14" s="7">
        <f>SUMIFS(Dados!$I$1:$I$1925,Dados!$K$1:$K$1925,Tp.Despesas!D$7,Dados!$A$1:$A$1925,"&gt;="&amp;$A14,Dados!$A$1:$A$1925,"&lt;="&amp;EOMONTH($A14,0))</f>
        <v>166</v>
      </c>
      <c r="E14" s="7">
        <f>SUMIFS(Dados!$I$1:$I$1925,Dados!$K$1:$K$1925,Tp.Despesas!E$7,Dados!$A$1:$A$1925,"&gt;="&amp;$A14,Dados!$A$1:$A$1925,"&lt;="&amp;EOMONTH($A14,0))</f>
        <v>5151</v>
      </c>
      <c r="F14" s="7">
        <f>SUMIFS(Dados!$I$1:$I$1925,Dados!$K$1:$K$1925,Tp.Despesas!F$7,Dados!$A$1:$A$1925,"&gt;="&amp;$A14,Dados!$A$1:$A$1925,"&lt;="&amp;EOMONTH($A14,0))</f>
        <v>169715.25</v>
      </c>
      <c r="G14" s="7">
        <f>SUMIFS(Dados!$I$1:$I$1925,Dados!$K$1:$K$1925,Tp.Despesas!G$7,Dados!$A$1:$A$1925,"&gt;="&amp;$A14,Dados!$A$1:$A$1925,"&lt;="&amp;EOMONTH($A14,0))</f>
        <v>60064.799999999988</v>
      </c>
      <c r="H14" s="7">
        <f>SUMIFS(Dados!$I$1:$I$1925,Dados!$K$1:$K$1925,Tp.Despesas!H$7,Dados!$A$1:$A$1925,"&gt;="&amp;$A14,Dados!$A$1:$A$1925,"&lt;="&amp;EOMONTH($A14,0))</f>
        <v>31310.149999999998</v>
      </c>
      <c r="I14" s="7">
        <f>SUMIFS(Dados!$I$1:$I$1925,Dados!$K$1:$K$1925,Tp.Despesas!I$7,Dados!$A$1:$A$1925,"&gt;="&amp;$A14,Dados!$A$1:$A$1925,"&lt;="&amp;EOMONTH($A14,0))</f>
        <v>0</v>
      </c>
      <c r="J14" s="18">
        <f t="shared" si="0"/>
        <v>301040.1336</v>
      </c>
    </row>
    <row r="15" spans="1:18" ht="27.95" customHeight="1" x14ac:dyDescent="0.25">
      <c r="A15" s="42">
        <f t="shared" si="1"/>
        <v>45717</v>
      </c>
      <c r="B15" s="36"/>
      <c r="C15" s="7">
        <f>SUMIFS(Dados!$I$1:$I$1925,Dados!$K$1:$K$1925,Tp.Despesas!C$7,Dados!$A$1:$A$1925,"&gt;="&amp;$A15,Dados!$A$1:$A$1925,"&lt;="&amp;EOMONTH($A15,0))</f>
        <v>0</v>
      </c>
      <c r="D15" s="7">
        <f>SUMIFS(Dados!$I$1:$I$1925,Dados!$K$1:$K$1925,Tp.Despesas!D$7,Dados!$A$1:$A$1925,"&gt;="&amp;$A15,Dados!$A$1:$A$1925,"&lt;="&amp;EOMONTH($A15,0))</f>
        <v>0</v>
      </c>
      <c r="E15" s="7">
        <f>SUMIFS(Dados!$I$1:$I$1925,Dados!$K$1:$K$1925,Tp.Despesas!E$7,Dados!$A$1:$A$1925,"&gt;="&amp;$A15,Dados!$A$1:$A$1925,"&lt;="&amp;EOMONTH($A15,0))</f>
        <v>0</v>
      </c>
      <c r="F15" s="7">
        <f>SUMIFS(Dados!$I$1:$I$1925,Dados!$K$1:$K$1925,Tp.Despesas!F$7,Dados!$A$1:$A$1925,"&gt;="&amp;$A15,Dados!$A$1:$A$1925,"&lt;="&amp;EOMONTH($A15,0))</f>
        <v>0</v>
      </c>
      <c r="G15" s="7">
        <f>SUMIFS(Dados!$I$1:$I$1925,Dados!$K$1:$K$1925,Tp.Despesas!G$7,Dados!$A$1:$A$1925,"&gt;="&amp;$A15,Dados!$A$1:$A$1925,"&lt;="&amp;EOMONTH($A15,0))</f>
        <v>0</v>
      </c>
      <c r="H15" s="7">
        <f>SUMIFS(Dados!$I$1:$I$1925,Dados!$K$1:$K$1925,Tp.Despesas!H$7,Dados!$A$1:$A$1925,"&gt;="&amp;$A15,Dados!$A$1:$A$1925,"&lt;="&amp;EOMONTH($A15,0))</f>
        <v>0</v>
      </c>
      <c r="I15" s="7">
        <f>SUMIFS(Dados!$I$1:$I$1925,Dados!$K$1:$K$1925,Tp.Despesas!I$7,Dados!$A$1:$A$1925,"&gt;="&amp;$A15,Dados!$A$1:$A$1925,"&lt;="&amp;EOMONTH($A15,0))</f>
        <v>0</v>
      </c>
      <c r="J15" s="18">
        <f t="shared" si="0"/>
        <v>0</v>
      </c>
    </row>
    <row r="16" spans="1:18" ht="27.95" customHeight="1" x14ac:dyDescent="0.25">
      <c r="A16" s="42">
        <f t="shared" si="1"/>
        <v>45748</v>
      </c>
      <c r="B16" s="36"/>
      <c r="C16" s="7">
        <f>SUMIFS(Dados!$I$1:$I$1925,Dados!$K$1:$K$1925,Tp.Despesas!C$7,Dados!$A$1:$A$1925,"&gt;="&amp;$A16,Dados!$A$1:$A$1925,"&lt;="&amp;EOMONTH($A16,0))</f>
        <v>0</v>
      </c>
      <c r="D16" s="7">
        <f>SUMIFS(Dados!$I$1:$I$1925,Dados!$K$1:$K$1925,Tp.Despesas!D$7,Dados!$A$1:$A$1925,"&gt;="&amp;$A16,Dados!$A$1:$A$1925,"&lt;="&amp;EOMONTH($A16,0))</f>
        <v>0</v>
      </c>
      <c r="E16" s="7">
        <f>SUMIFS(Dados!$I$1:$I$1925,Dados!$K$1:$K$1925,Tp.Despesas!E$7,Dados!$A$1:$A$1925,"&gt;="&amp;$A16,Dados!$A$1:$A$1925,"&lt;="&amp;EOMONTH($A16,0))</f>
        <v>0</v>
      </c>
      <c r="F16" s="7">
        <f>SUMIFS(Dados!$I$1:$I$1925,Dados!$K$1:$K$1925,Tp.Despesas!F$7,Dados!$A$1:$A$1925,"&gt;="&amp;$A16,Dados!$A$1:$A$1925,"&lt;="&amp;EOMONTH($A16,0))</f>
        <v>0</v>
      </c>
      <c r="G16" s="7">
        <f>SUMIFS(Dados!$I$1:$I$1925,Dados!$K$1:$K$1925,Tp.Despesas!G$7,Dados!$A$1:$A$1925,"&gt;="&amp;$A16,Dados!$A$1:$A$1925,"&lt;="&amp;EOMONTH($A16,0))</f>
        <v>0</v>
      </c>
      <c r="H16" s="7">
        <f>SUMIFS(Dados!$I$1:$I$1925,Dados!$K$1:$K$1925,Tp.Despesas!H$7,Dados!$A$1:$A$1925,"&gt;="&amp;$A16,Dados!$A$1:$A$1925,"&lt;="&amp;EOMONTH($A16,0))</f>
        <v>0</v>
      </c>
      <c r="I16" s="7">
        <f>SUMIFS(Dados!$I$1:$I$1925,Dados!$K$1:$K$1925,Tp.Despesas!I$7,Dados!$A$1:$A$1925,"&gt;="&amp;$A16,Dados!$A$1:$A$1925,"&lt;="&amp;EOMONTH($A16,0))</f>
        <v>0</v>
      </c>
      <c r="J16" s="18">
        <f t="shared" si="0"/>
        <v>0</v>
      </c>
    </row>
    <row r="17" spans="1:10" ht="27.95" customHeight="1" x14ac:dyDescent="0.25">
      <c r="A17" s="42">
        <f t="shared" si="1"/>
        <v>45778</v>
      </c>
      <c r="B17" s="36"/>
      <c r="C17" s="7">
        <f>SUMIFS(Dados!$I$1:$I$1925,Dados!$K$1:$K$1925,Tp.Despesas!C$7,Dados!$A$1:$A$1925,"&gt;="&amp;$A17,Dados!$A$1:$A$1925,"&lt;="&amp;EOMONTH($A17,0))</f>
        <v>0</v>
      </c>
      <c r="D17" s="7">
        <f>SUMIFS(Dados!$I$1:$I$1925,Dados!$K$1:$K$1925,Tp.Despesas!D$7,Dados!$A$1:$A$1925,"&gt;="&amp;$A17,Dados!$A$1:$A$1925,"&lt;="&amp;EOMONTH($A17,0))</f>
        <v>0</v>
      </c>
      <c r="E17" s="7">
        <f>SUMIFS(Dados!$I$1:$I$1925,Dados!$K$1:$K$1925,Tp.Despesas!E$7,Dados!$A$1:$A$1925,"&gt;="&amp;$A17,Dados!$A$1:$A$1925,"&lt;="&amp;EOMONTH($A17,0))</f>
        <v>0</v>
      </c>
      <c r="F17" s="7">
        <f>SUMIFS(Dados!$I$1:$I$1925,Dados!$K$1:$K$1925,Tp.Despesas!F$7,Dados!$A$1:$A$1925,"&gt;="&amp;$A17,Dados!$A$1:$A$1925,"&lt;="&amp;EOMONTH($A17,0))</f>
        <v>0</v>
      </c>
      <c r="G17" s="7">
        <f>SUMIFS(Dados!$I$1:$I$1925,Dados!$K$1:$K$1925,Tp.Despesas!G$7,Dados!$A$1:$A$1925,"&gt;="&amp;$A17,Dados!$A$1:$A$1925,"&lt;="&amp;EOMONTH($A17,0))</f>
        <v>0</v>
      </c>
      <c r="H17" s="7">
        <f>SUMIFS(Dados!$I$1:$I$1925,Dados!$K$1:$K$1925,Tp.Despesas!H$7,Dados!$A$1:$A$1925,"&gt;="&amp;$A17,Dados!$A$1:$A$1925,"&lt;="&amp;EOMONTH($A17,0))</f>
        <v>0</v>
      </c>
      <c r="I17" s="7">
        <f>SUMIFS(Dados!$I$1:$I$1925,Dados!$K$1:$K$1925,Tp.Despesas!I$7,Dados!$A$1:$A$1925,"&gt;="&amp;$A17,Dados!$A$1:$A$1925,"&lt;="&amp;EOMONTH($A17,0))</f>
        <v>0</v>
      </c>
      <c r="J17" s="18">
        <f t="shared" si="0"/>
        <v>0</v>
      </c>
    </row>
    <row r="18" spans="1:10" ht="27.95" customHeight="1" x14ac:dyDescent="0.25">
      <c r="A18" s="42">
        <f t="shared" si="1"/>
        <v>45809</v>
      </c>
      <c r="B18" s="36"/>
      <c r="C18" s="7">
        <f>SUMIFS(Dados!$I$1:$I$1925,Dados!$K$1:$K$1925,Tp.Despesas!C$7,Dados!$A$1:$A$1925,"&gt;="&amp;$A18,Dados!$A$1:$A$1925,"&lt;="&amp;EOMONTH($A18,0))</f>
        <v>0</v>
      </c>
      <c r="D18" s="7">
        <f>SUMIFS(Dados!$I$1:$I$1925,Dados!$K$1:$K$1925,Tp.Despesas!D$7,Dados!$A$1:$A$1925,"&gt;="&amp;$A18,Dados!$A$1:$A$1925,"&lt;="&amp;EOMONTH($A18,0))</f>
        <v>0</v>
      </c>
      <c r="E18" s="7">
        <f>SUMIFS(Dados!$I$1:$I$1925,Dados!$K$1:$K$1925,Tp.Despesas!E$7,Dados!$A$1:$A$1925,"&gt;="&amp;$A18,Dados!$A$1:$A$1925,"&lt;="&amp;EOMONTH($A18,0))</f>
        <v>0</v>
      </c>
      <c r="F18" s="7">
        <f>SUMIFS(Dados!$I$1:$I$1925,Dados!$K$1:$K$1925,Tp.Despesas!F$7,Dados!$A$1:$A$1925,"&gt;="&amp;$A18,Dados!$A$1:$A$1925,"&lt;="&amp;EOMONTH($A18,0))</f>
        <v>0</v>
      </c>
      <c r="G18" s="7">
        <f>SUMIFS(Dados!$I$1:$I$1925,Dados!$K$1:$K$1925,Tp.Despesas!G$7,Dados!$A$1:$A$1925,"&gt;="&amp;$A18,Dados!$A$1:$A$1925,"&lt;="&amp;EOMONTH($A18,0))</f>
        <v>0</v>
      </c>
      <c r="H18" s="7">
        <f>SUMIFS(Dados!$I$1:$I$1925,Dados!$K$1:$K$1925,Tp.Despesas!H$7,Dados!$A$1:$A$1925,"&gt;="&amp;$A18,Dados!$A$1:$A$1925,"&lt;="&amp;EOMONTH($A18,0))</f>
        <v>0</v>
      </c>
      <c r="I18" s="7">
        <f>SUMIFS(Dados!$I$1:$I$1925,Dados!$K$1:$K$1925,Tp.Despesas!I$7,Dados!$A$1:$A$1925,"&gt;="&amp;$A18,Dados!$A$1:$A$1925,"&lt;="&amp;EOMONTH($A18,0))</f>
        <v>0</v>
      </c>
      <c r="J18" s="18">
        <f t="shared" si="0"/>
        <v>0</v>
      </c>
    </row>
    <row r="19" spans="1:10" ht="27.95" customHeight="1" x14ac:dyDescent="0.25">
      <c r="A19" s="42">
        <f t="shared" si="1"/>
        <v>45839</v>
      </c>
      <c r="B19" s="36"/>
      <c r="C19" s="7">
        <f>SUMIFS(Dados!$I$1:$I$1925,Dados!$K$1:$K$1925,Tp.Despesas!C$7,Dados!$A$1:$A$1925,"&gt;="&amp;$A19,Dados!$A$1:$A$1925,"&lt;="&amp;EOMONTH($A19,0))</f>
        <v>0</v>
      </c>
      <c r="D19" s="7">
        <f>SUMIFS(Dados!$I$1:$I$1925,Dados!$K$1:$K$1925,Tp.Despesas!D$7,Dados!$A$1:$A$1925,"&gt;="&amp;$A19,Dados!$A$1:$A$1925,"&lt;="&amp;EOMONTH($A19,0))</f>
        <v>0</v>
      </c>
      <c r="E19" s="7">
        <f>SUMIFS(Dados!$I$1:$I$1925,Dados!$K$1:$K$1925,Tp.Despesas!E$7,Dados!$A$1:$A$1925,"&gt;="&amp;$A19,Dados!$A$1:$A$1925,"&lt;="&amp;EOMONTH($A19,0))</f>
        <v>0</v>
      </c>
      <c r="F19" s="7">
        <f>SUMIFS(Dados!$I$1:$I$1925,Dados!$K$1:$K$1925,Tp.Despesas!F$7,Dados!$A$1:$A$1925,"&gt;="&amp;$A19,Dados!$A$1:$A$1925,"&lt;="&amp;EOMONTH($A19,0))</f>
        <v>0</v>
      </c>
      <c r="G19" s="7">
        <f>SUMIFS(Dados!$I$1:$I$1925,Dados!$K$1:$K$1925,Tp.Despesas!G$7,Dados!$A$1:$A$1925,"&gt;="&amp;$A19,Dados!$A$1:$A$1925,"&lt;="&amp;EOMONTH($A19,0))</f>
        <v>0</v>
      </c>
      <c r="H19" s="7">
        <f>SUMIFS(Dados!$I$1:$I$1925,Dados!$K$1:$K$1925,Tp.Despesas!H$7,Dados!$A$1:$A$1925,"&gt;="&amp;$A19,Dados!$A$1:$A$1925,"&lt;="&amp;EOMONTH($A19,0))</f>
        <v>0</v>
      </c>
      <c r="I19" s="7">
        <f>SUMIFS(Dados!$I$1:$I$1925,Dados!$K$1:$K$1925,Tp.Despesas!I$7,Dados!$A$1:$A$1925,"&gt;="&amp;$A19,Dados!$A$1:$A$1925,"&lt;="&amp;EOMONTH($A19,0))</f>
        <v>0</v>
      </c>
      <c r="J19" s="18">
        <f t="shared" si="0"/>
        <v>0</v>
      </c>
    </row>
    <row r="20" spans="1:10" ht="27.95" customHeight="1" x14ac:dyDescent="0.25">
      <c r="A20" s="42">
        <f t="shared" si="1"/>
        <v>45870</v>
      </c>
      <c r="B20" s="36"/>
      <c r="C20" s="7">
        <f>SUMIFS(Dados!$I$1:$I$1925,Dados!$K$1:$K$1925,Tp.Despesas!C$7,Dados!$A$1:$A$1925,"&gt;="&amp;$A20,Dados!$A$1:$A$1925,"&lt;="&amp;EOMONTH($A20,0))</f>
        <v>0</v>
      </c>
      <c r="D20" s="7">
        <f>SUMIFS(Dados!$I$1:$I$1925,Dados!$K$1:$K$1925,Tp.Despesas!D$7,Dados!$A$1:$A$1925,"&gt;="&amp;$A20,Dados!$A$1:$A$1925,"&lt;="&amp;EOMONTH($A20,0))</f>
        <v>0</v>
      </c>
      <c r="E20" s="7">
        <f>SUMIFS(Dados!$I$1:$I$1925,Dados!$K$1:$K$1925,Tp.Despesas!E$7,Dados!$A$1:$A$1925,"&gt;="&amp;$A20,Dados!$A$1:$A$1925,"&lt;="&amp;EOMONTH($A20,0))</f>
        <v>0</v>
      </c>
      <c r="F20" s="7">
        <f>SUMIFS(Dados!$I$1:$I$1925,Dados!$K$1:$K$1925,Tp.Despesas!F$7,Dados!$A$1:$A$1925,"&gt;="&amp;$A20,Dados!$A$1:$A$1925,"&lt;="&amp;EOMONTH($A20,0))</f>
        <v>0</v>
      </c>
      <c r="G20" s="7">
        <f>SUMIFS(Dados!$I$1:$I$1925,Dados!$K$1:$K$1925,Tp.Despesas!G$7,Dados!$A$1:$A$1925,"&gt;="&amp;$A20,Dados!$A$1:$A$1925,"&lt;="&amp;EOMONTH($A20,0))</f>
        <v>0</v>
      </c>
      <c r="H20" s="7">
        <f>SUMIFS(Dados!$I$1:$I$1925,Dados!$K$1:$K$1925,Tp.Despesas!H$7,Dados!$A$1:$A$1925,"&gt;="&amp;$A20,Dados!$A$1:$A$1925,"&lt;="&amp;EOMONTH($A20,0))</f>
        <v>0</v>
      </c>
      <c r="I20" s="7">
        <f>SUMIFS(Dados!$I$1:$I$1925,Dados!$K$1:$K$1925,Tp.Despesas!I$7,Dados!$A$1:$A$1925,"&gt;="&amp;$A20,Dados!$A$1:$A$1925,"&lt;="&amp;EOMONTH($A20,0))</f>
        <v>0</v>
      </c>
      <c r="J20" s="18">
        <f t="shared" si="0"/>
        <v>0</v>
      </c>
    </row>
    <row r="21" spans="1:10" ht="27.95" customHeight="1" x14ac:dyDescent="0.25">
      <c r="A21" s="42">
        <f t="shared" si="1"/>
        <v>45901</v>
      </c>
      <c r="B21" s="30"/>
      <c r="C21" s="7">
        <f>SUMIFS(Dados!$I$1:$I$1925,Dados!$K$1:$K$1925,Tp.Despesas!C$7,Dados!$A$1:$A$1925,"&gt;="&amp;$A21,Dados!$A$1:$A$1925,"&lt;="&amp;EOMONTH($A21,0))</f>
        <v>0</v>
      </c>
      <c r="D21" s="7">
        <f>SUMIFS(Dados!$I$1:$I$1925,Dados!$K$1:$K$1925,Tp.Despesas!D$7,Dados!$A$1:$A$1925,"&gt;="&amp;$A21,Dados!$A$1:$A$1925,"&lt;="&amp;EOMONTH($A21,0))</f>
        <v>0</v>
      </c>
      <c r="E21" s="7">
        <f>SUMIFS(Dados!$I$1:$I$1925,Dados!$K$1:$K$1925,Tp.Despesas!E$7,Dados!$A$1:$A$1925,"&gt;="&amp;$A21,Dados!$A$1:$A$1925,"&lt;="&amp;EOMONTH($A21,0))</f>
        <v>0</v>
      </c>
      <c r="F21" s="7">
        <f>SUMIFS(Dados!$I$1:$I$1925,Dados!$K$1:$K$1925,Tp.Despesas!F$7,Dados!$A$1:$A$1925,"&gt;="&amp;$A21,Dados!$A$1:$A$1925,"&lt;="&amp;EOMONTH($A21,0))</f>
        <v>0</v>
      </c>
      <c r="G21" s="7">
        <f>SUMIFS(Dados!$I$1:$I$1925,Dados!$K$1:$K$1925,Tp.Despesas!G$7,Dados!$A$1:$A$1925,"&gt;="&amp;$A21,Dados!$A$1:$A$1925,"&lt;="&amp;EOMONTH($A21,0))</f>
        <v>0</v>
      </c>
      <c r="H21" s="7">
        <f>SUMIFS(Dados!$I$1:$I$1925,Dados!$K$1:$K$1925,Tp.Despesas!H$7,Dados!$A$1:$A$1925,"&gt;="&amp;$A21,Dados!$A$1:$A$1925,"&lt;="&amp;EOMONTH($A21,0))</f>
        <v>0</v>
      </c>
      <c r="I21" s="7">
        <f>SUMIFS(Dados!$I$1:$I$1925,Dados!$K$1:$K$1925,Tp.Despesas!I$7,Dados!$A$1:$A$1925,"&gt;="&amp;$A21,Dados!$A$1:$A$1925,"&lt;="&amp;EOMONTH($A21,0))</f>
        <v>0</v>
      </c>
      <c r="J21" s="18">
        <f t="shared" si="0"/>
        <v>0</v>
      </c>
    </row>
    <row r="22" spans="1:10" ht="27.95" customHeight="1" x14ac:dyDescent="0.25">
      <c r="A22" s="42">
        <f t="shared" si="1"/>
        <v>45931</v>
      </c>
      <c r="B22" s="30"/>
      <c r="C22" s="7">
        <f>SUMIFS(Dados!$I$1:$I$1925,Dados!$K$1:$K$1925,Tp.Despesas!C$7,Dados!$A$1:$A$1925,"&gt;="&amp;$A22,Dados!$A$1:$A$1925,"&lt;="&amp;EOMONTH($A22,0))</f>
        <v>0</v>
      </c>
      <c r="D22" s="7">
        <f>SUMIFS(Dados!$I$1:$I$1925,Dados!$K$1:$K$1925,Tp.Despesas!D$7,Dados!$A$1:$A$1925,"&gt;="&amp;$A22,Dados!$A$1:$A$1925,"&lt;="&amp;EOMONTH($A22,0))</f>
        <v>0</v>
      </c>
      <c r="E22" s="7">
        <f>SUMIFS(Dados!$I$1:$I$1925,Dados!$K$1:$K$1925,Tp.Despesas!E$7,Dados!$A$1:$A$1925,"&gt;="&amp;$A22,Dados!$A$1:$A$1925,"&lt;="&amp;EOMONTH($A22,0))</f>
        <v>0</v>
      </c>
      <c r="F22" s="7">
        <f>SUMIFS(Dados!$I$1:$I$1925,Dados!$K$1:$K$1925,Tp.Despesas!F$7,Dados!$A$1:$A$1925,"&gt;="&amp;$A22,Dados!$A$1:$A$1925,"&lt;="&amp;EOMONTH($A22,0))</f>
        <v>0</v>
      </c>
      <c r="G22" s="7">
        <f>SUMIFS(Dados!$I$1:$I$1925,Dados!$K$1:$K$1925,Tp.Despesas!G$7,Dados!$A$1:$A$1925,"&gt;="&amp;$A22,Dados!$A$1:$A$1925,"&lt;="&amp;EOMONTH($A22,0))</f>
        <v>0</v>
      </c>
      <c r="H22" s="7">
        <f>SUMIFS(Dados!$I$1:$I$1925,Dados!$K$1:$K$1925,Tp.Despesas!H$7,Dados!$A$1:$A$1925,"&gt;="&amp;$A22,Dados!$A$1:$A$1925,"&lt;="&amp;EOMONTH($A22,0))</f>
        <v>0</v>
      </c>
      <c r="I22" s="7">
        <f>SUMIFS(Dados!$I$1:$I$1925,Dados!$K$1:$K$1925,Tp.Despesas!I$7,Dados!$A$1:$A$1925,"&gt;="&amp;$A22,Dados!$A$1:$A$1925,"&lt;="&amp;EOMONTH($A22,0))</f>
        <v>0</v>
      </c>
      <c r="J22" s="18">
        <f t="shared" si="0"/>
        <v>0</v>
      </c>
    </row>
    <row r="23" spans="1:10" ht="27.95" customHeight="1" x14ac:dyDescent="0.25">
      <c r="A23" s="42">
        <f t="shared" si="1"/>
        <v>45962</v>
      </c>
      <c r="B23" s="30"/>
      <c r="C23" s="7">
        <f>SUMIFS(Dados!$I$1:$I$1925,Dados!$K$1:$K$1925,Tp.Despesas!C$7,Dados!$A$1:$A$1925,"&gt;="&amp;$A23,Dados!$A$1:$A$1925,"&lt;="&amp;EOMONTH($A23,0))</f>
        <v>0</v>
      </c>
      <c r="D23" s="7">
        <f>SUMIFS(Dados!$I$1:$I$1925,Dados!$K$1:$K$1925,Tp.Despesas!D$7,Dados!$A$1:$A$1925,"&gt;="&amp;$A23,Dados!$A$1:$A$1925,"&lt;="&amp;EOMONTH($A23,0))</f>
        <v>0</v>
      </c>
      <c r="E23" s="7">
        <f>SUMIFS(Dados!$I$1:$I$1925,Dados!$K$1:$K$1925,Tp.Despesas!E$7,Dados!$A$1:$A$1925,"&gt;="&amp;$A23,Dados!$A$1:$A$1925,"&lt;="&amp;EOMONTH($A23,0))</f>
        <v>0</v>
      </c>
      <c r="F23" s="7">
        <f>SUMIFS(Dados!$I$1:$I$1925,Dados!$K$1:$K$1925,Tp.Despesas!F$7,Dados!$A$1:$A$1925,"&gt;="&amp;$A23,Dados!$A$1:$A$1925,"&lt;="&amp;EOMONTH($A23,0))</f>
        <v>0</v>
      </c>
      <c r="G23" s="7">
        <f>SUMIFS(Dados!$I$1:$I$1925,Dados!$K$1:$K$1925,Tp.Despesas!G$7,Dados!$A$1:$A$1925,"&gt;="&amp;$A23,Dados!$A$1:$A$1925,"&lt;="&amp;EOMONTH($A23,0))</f>
        <v>0</v>
      </c>
      <c r="H23" s="7">
        <f>SUMIFS(Dados!$I$1:$I$1925,Dados!$K$1:$K$1925,Tp.Despesas!H$7,Dados!$A$1:$A$1925,"&gt;="&amp;$A23,Dados!$A$1:$A$1925,"&lt;="&amp;EOMONTH($A23,0))</f>
        <v>0</v>
      </c>
      <c r="I23" s="7">
        <f>SUMIFS(Dados!$I$1:$I$1925,Dados!$K$1:$K$1925,Tp.Despesas!I$7,Dados!$A$1:$A$1925,"&gt;="&amp;$A23,Dados!$A$1:$A$1925,"&lt;="&amp;EOMONTH($A23,0))</f>
        <v>0</v>
      </c>
      <c r="J23" s="18">
        <f t="shared" si="0"/>
        <v>0</v>
      </c>
    </row>
    <row r="24" spans="1:10" ht="27.95" customHeight="1" x14ac:dyDescent="0.25">
      <c r="A24" s="42">
        <f t="shared" si="1"/>
        <v>45992</v>
      </c>
      <c r="B24" s="30"/>
      <c r="C24" s="7">
        <f>SUMIFS(Dados!$I$1:$I$1925,Dados!$K$1:$K$1925,Tp.Despesas!C$7,Dados!$A$1:$A$1925,"&gt;="&amp;$A24,Dados!$A$1:$A$1925,"&lt;="&amp;EOMONTH($A24,0))</f>
        <v>0</v>
      </c>
      <c r="D24" s="7">
        <f>SUMIFS(Dados!$I$1:$I$1925,Dados!$K$1:$K$1925,Tp.Despesas!D$7,Dados!$A$1:$A$1925,"&gt;="&amp;$A24,Dados!$A$1:$A$1925,"&lt;="&amp;EOMONTH($A24,0))</f>
        <v>0</v>
      </c>
      <c r="E24" s="7">
        <f>SUMIFS(Dados!$I$1:$I$1925,Dados!$K$1:$K$1925,Tp.Despesas!E$7,Dados!$A$1:$A$1925,"&gt;="&amp;$A24,Dados!$A$1:$A$1925,"&lt;="&amp;EOMONTH($A24,0))</f>
        <v>0</v>
      </c>
      <c r="F24" s="7">
        <f>SUMIFS(Dados!$I$1:$I$1925,Dados!$K$1:$K$1925,Tp.Despesas!F$7,Dados!$A$1:$A$1925,"&gt;="&amp;$A24,Dados!$A$1:$A$1925,"&lt;="&amp;EOMONTH($A24,0))</f>
        <v>0</v>
      </c>
      <c r="G24" s="7">
        <f>SUMIFS(Dados!$I$1:$I$1925,Dados!$K$1:$K$1925,Tp.Despesas!G$7,Dados!$A$1:$A$1925,"&gt;="&amp;$A24,Dados!$A$1:$A$1925,"&lt;="&amp;EOMONTH($A24,0))</f>
        <v>0</v>
      </c>
      <c r="H24" s="7">
        <f>SUMIFS(Dados!$I$1:$I$1925,Dados!$K$1:$K$1925,Tp.Despesas!H$7,Dados!$A$1:$A$1925,"&gt;="&amp;$A24,Dados!$A$1:$A$1925,"&lt;="&amp;EOMONTH($A24,0))</f>
        <v>0</v>
      </c>
      <c r="I24" s="7">
        <f>SUMIFS(Dados!$I$1:$I$1925,Dados!$K$1:$K$1925,Tp.Despesas!I$7,Dados!$A$1:$A$1925,"&gt;="&amp;$A24,Dados!$A$1:$A$1925,"&lt;="&amp;EOMONTH($A24,0))</f>
        <v>0</v>
      </c>
      <c r="J24" s="18">
        <f t="shared" si="0"/>
        <v>0</v>
      </c>
    </row>
    <row r="25" spans="1:10" ht="27.95" customHeight="1" x14ac:dyDescent="0.25">
      <c r="A25" s="42">
        <f t="shared" si="1"/>
        <v>46023</v>
      </c>
      <c r="B25" s="30"/>
      <c r="C25" s="7">
        <f>SUMIFS(Dados!$I$1:$I$1925,Dados!$K$1:$K$1925,Tp.Despesas!C$7,Dados!$A$1:$A$1925,"&gt;="&amp;$A25,Dados!$A$1:$A$1925,"&lt;="&amp;EOMONTH($A25,0))</f>
        <v>0</v>
      </c>
      <c r="D25" s="7">
        <f>SUMIFS(Dados!$I$1:$I$1925,Dados!$K$1:$K$1925,Tp.Despesas!D$7,Dados!$A$1:$A$1925,"&gt;="&amp;$A25,Dados!$A$1:$A$1925,"&lt;="&amp;EOMONTH($A25,0))</f>
        <v>0</v>
      </c>
      <c r="E25" s="7">
        <f>SUMIFS(Dados!$I$1:$I$1925,Dados!$K$1:$K$1925,Tp.Despesas!E$7,Dados!$A$1:$A$1925,"&gt;="&amp;$A25,Dados!$A$1:$A$1925,"&lt;="&amp;EOMONTH($A25,0))</f>
        <v>0</v>
      </c>
      <c r="F25" s="7">
        <f>SUMIFS(Dados!$I$1:$I$1925,Dados!$K$1:$K$1925,Tp.Despesas!F$7,Dados!$A$1:$A$1925,"&gt;="&amp;$A25,Dados!$A$1:$A$1925,"&lt;="&amp;EOMONTH($A25,0))</f>
        <v>0</v>
      </c>
      <c r="G25" s="7">
        <f>SUMIFS(Dados!$I$1:$I$1925,Dados!$K$1:$K$1925,Tp.Despesas!G$7,Dados!$A$1:$A$1925,"&gt;="&amp;$A25,Dados!$A$1:$A$1925,"&lt;="&amp;EOMONTH($A25,0))</f>
        <v>0</v>
      </c>
      <c r="H25" s="7">
        <f>SUMIFS(Dados!$I$1:$I$1925,Dados!$K$1:$K$1925,Tp.Despesas!H$7,Dados!$A$1:$A$1925,"&gt;="&amp;$A25,Dados!$A$1:$A$1925,"&lt;="&amp;EOMONTH($A25,0))</f>
        <v>0</v>
      </c>
      <c r="I25" s="7">
        <f>SUMIFS(Dados!$I$1:$I$1925,Dados!$K$1:$K$1925,Tp.Despesas!I$7,Dados!$A$1:$A$1925,"&gt;="&amp;$A25,Dados!$A$1:$A$1925,"&lt;="&amp;EOMONTH($A25,0))</f>
        <v>0</v>
      </c>
      <c r="J25" s="18">
        <f t="shared" si="0"/>
        <v>0</v>
      </c>
    </row>
    <row r="26" spans="1:10" ht="27.95" customHeight="1" x14ac:dyDescent="0.25">
      <c r="A26" s="42">
        <f t="shared" si="1"/>
        <v>46054</v>
      </c>
      <c r="B26" s="30"/>
      <c r="C26" s="7">
        <f>SUMIFS(Dados!$I$1:$I$1925,Dados!$K$1:$K$1925,Tp.Despesas!C$7,Dados!$A$1:$A$1925,"&gt;="&amp;$A26,Dados!$A$1:$A$1925,"&lt;="&amp;EOMONTH($A26,0))</f>
        <v>0</v>
      </c>
      <c r="D26" s="7">
        <f>SUMIFS(Dados!$I$1:$I$1925,Dados!$K$1:$K$1925,Tp.Despesas!D$7,Dados!$A$1:$A$1925,"&gt;="&amp;$A26,Dados!$A$1:$A$1925,"&lt;="&amp;EOMONTH($A26,0))</f>
        <v>0</v>
      </c>
      <c r="E26" s="7">
        <f>SUMIFS(Dados!$I$1:$I$1925,Dados!$K$1:$K$1925,Tp.Despesas!E$7,Dados!$A$1:$A$1925,"&gt;="&amp;$A26,Dados!$A$1:$A$1925,"&lt;="&amp;EOMONTH($A26,0))</f>
        <v>0</v>
      </c>
      <c r="F26" s="7">
        <f>SUMIFS(Dados!$I$1:$I$1925,Dados!$K$1:$K$1925,Tp.Despesas!F$7,Dados!$A$1:$A$1925,"&gt;="&amp;$A26,Dados!$A$1:$A$1925,"&lt;="&amp;EOMONTH($A26,0))</f>
        <v>0</v>
      </c>
      <c r="G26" s="7">
        <f>SUMIFS(Dados!$I$1:$I$1925,Dados!$K$1:$K$1925,Tp.Despesas!G$7,Dados!$A$1:$A$1925,"&gt;="&amp;$A26,Dados!$A$1:$A$1925,"&lt;="&amp;EOMONTH($A26,0))</f>
        <v>0</v>
      </c>
      <c r="H26" s="7">
        <f>SUMIFS(Dados!$I$1:$I$1925,Dados!$K$1:$K$1925,Tp.Despesas!H$7,Dados!$A$1:$A$1925,"&gt;="&amp;$A26,Dados!$A$1:$A$1925,"&lt;="&amp;EOMONTH($A26,0))</f>
        <v>0</v>
      </c>
      <c r="I26" s="7">
        <f>SUMIFS(Dados!$I$1:$I$1925,Dados!$K$1:$K$1925,Tp.Despesas!I$7,Dados!$A$1:$A$1925,"&gt;="&amp;$A26,Dados!$A$1:$A$1925,"&lt;="&amp;EOMONTH($A26,0))</f>
        <v>0</v>
      </c>
      <c r="J26" s="18">
        <f t="shared" si="0"/>
        <v>0</v>
      </c>
    </row>
    <row r="27" spans="1:10" ht="27.95" customHeight="1" x14ac:dyDescent="0.25">
      <c r="A27" s="42">
        <f t="shared" si="1"/>
        <v>46082</v>
      </c>
      <c r="B27" s="30"/>
      <c r="C27" s="7">
        <f>SUMIFS(Dados!$I$1:$I$1925,Dados!$K$1:$K$1925,Tp.Despesas!C$7,Dados!$A$1:$A$1925,"&gt;="&amp;$A27,Dados!$A$1:$A$1925,"&lt;="&amp;EOMONTH($A27,0))</f>
        <v>0</v>
      </c>
      <c r="D27" s="7">
        <f>SUMIFS(Dados!$I$1:$I$1925,Dados!$K$1:$K$1925,Tp.Despesas!D$7,Dados!$A$1:$A$1925,"&gt;="&amp;$A27,Dados!$A$1:$A$1925,"&lt;="&amp;EOMONTH($A27,0))</f>
        <v>0</v>
      </c>
      <c r="E27" s="7">
        <f>SUMIFS(Dados!$I$1:$I$1925,Dados!$K$1:$K$1925,Tp.Despesas!E$7,Dados!$A$1:$A$1925,"&gt;="&amp;$A27,Dados!$A$1:$A$1925,"&lt;="&amp;EOMONTH($A27,0))</f>
        <v>0</v>
      </c>
      <c r="F27" s="7">
        <f>SUMIFS(Dados!$I$1:$I$1925,Dados!$K$1:$K$1925,Tp.Despesas!F$7,Dados!$A$1:$A$1925,"&gt;="&amp;$A27,Dados!$A$1:$A$1925,"&lt;="&amp;EOMONTH($A27,0))</f>
        <v>0</v>
      </c>
      <c r="G27" s="7">
        <f>SUMIFS(Dados!$I$1:$I$1925,Dados!$K$1:$K$1925,Tp.Despesas!G$7,Dados!$A$1:$A$1925,"&gt;="&amp;$A27,Dados!$A$1:$A$1925,"&lt;="&amp;EOMONTH($A27,0))</f>
        <v>0</v>
      </c>
      <c r="H27" s="7">
        <f>SUMIFS(Dados!$I$1:$I$1925,Dados!$K$1:$K$1925,Tp.Despesas!H$7,Dados!$A$1:$A$1925,"&gt;="&amp;$A27,Dados!$A$1:$A$1925,"&lt;="&amp;EOMONTH($A27,0))</f>
        <v>0</v>
      </c>
      <c r="I27" s="7">
        <f>SUMIFS(Dados!$I$1:$I$1925,Dados!$K$1:$K$1925,Tp.Despesas!I$7,Dados!$A$1:$A$1925,"&gt;="&amp;$A27,Dados!$A$1:$A$1925,"&lt;="&amp;EOMONTH($A27,0))</f>
        <v>0</v>
      </c>
      <c r="J27" s="18">
        <f t="shared" si="0"/>
        <v>0</v>
      </c>
    </row>
    <row r="28" spans="1:10" ht="27.95" customHeight="1" x14ac:dyDescent="0.25">
      <c r="A28" s="42">
        <f t="shared" si="1"/>
        <v>46113</v>
      </c>
      <c r="B28" s="30"/>
      <c r="C28" s="7">
        <f>SUMIFS(Dados!$I$1:$I$1925,Dados!$K$1:$K$1925,Tp.Despesas!C$7,Dados!$A$1:$A$1925,"&gt;="&amp;$A28,Dados!$A$1:$A$1925,"&lt;="&amp;EOMONTH($A28,0))</f>
        <v>0</v>
      </c>
      <c r="D28" s="7">
        <f>SUMIFS(Dados!$I$1:$I$1925,Dados!$K$1:$K$1925,Tp.Despesas!D$7,Dados!$A$1:$A$1925,"&gt;="&amp;$A28,Dados!$A$1:$A$1925,"&lt;="&amp;EOMONTH($A28,0))</f>
        <v>0</v>
      </c>
      <c r="E28" s="7">
        <f>SUMIFS(Dados!$I$1:$I$1925,Dados!$K$1:$K$1925,Tp.Despesas!E$7,Dados!$A$1:$A$1925,"&gt;="&amp;$A28,Dados!$A$1:$A$1925,"&lt;="&amp;EOMONTH($A28,0))</f>
        <v>0</v>
      </c>
      <c r="F28" s="7">
        <f>SUMIFS(Dados!$I$1:$I$1925,Dados!$K$1:$K$1925,Tp.Despesas!F$7,Dados!$A$1:$A$1925,"&gt;="&amp;$A28,Dados!$A$1:$A$1925,"&lt;="&amp;EOMONTH($A28,0))</f>
        <v>0</v>
      </c>
      <c r="G28" s="7">
        <f>SUMIFS(Dados!$I$1:$I$1925,Dados!$K$1:$K$1925,Tp.Despesas!G$7,Dados!$A$1:$A$1925,"&gt;="&amp;$A28,Dados!$A$1:$A$1925,"&lt;="&amp;EOMONTH($A28,0))</f>
        <v>0</v>
      </c>
      <c r="H28" s="7">
        <f>SUMIFS(Dados!$I$1:$I$1925,Dados!$K$1:$K$1925,Tp.Despesas!H$7,Dados!$A$1:$A$1925,"&gt;="&amp;$A28,Dados!$A$1:$A$1925,"&lt;="&amp;EOMONTH($A28,0))</f>
        <v>0</v>
      </c>
      <c r="I28" s="7">
        <f>SUMIFS(Dados!$I$1:$I$1925,Dados!$K$1:$K$1925,Tp.Despesas!I$7,Dados!$A$1:$A$1925,"&gt;="&amp;$A28,Dados!$A$1:$A$1925,"&lt;="&amp;EOMONTH($A28,0))</f>
        <v>0</v>
      </c>
      <c r="J28" s="18">
        <f t="shared" si="0"/>
        <v>0</v>
      </c>
    </row>
    <row r="29" spans="1:10" ht="27.95" customHeight="1" x14ac:dyDescent="0.25">
      <c r="A29" s="42">
        <f t="shared" si="1"/>
        <v>46143</v>
      </c>
      <c r="B29" s="30"/>
      <c r="C29" s="7">
        <f>SUMIFS(Dados!$I$1:$I$1925,Dados!$K$1:$K$1925,Tp.Despesas!C$7,Dados!$A$1:$A$1925,"&gt;="&amp;$A29,Dados!$A$1:$A$1925,"&lt;="&amp;EOMONTH($A29,0))</f>
        <v>0</v>
      </c>
      <c r="D29" s="7">
        <f>SUMIFS(Dados!$I$1:$I$1925,Dados!$K$1:$K$1925,Tp.Despesas!D$7,Dados!$A$1:$A$1925,"&gt;="&amp;$A29,Dados!$A$1:$A$1925,"&lt;="&amp;EOMONTH($A29,0))</f>
        <v>0</v>
      </c>
      <c r="E29" s="7">
        <f>SUMIFS(Dados!$I$1:$I$1925,Dados!$K$1:$K$1925,Tp.Despesas!E$7,Dados!$A$1:$A$1925,"&gt;="&amp;$A29,Dados!$A$1:$A$1925,"&lt;="&amp;EOMONTH($A29,0))</f>
        <v>0</v>
      </c>
      <c r="F29" s="7">
        <f>SUMIFS(Dados!$I$1:$I$1925,Dados!$K$1:$K$1925,Tp.Despesas!F$7,Dados!$A$1:$A$1925,"&gt;="&amp;$A29,Dados!$A$1:$A$1925,"&lt;="&amp;EOMONTH($A29,0))</f>
        <v>0</v>
      </c>
      <c r="G29" s="7">
        <f>SUMIFS(Dados!$I$1:$I$1925,Dados!$K$1:$K$1925,Tp.Despesas!G$7,Dados!$A$1:$A$1925,"&gt;="&amp;$A29,Dados!$A$1:$A$1925,"&lt;="&amp;EOMONTH($A29,0))</f>
        <v>0</v>
      </c>
      <c r="H29" s="7">
        <f>SUMIFS(Dados!$I$1:$I$1925,Dados!$K$1:$K$1925,Tp.Despesas!H$7,Dados!$A$1:$A$1925,"&gt;="&amp;$A29,Dados!$A$1:$A$1925,"&lt;="&amp;EOMONTH($A29,0))</f>
        <v>0</v>
      </c>
      <c r="I29" s="7">
        <f>SUMIFS(Dados!$I$1:$I$1925,Dados!$K$1:$K$1925,Tp.Despesas!I$7,Dados!$A$1:$A$1925,"&gt;="&amp;$A29,Dados!$A$1:$A$1925,"&lt;="&amp;EOMONTH($A29,0))</f>
        <v>0</v>
      </c>
      <c r="J29" s="18">
        <f t="shared" si="0"/>
        <v>0</v>
      </c>
    </row>
    <row r="30" spans="1:10" ht="27.95" customHeight="1" x14ac:dyDescent="0.25">
      <c r="A30" s="42">
        <f t="shared" si="1"/>
        <v>46174</v>
      </c>
      <c r="B30" s="30"/>
      <c r="C30" s="7">
        <f>SUMIFS(Dados!$I$1:$I$1925,Dados!$K$1:$K$1925,Tp.Despesas!C$7,Dados!$A$1:$A$1925,"&gt;="&amp;$A30,Dados!$A$1:$A$1925,"&lt;="&amp;EOMONTH($A30,0))</f>
        <v>0</v>
      </c>
      <c r="D30" s="7">
        <f>SUMIFS(Dados!$I$1:$I$1925,Dados!$K$1:$K$1925,Tp.Despesas!D$7,Dados!$A$1:$A$1925,"&gt;="&amp;$A30,Dados!$A$1:$A$1925,"&lt;="&amp;EOMONTH($A30,0))</f>
        <v>0</v>
      </c>
      <c r="E30" s="7">
        <f>SUMIFS(Dados!$I$1:$I$1925,Dados!$K$1:$K$1925,Tp.Despesas!E$7,Dados!$A$1:$A$1925,"&gt;="&amp;$A30,Dados!$A$1:$A$1925,"&lt;="&amp;EOMONTH($A30,0))</f>
        <v>0</v>
      </c>
      <c r="F30" s="7">
        <f>SUMIFS(Dados!$I$1:$I$1925,Dados!$K$1:$K$1925,Tp.Despesas!F$7,Dados!$A$1:$A$1925,"&gt;="&amp;$A30,Dados!$A$1:$A$1925,"&lt;="&amp;EOMONTH($A30,0))</f>
        <v>0</v>
      </c>
      <c r="G30" s="7">
        <f>SUMIFS(Dados!$I$1:$I$1925,Dados!$K$1:$K$1925,Tp.Despesas!G$7,Dados!$A$1:$A$1925,"&gt;="&amp;$A30,Dados!$A$1:$A$1925,"&lt;="&amp;EOMONTH($A30,0))</f>
        <v>0</v>
      </c>
      <c r="H30" s="7">
        <f>SUMIFS(Dados!$I$1:$I$1925,Dados!$K$1:$K$1925,Tp.Despesas!H$7,Dados!$A$1:$A$1925,"&gt;="&amp;$A30,Dados!$A$1:$A$1925,"&lt;="&amp;EOMONTH($A30,0))</f>
        <v>0</v>
      </c>
      <c r="I30" s="7">
        <f>SUMIFS(Dados!$I$1:$I$1925,Dados!$K$1:$K$1925,Tp.Despesas!I$7,Dados!$A$1:$A$1925,"&gt;="&amp;$A30,Dados!$A$1:$A$1925,"&lt;="&amp;EOMONTH($A30,0))</f>
        <v>0</v>
      </c>
      <c r="J30" s="18">
        <f t="shared" si="0"/>
        <v>0</v>
      </c>
    </row>
    <row r="31" spans="1:10" ht="27.95" customHeight="1" x14ac:dyDescent="0.25">
      <c r="A31" s="42">
        <f t="shared" si="1"/>
        <v>46204</v>
      </c>
      <c r="B31" s="30"/>
      <c r="C31" s="7">
        <f>SUMIFS(Dados!$I$1:$I$1925,Dados!$K$1:$K$1925,Tp.Despesas!C$7,Dados!$A$1:$A$1925,"&gt;="&amp;$A31,Dados!$A$1:$A$1925,"&lt;="&amp;EOMONTH($A31,0))</f>
        <v>0</v>
      </c>
      <c r="D31" s="7">
        <f>SUMIFS(Dados!$I$1:$I$1925,Dados!$K$1:$K$1925,Tp.Despesas!D$7,Dados!$A$1:$A$1925,"&gt;="&amp;$A31,Dados!$A$1:$A$1925,"&lt;="&amp;EOMONTH($A31,0))</f>
        <v>0</v>
      </c>
      <c r="E31" s="7">
        <f>SUMIFS(Dados!$I$1:$I$1925,Dados!$K$1:$K$1925,Tp.Despesas!E$7,Dados!$A$1:$A$1925,"&gt;="&amp;$A31,Dados!$A$1:$A$1925,"&lt;="&amp;EOMONTH($A31,0))</f>
        <v>0</v>
      </c>
      <c r="F31" s="7">
        <f>SUMIFS(Dados!$I$1:$I$1925,Dados!$K$1:$K$1925,Tp.Despesas!F$7,Dados!$A$1:$A$1925,"&gt;="&amp;$A31,Dados!$A$1:$A$1925,"&lt;="&amp;EOMONTH($A31,0))</f>
        <v>0</v>
      </c>
      <c r="G31" s="7">
        <f>SUMIFS(Dados!$I$1:$I$1925,Dados!$K$1:$K$1925,Tp.Despesas!G$7,Dados!$A$1:$A$1925,"&gt;="&amp;$A31,Dados!$A$1:$A$1925,"&lt;="&amp;EOMONTH($A31,0))</f>
        <v>0</v>
      </c>
      <c r="H31" s="7">
        <f>SUMIFS(Dados!$I$1:$I$1925,Dados!$K$1:$K$1925,Tp.Despesas!H$7,Dados!$A$1:$A$1925,"&gt;="&amp;$A31,Dados!$A$1:$A$1925,"&lt;="&amp;EOMONTH($A31,0))</f>
        <v>0</v>
      </c>
      <c r="I31" s="7">
        <f>SUMIFS(Dados!$I$1:$I$1925,Dados!$K$1:$K$1925,Tp.Despesas!I$7,Dados!$A$1:$A$1925,"&gt;="&amp;$A31,Dados!$A$1:$A$1925,"&lt;="&amp;EOMONTH($A31,0))</f>
        <v>0</v>
      </c>
      <c r="J31" s="18">
        <f t="shared" si="0"/>
        <v>0</v>
      </c>
    </row>
    <row r="32" spans="1:10" ht="27.95" customHeight="1" x14ac:dyDescent="0.25">
      <c r="A32" s="42">
        <f t="shared" si="1"/>
        <v>46235</v>
      </c>
      <c r="B32" s="30"/>
      <c r="C32" s="7">
        <f>SUMIFS(Dados!$I$1:$I$1925,Dados!$K$1:$K$1925,Tp.Despesas!C$7,Dados!$A$1:$A$1925,"&gt;="&amp;$A32,Dados!$A$1:$A$1925,"&lt;="&amp;EOMONTH($A32,0))</f>
        <v>0</v>
      </c>
      <c r="D32" s="7">
        <f>SUMIFS(Dados!$I$1:$I$1925,Dados!$K$1:$K$1925,Tp.Despesas!D$7,Dados!$A$1:$A$1925,"&gt;="&amp;$A32,Dados!$A$1:$A$1925,"&lt;="&amp;EOMONTH($A32,0))</f>
        <v>0</v>
      </c>
      <c r="E32" s="7">
        <f>SUMIFS(Dados!$I$1:$I$1925,Dados!$K$1:$K$1925,Tp.Despesas!E$7,Dados!$A$1:$A$1925,"&gt;="&amp;$A32,Dados!$A$1:$A$1925,"&lt;="&amp;EOMONTH($A32,0))</f>
        <v>0</v>
      </c>
      <c r="F32" s="7">
        <f>SUMIFS(Dados!$I$1:$I$1925,Dados!$K$1:$K$1925,Tp.Despesas!F$7,Dados!$A$1:$A$1925,"&gt;="&amp;$A32,Dados!$A$1:$A$1925,"&lt;="&amp;EOMONTH($A32,0))</f>
        <v>0</v>
      </c>
      <c r="G32" s="7">
        <f>SUMIFS(Dados!$I$1:$I$1925,Dados!$K$1:$K$1925,Tp.Despesas!G$7,Dados!$A$1:$A$1925,"&gt;="&amp;$A32,Dados!$A$1:$A$1925,"&lt;="&amp;EOMONTH($A32,0))</f>
        <v>0</v>
      </c>
      <c r="H32" s="7">
        <f>SUMIFS(Dados!$I$1:$I$1925,Dados!$K$1:$K$1925,Tp.Despesas!H$7,Dados!$A$1:$A$1925,"&gt;="&amp;$A32,Dados!$A$1:$A$1925,"&lt;="&amp;EOMONTH($A32,0))</f>
        <v>0</v>
      </c>
      <c r="I32" s="7">
        <f>SUMIFS(Dados!$I$1:$I$1925,Dados!$K$1:$K$1925,Tp.Despesas!I$7,Dados!$A$1:$A$1925,"&gt;="&amp;$A32,Dados!$A$1:$A$1925,"&lt;="&amp;EOMONTH($A32,0))</f>
        <v>0</v>
      </c>
      <c r="J32" s="18">
        <f t="shared" si="0"/>
        <v>0</v>
      </c>
    </row>
    <row r="33" spans="1:10" ht="27.95" customHeight="1" x14ac:dyDescent="0.25">
      <c r="A33" s="42">
        <f t="shared" si="1"/>
        <v>46266</v>
      </c>
      <c r="B33" s="30"/>
      <c r="C33" s="7">
        <f>SUMIFS(Dados!$I$1:$I$1925,Dados!$K$1:$K$1925,Tp.Despesas!C$7,Dados!$A$1:$A$1925,"&gt;="&amp;$A33,Dados!$A$1:$A$1925,"&lt;="&amp;EOMONTH($A33,0))</f>
        <v>0</v>
      </c>
      <c r="D33" s="7">
        <f>SUMIFS(Dados!$I$1:$I$1925,Dados!$K$1:$K$1925,Tp.Despesas!D$7,Dados!$A$1:$A$1925,"&gt;="&amp;$A33,Dados!$A$1:$A$1925,"&lt;="&amp;EOMONTH($A33,0))</f>
        <v>0</v>
      </c>
      <c r="E33" s="7">
        <f>SUMIFS(Dados!$I$1:$I$1925,Dados!$K$1:$K$1925,Tp.Despesas!E$7,Dados!$A$1:$A$1925,"&gt;="&amp;$A33,Dados!$A$1:$A$1925,"&lt;="&amp;EOMONTH($A33,0))</f>
        <v>0</v>
      </c>
      <c r="F33" s="7">
        <f>SUMIFS(Dados!$I$1:$I$1925,Dados!$K$1:$K$1925,Tp.Despesas!F$7,Dados!$A$1:$A$1925,"&gt;="&amp;$A33,Dados!$A$1:$A$1925,"&lt;="&amp;EOMONTH($A33,0))</f>
        <v>0</v>
      </c>
      <c r="G33" s="7">
        <f>SUMIFS(Dados!$I$1:$I$1925,Dados!$K$1:$K$1925,Tp.Despesas!G$7,Dados!$A$1:$A$1925,"&gt;="&amp;$A33,Dados!$A$1:$A$1925,"&lt;="&amp;EOMONTH($A33,0))</f>
        <v>0</v>
      </c>
      <c r="H33" s="7">
        <f>SUMIFS(Dados!$I$1:$I$1925,Dados!$K$1:$K$1925,Tp.Despesas!H$7,Dados!$A$1:$A$1925,"&gt;="&amp;$A33,Dados!$A$1:$A$1925,"&lt;="&amp;EOMONTH($A33,0))</f>
        <v>0</v>
      </c>
      <c r="I33" s="7">
        <f>SUMIFS(Dados!$I$1:$I$1925,Dados!$K$1:$K$1925,Tp.Despesas!I$7,Dados!$A$1:$A$1925,"&gt;="&amp;$A33,Dados!$A$1:$A$1925,"&lt;="&amp;EOMONTH($A33,0))</f>
        <v>0</v>
      </c>
      <c r="J33" s="18">
        <f t="shared" si="0"/>
        <v>0</v>
      </c>
    </row>
    <row r="34" spans="1:10" ht="27.95" customHeight="1" x14ac:dyDescent="0.25">
      <c r="A34" s="42">
        <f t="shared" si="1"/>
        <v>46296</v>
      </c>
      <c r="B34" s="30"/>
      <c r="C34" s="7">
        <f>SUMIFS(Dados!$I$1:$I$1925,Dados!$K$1:$K$1925,Tp.Despesas!C$7,Dados!$A$1:$A$1925,"&gt;="&amp;$A34,Dados!$A$1:$A$1925,"&lt;="&amp;EOMONTH($A34,0))</f>
        <v>0</v>
      </c>
      <c r="D34" s="7">
        <f>SUMIFS(Dados!$I$1:$I$1925,Dados!$K$1:$K$1925,Tp.Despesas!D$7,Dados!$A$1:$A$1925,"&gt;="&amp;$A34,Dados!$A$1:$A$1925,"&lt;="&amp;EOMONTH($A34,0))</f>
        <v>0</v>
      </c>
      <c r="E34" s="7">
        <f>SUMIFS(Dados!$I$1:$I$1925,Dados!$K$1:$K$1925,Tp.Despesas!E$7,Dados!$A$1:$A$1925,"&gt;="&amp;$A34,Dados!$A$1:$A$1925,"&lt;="&amp;EOMONTH($A34,0))</f>
        <v>0</v>
      </c>
      <c r="F34" s="7">
        <f>SUMIFS(Dados!$I$1:$I$1925,Dados!$K$1:$K$1925,Tp.Despesas!F$7,Dados!$A$1:$A$1925,"&gt;="&amp;$A34,Dados!$A$1:$A$1925,"&lt;="&amp;EOMONTH($A34,0))</f>
        <v>0</v>
      </c>
      <c r="G34" s="7">
        <f>SUMIFS(Dados!$I$1:$I$1925,Dados!$K$1:$K$1925,Tp.Despesas!G$7,Dados!$A$1:$A$1925,"&gt;="&amp;$A34,Dados!$A$1:$A$1925,"&lt;="&amp;EOMONTH($A34,0))</f>
        <v>0</v>
      </c>
      <c r="H34" s="7">
        <f>SUMIFS(Dados!$I$1:$I$1925,Dados!$K$1:$K$1925,Tp.Despesas!H$7,Dados!$A$1:$A$1925,"&gt;="&amp;$A34,Dados!$A$1:$A$1925,"&lt;="&amp;EOMONTH($A34,0))</f>
        <v>0</v>
      </c>
      <c r="I34" s="7">
        <f>SUMIFS(Dados!$I$1:$I$1925,Dados!$K$1:$K$1925,Tp.Despesas!I$7,Dados!$A$1:$A$1925,"&gt;="&amp;$A34,Dados!$A$1:$A$1925,"&lt;="&amp;EOMONTH($A34,0))</f>
        <v>0</v>
      </c>
      <c r="J34" s="18">
        <f t="shared" si="0"/>
        <v>0</v>
      </c>
    </row>
    <row r="35" spans="1:10" ht="27.95" customHeight="1" x14ac:dyDescent="0.25">
      <c r="A35" s="42">
        <f t="shared" si="1"/>
        <v>46327</v>
      </c>
      <c r="B35" s="30"/>
      <c r="C35" s="7">
        <f>SUMIFS(Dados!$I$1:$I$1925,Dados!$K$1:$K$1925,Tp.Despesas!C$7,Dados!$A$1:$A$1925,"&gt;="&amp;$A35,Dados!$A$1:$A$1925,"&lt;="&amp;EOMONTH($A35,0))</f>
        <v>0</v>
      </c>
      <c r="D35" s="7">
        <f>SUMIFS(Dados!$I$1:$I$1925,Dados!$K$1:$K$1925,Tp.Despesas!D$7,Dados!$A$1:$A$1925,"&gt;="&amp;$A35,Dados!$A$1:$A$1925,"&lt;="&amp;EOMONTH($A35,0))</f>
        <v>0</v>
      </c>
      <c r="E35" s="7">
        <f>SUMIFS(Dados!$I$1:$I$1925,Dados!$K$1:$K$1925,Tp.Despesas!E$7,Dados!$A$1:$A$1925,"&gt;="&amp;$A35,Dados!$A$1:$A$1925,"&lt;="&amp;EOMONTH($A35,0))</f>
        <v>0</v>
      </c>
      <c r="F35" s="7">
        <f>SUMIFS(Dados!$I$1:$I$1925,Dados!$K$1:$K$1925,Tp.Despesas!F$7,Dados!$A$1:$A$1925,"&gt;="&amp;$A35,Dados!$A$1:$A$1925,"&lt;="&amp;EOMONTH($A35,0))</f>
        <v>0</v>
      </c>
      <c r="G35" s="7">
        <f>SUMIFS(Dados!$I$1:$I$1925,Dados!$K$1:$K$1925,Tp.Despesas!G$7,Dados!$A$1:$A$1925,"&gt;="&amp;$A35,Dados!$A$1:$A$1925,"&lt;="&amp;EOMONTH($A35,0))</f>
        <v>0</v>
      </c>
      <c r="H35" s="7">
        <f>SUMIFS(Dados!$I$1:$I$1925,Dados!$K$1:$K$1925,Tp.Despesas!H$7,Dados!$A$1:$A$1925,"&gt;="&amp;$A35,Dados!$A$1:$A$1925,"&lt;="&amp;EOMONTH($A35,0))</f>
        <v>0</v>
      </c>
      <c r="I35" s="7">
        <f>SUMIFS(Dados!$I$1:$I$1925,Dados!$K$1:$K$1925,Tp.Despesas!I$7,Dados!$A$1:$A$1925,"&gt;="&amp;$A35,Dados!$A$1:$A$1925,"&lt;="&amp;EOMONTH($A35,0))</f>
        <v>0</v>
      </c>
      <c r="J35" s="18">
        <f t="shared" si="0"/>
        <v>0</v>
      </c>
    </row>
    <row r="36" spans="1:10" ht="27.95" customHeight="1" x14ac:dyDescent="0.25">
      <c r="A36" s="42">
        <f t="shared" si="1"/>
        <v>46357</v>
      </c>
      <c r="B36" s="30"/>
      <c r="C36" s="7">
        <f>SUMIFS(Dados!$I$1:$I$1925,Dados!$K$1:$K$1925,Tp.Despesas!C$7,Dados!$A$1:$A$1925,"&gt;="&amp;$A36,Dados!$A$1:$A$1925,"&lt;="&amp;EOMONTH($A36,0))</f>
        <v>0</v>
      </c>
      <c r="D36" s="7">
        <f>SUMIFS(Dados!$I$1:$I$1925,Dados!$K$1:$K$1925,Tp.Despesas!D$7,Dados!$A$1:$A$1925,"&gt;="&amp;$A36,Dados!$A$1:$A$1925,"&lt;="&amp;EOMONTH($A36,0))</f>
        <v>0</v>
      </c>
      <c r="E36" s="7">
        <f>SUMIFS(Dados!$I$1:$I$1925,Dados!$K$1:$K$1925,Tp.Despesas!E$7,Dados!$A$1:$A$1925,"&gt;="&amp;$A36,Dados!$A$1:$A$1925,"&lt;="&amp;EOMONTH($A36,0))</f>
        <v>0</v>
      </c>
      <c r="F36" s="7">
        <f>SUMIFS(Dados!$I$1:$I$1925,Dados!$K$1:$K$1925,Tp.Despesas!F$7,Dados!$A$1:$A$1925,"&gt;="&amp;$A36,Dados!$A$1:$A$1925,"&lt;="&amp;EOMONTH($A36,0))</f>
        <v>0</v>
      </c>
      <c r="G36" s="7">
        <f>SUMIFS(Dados!$I$1:$I$1925,Dados!$K$1:$K$1925,Tp.Despesas!G$7,Dados!$A$1:$A$1925,"&gt;="&amp;$A36,Dados!$A$1:$A$1925,"&lt;="&amp;EOMONTH($A36,0))</f>
        <v>0</v>
      </c>
      <c r="H36" s="7">
        <f>SUMIFS(Dados!$I$1:$I$1925,Dados!$K$1:$K$1925,Tp.Despesas!H$7,Dados!$A$1:$A$1925,"&gt;="&amp;$A36,Dados!$A$1:$A$1925,"&lt;="&amp;EOMONTH($A36,0))</f>
        <v>0</v>
      </c>
      <c r="I36" s="7">
        <f>SUMIFS(Dados!$I$1:$I$1925,Dados!$K$1:$K$1925,Tp.Despesas!I$7,Dados!$A$1:$A$1925,"&gt;="&amp;$A36,Dados!$A$1:$A$1925,"&lt;="&amp;EOMONTH($A36,0))</f>
        <v>0</v>
      </c>
      <c r="J36" s="18">
        <f t="shared" si="0"/>
        <v>0</v>
      </c>
    </row>
    <row r="37" spans="1:10" ht="27.95" customHeight="1" x14ac:dyDescent="0.25">
      <c r="A37" s="42">
        <f t="shared" si="1"/>
        <v>46388</v>
      </c>
      <c r="B37" s="30"/>
      <c r="C37" s="7">
        <f>SUMIFS(Dados!$I$1:$I$1925,Dados!$K$1:$K$1925,Tp.Despesas!C$7,Dados!$A$1:$A$1925,"&gt;="&amp;$A37,Dados!$A$1:$A$1925,"&lt;="&amp;EOMONTH($A37,0))</f>
        <v>0</v>
      </c>
      <c r="D37" s="7">
        <f>SUMIFS(Dados!$I$1:$I$1925,Dados!$K$1:$K$1925,Tp.Despesas!D$7,Dados!$A$1:$A$1925,"&gt;="&amp;$A37,Dados!$A$1:$A$1925,"&lt;="&amp;EOMONTH($A37,0))</f>
        <v>0</v>
      </c>
      <c r="E37" s="7">
        <f>SUMIFS(Dados!$I$1:$I$1925,Dados!$K$1:$K$1925,Tp.Despesas!E$7,Dados!$A$1:$A$1925,"&gt;="&amp;$A37,Dados!$A$1:$A$1925,"&lt;="&amp;EOMONTH($A37,0))</f>
        <v>0</v>
      </c>
      <c r="F37" s="7">
        <f>SUMIFS(Dados!$I$1:$I$1925,Dados!$K$1:$K$1925,Tp.Despesas!F$7,Dados!$A$1:$A$1925,"&gt;="&amp;$A37,Dados!$A$1:$A$1925,"&lt;="&amp;EOMONTH($A37,0))</f>
        <v>0</v>
      </c>
      <c r="G37" s="7">
        <f>SUMIFS(Dados!$I$1:$I$1925,Dados!$K$1:$K$1925,Tp.Despesas!G$7,Dados!$A$1:$A$1925,"&gt;="&amp;$A37,Dados!$A$1:$A$1925,"&lt;="&amp;EOMONTH($A37,0))</f>
        <v>0</v>
      </c>
      <c r="H37" s="7">
        <f>SUMIFS(Dados!$I$1:$I$1925,Dados!$K$1:$K$1925,Tp.Despesas!H$7,Dados!$A$1:$A$1925,"&gt;="&amp;$A37,Dados!$A$1:$A$1925,"&lt;="&amp;EOMONTH($A37,0))</f>
        <v>0</v>
      </c>
      <c r="I37" s="7">
        <f>SUMIFS(Dados!$I$1:$I$1925,Dados!$K$1:$K$1925,Tp.Despesas!I$7,Dados!$A$1:$A$1925,"&gt;="&amp;$A37,Dados!$A$1:$A$1925,"&lt;="&amp;EOMONTH($A37,0))</f>
        <v>0</v>
      </c>
      <c r="J37" s="18">
        <f t="shared" si="0"/>
        <v>0</v>
      </c>
    </row>
    <row r="38" spans="1:10" ht="27.95" customHeight="1" x14ac:dyDescent="0.25">
      <c r="A38" s="42">
        <f t="shared" si="1"/>
        <v>46419</v>
      </c>
      <c r="B38" s="30"/>
      <c r="C38" s="7">
        <f>SUMIFS(Dados!$I$1:$I$1925,Dados!$K$1:$K$1925,Tp.Despesas!C$7,Dados!$A$1:$A$1925,"&gt;="&amp;$A38,Dados!$A$1:$A$1925,"&lt;="&amp;EOMONTH($A38,0))</f>
        <v>0</v>
      </c>
      <c r="D38" s="7">
        <f>SUMIFS(Dados!$I$1:$I$1925,Dados!$K$1:$K$1925,Tp.Despesas!D$7,Dados!$A$1:$A$1925,"&gt;="&amp;$A38,Dados!$A$1:$A$1925,"&lt;="&amp;EOMONTH($A38,0))</f>
        <v>0</v>
      </c>
      <c r="E38" s="7">
        <f>SUMIFS(Dados!$I$1:$I$1925,Dados!$K$1:$K$1925,Tp.Despesas!E$7,Dados!$A$1:$A$1925,"&gt;="&amp;$A38,Dados!$A$1:$A$1925,"&lt;="&amp;EOMONTH($A38,0))</f>
        <v>0</v>
      </c>
      <c r="F38" s="7">
        <f>SUMIFS(Dados!$I$1:$I$1925,Dados!$K$1:$K$1925,Tp.Despesas!F$7,Dados!$A$1:$A$1925,"&gt;="&amp;$A38,Dados!$A$1:$A$1925,"&lt;="&amp;EOMONTH($A38,0))</f>
        <v>0</v>
      </c>
      <c r="G38" s="7">
        <f>SUMIFS(Dados!$I$1:$I$1925,Dados!$K$1:$K$1925,Tp.Despesas!G$7,Dados!$A$1:$A$1925,"&gt;="&amp;$A38,Dados!$A$1:$A$1925,"&lt;="&amp;EOMONTH($A38,0))</f>
        <v>0</v>
      </c>
      <c r="H38" s="7">
        <f>SUMIFS(Dados!$I$1:$I$1925,Dados!$K$1:$K$1925,Tp.Despesas!H$7,Dados!$A$1:$A$1925,"&gt;="&amp;$A38,Dados!$A$1:$A$1925,"&lt;="&amp;EOMONTH($A38,0))</f>
        <v>0</v>
      </c>
      <c r="I38" s="7">
        <f>SUMIFS(Dados!$I$1:$I$1925,Dados!$K$1:$K$1925,Tp.Despesas!I$7,Dados!$A$1:$A$1925,"&gt;="&amp;$A38,Dados!$A$1:$A$1925,"&lt;="&amp;EOMONTH($A38,0))</f>
        <v>0</v>
      </c>
      <c r="J38" s="18">
        <f t="shared" si="0"/>
        <v>0</v>
      </c>
    </row>
    <row r="39" spans="1:10" ht="27.95" customHeight="1" x14ac:dyDescent="0.25">
      <c r="A39" s="42">
        <f t="shared" si="1"/>
        <v>46447</v>
      </c>
      <c r="B39" s="30"/>
      <c r="C39" s="7">
        <f>SUMIFS(Dados!$I$1:$I$1925,Dados!$K$1:$K$1925,Tp.Despesas!C$7,Dados!$A$1:$A$1925,"&gt;="&amp;$A39,Dados!$A$1:$A$1925,"&lt;="&amp;EOMONTH($A39,0))</f>
        <v>0</v>
      </c>
      <c r="D39" s="7">
        <f>SUMIFS(Dados!$I$1:$I$1925,Dados!$K$1:$K$1925,Tp.Despesas!D$7,Dados!$A$1:$A$1925,"&gt;="&amp;$A39,Dados!$A$1:$A$1925,"&lt;="&amp;EOMONTH($A39,0))</f>
        <v>0</v>
      </c>
      <c r="E39" s="7">
        <f>SUMIFS(Dados!$I$1:$I$1925,Dados!$K$1:$K$1925,Tp.Despesas!E$7,Dados!$A$1:$A$1925,"&gt;="&amp;$A39,Dados!$A$1:$A$1925,"&lt;="&amp;EOMONTH($A39,0))</f>
        <v>0</v>
      </c>
      <c r="F39" s="7">
        <f>SUMIFS(Dados!$I$1:$I$1925,Dados!$K$1:$K$1925,Tp.Despesas!F$7,Dados!$A$1:$A$1925,"&gt;="&amp;$A39,Dados!$A$1:$A$1925,"&lt;="&amp;EOMONTH($A39,0))</f>
        <v>0</v>
      </c>
      <c r="G39" s="7">
        <f>SUMIFS(Dados!$I$1:$I$1925,Dados!$K$1:$K$1925,Tp.Despesas!G$7,Dados!$A$1:$A$1925,"&gt;="&amp;$A39,Dados!$A$1:$A$1925,"&lt;="&amp;EOMONTH($A39,0))</f>
        <v>0</v>
      </c>
      <c r="H39" s="7">
        <f>SUMIFS(Dados!$I$1:$I$1925,Dados!$K$1:$K$1925,Tp.Despesas!H$7,Dados!$A$1:$A$1925,"&gt;="&amp;$A39,Dados!$A$1:$A$1925,"&lt;="&amp;EOMONTH($A39,0))</f>
        <v>0</v>
      </c>
      <c r="I39" s="7">
        <f>SUMIFS(Dados!$I$1:$I$1925,Dados!$K$1:$K$1925,Tp.Despesas!I$7,Dados!$A$1:$A$1925,"&gt;="&amp;$A39,Dados!$A$1:$A$1925,"&lt;="&amp;EOMONTH($A39,0))</f>
        <v>0</v>
      </c>
      <c r="J39" s="18">
        <f t="shared" si="0"/>
        <v>0</v>
      </c>
    </row>
    <row r="40" spans="1:10" ht="27.95" customHeight="1" x14ac:dyDescent="0.25">
      <c r="A40" s="42">
        <f t="shared" si="1"/>
        <v>46478</v>
      </c>
      <c r="B40" s="30"/>
      <c r="C40" s="7">
        <f>SUMIFS(Dados!$I$1:$I$1925,Dados!$K$1:$K$1925,Tp.Despesas!C$7,Dados!$A$1:$A$1925,"&gt;="&amp;$A40,Dados!$A$1:$A$1925,"&lt;="&amp;EOMONTH($A40,0))</f>
        <v>0</v>
      </c>
      <c r="D40" s="7">
        <f>SUMIFS(Dados!$I$1:$I$1925,Dados!$K$1:$K$1925,Tp.Despesas!D$7,Dados!$A$1:$A$1925,"&gt;="&amp;$A40,Dados!$A$1:$A$1925,"&lt;="&amp;EOMONTH($A40,0))</f>
        <v>0</v>
      </c>
      <c r="E40" s="7">
        <f>SUMIFS(Dados!$I$1:$I$1925,Dados!$K$1:$K$1925,Tp.Despesas!E$7,Dados!$A$1:$A$1925,"&gt;="&amp;$A40,Dados!$A$1:$A$1925,"&lt;="&amp;EOMONTH($A40,0))</f>
        <v>0</v>
      </c>
      <c r="F40" s="7">
        <f>SUMIFS(Dados!$I$1:$I$1925,Dados!$K$1:$K$1925,Tp.Despesas!F$7,Dados!$A$1:$A$1925,"&gt;="&amp;$A40,Dados!$A$1:$A$1925,"&lt;="&amp;EOMONTH($A40,0))</f>
        <v>0</v>
      </c>
      <c r="G40" s="7">
        <f>SUMIFS(Dados!$I$1:$I$1925,Dados!$K$1:$K$1925,Tp.Despesas!G$7,Dados!$A$1:$A$1925,"&gt;="&amp;$A40,Dados!$A$1:$A$1925,"&lt;="&amp;EOMONTH($A40,0))</f>
        <v>0</v>
      </c>
      <c r="H40" s="7">
        <f>SUMIFS(Dados!$I$1:$I$1925,Dados!$K$1:$K$1925,Tp.Despesas!H$7,Dados!$A$1:$A$1925,"&gt;="&amp;$A40,Dados!$A$1:$A$1925,"&lt;="&amp;EOMONTH($A40,0))</f>
        <v>0</v>
      </c>
      <c r="I40" s="7">
        <f>SUMIFS(Dados!$I$1:$I$1925,Dados!$K$1:$K$1925,Tp.Despesas!I$7,Dados!$A$1:$A$1925,"&gt;="&amp;$A40,Dados!$A$1:$A$1925,"&lt;="&amp;EOMONTH($A40,0))</f>
        <v>0</v>
      </c>
      <c r="J40" s="18">
        <f t="shared" si="0"/>
        <v>0</v>
      </c>
    </row>
    <row r="41" spans="1:10" ht="27.95" customHeight="1" x14ac:dyDescent="0.25">
      <c r="A41" s="42">
        <f t="shared" si="1"/>
        <v>46508</v>
      </c>
      <c r="B41" s="30"/>
      <c r="C41" s="7">
        <f>SUMIFS(Dados!$I$1:$I$1925,Dados!$K$1:$K$1925,Tp.Despesas!C$7,Dados!$A$1:$A$1925,"&gt;="&amp;$A41,Dados!$A$1:$A$1925,"&lt;="&amp;EOMONTH($A41,0))</f>
        <v>0</v>
      </c>
      <c r="D41" s="7">
        <f>SUMIFS(Dados!$I$1:$I$1925,Dados!$K$1:$K$1925,Tp.Despesas!D$7,Dados!$A$1:$A$1925,"&gt;="&amp;$A41,Dados!$A$1:$A$1925,"&lt;="&amp;EOMONTH($A41,0))</f>
        <v>0</v>
      </c>
      <c r="E41" s="7">
        <f>SUMIFS(Dados!$I$1:$I$1925,Dados!$K$1:$K$1925,Tp.Despesas!E$7,Dados!$A$1:$A$1925,"&gt;="&amp;$A41,Dados!$A$1:$A$1925,"&lt;="&amp;EOMONTH($A41,0))</f>
        <v>0</v>
      </c>
      <c r="F41" s="7">
        <f>SUMIFS(Dados!$I$1:$I$1925,Dados!$K$1:$K$1925,Tp.Despesas!F$7,Dados!$A$1:$A$1925,"&gt;="&amp;$A41,Dados!$A$1:$A$1925,"&lt;="&amp;EOMONTH($A41,0))</f>
        <v>0</v>
      </c>
      <c r="G41" s="7">
        <f>SUMIFS(Dados!$I$1:$I$1925,Dados!$K$1:$K$1925,Tp.Despesas!G$7,Dados!$A$1:$A$1925,"&gt;="&amp;$A41,Dados!$A$1:$A$1925,"&lt;="&amp;EOMONTH($A41,0))</f>
        <v>0</v>
      </c>
      <c r="H41" s="7">
        <f>SUMIFS(Dados!$I$1:$I$1925,Dados!$K$1:$K$1925,Tp.Despesas!H$7,Dados!$A$1:$A$1925,"&gt;="&amp;$A41,Dados!$A$1:$A$1925,"&lt;="&amp;EOMONTH($A41,0))</f>
        <v>0</v>
      </c>
      <c r="I41" s="7">
        <f>SUMIFS(Dados!$I$1:$I$1925,Dados!$K$1:$K$1925,Tp.Despesas!I$7,Dados!$A$1:$A$1925,"&gt;="&amp;$A41,Dados!$A$1:$A$1925,"&lt;="&amp;EOMONTH($A41,0))</f>
        <v>0</v>
      </c>
      <c r="J41" s="18">
        <f t="shared" si="0"/>
        <v>0</v>
      </c>
    </row>
    <row r="42" spans="1:10" ht="27.95" customHeight="1" x14ac:dyDescent="0.25">
      <c r="A42" s="42">
        <f t="shared" si="1"/>
        <v>46539</v>
      </c>
      <c r="B42" s="30"/>
      <c r="C42" s="7">
        <f>SUMIFS(Dados!$I$1:$I$1925,Dados!$K$1:$K$1925,Tp.Despesas!C$7,Dados!$A$1:$A$1925,"&gt;="&amp;$A42,Dados!$A$1:$A$1925,"&lt;="&amp;EOMONTH($A42,0))</f>
        <v>0</v>
      </c>
      <c r="D42" s="7">
        <f>SUMIFS(Dados!$I$1:$I$1925,Dados!$K$1:$K$1925,Tp.Despesas!D$7,Dados!$A$1:$A$1925,"&gt;="&amp;$A42,Dados!$A$1:$A$1925,"&lt;="&amp;EOMONTH($A42,0))</f>
        <v>0</v>
      </c>
      <c r="E42" s="7">
        <f>SUMIFS(Dados!$I$1:$I$1925,Dados!$K$1:$K$1925,Tp.Despesas!E$7,Dados!$A$1:$A$1925,"&gt;="&amp;$A42,Dados!$A$1:$A$1925,"&lt;="&amp;EOMONTH($A42,0))</f>
        <v>0</v>
      </c>
      <c r="F42" s="7">
        <f>SUMIFS(Dados!$I$1:$I$1925,Dados!$K$1:$K$1925,Tp.Despesas!F$7,Dados!$A$1:$A$1925,"&gt;="&amp;$A42,Dados!$A$1:$A$1925,"&lt;="&amp;EOMONTH($A42,0))</f>
        <v>0</v>
      </c>
      <c r="G42" s="7">
        <f>SUMIFS(Dados!$I$1:$I$1925,Dados!$K$1:$K$1925,Tp.Despesas!G$7,Dados!$A$1:$A$1925,"&gt;="&amp;$A42,Dados!$A$1:$A$1925,"&lt;="&amp;EOMONTH($A42,0))</f>
        <v>0</v>
      </c>
      <c r="H42" s="7">
        <f>SUMIFS(Dados!$I$1:$I$1925,Dados!$K$1:$K$1925,Tp.Despesas!H$7,Dados!$A$1:$A$1925,"&gt;="&amp;$A42,Dados!$A$1:$A$1925,"&lt;="&amp;EOMONTH($A42,0))</f>
        <v>0</v>
      </c>
      <c r="I42" s="7">
        <f>SUMIFS(Dados!$I$1:$I$1925,Dados!$K$1:$K$1925,Tp.Despesas!I$7,Dados!$A$1:$A$1925,"&gt;="&amp;$A42,Dados!$A$1:$A$1925,"&lt;="&amp;EOMONTH($A42,0))</f>
        <v>0</v>
      </c>
      <c r="J42" s="18">
        <f t="shared" si="0"/>
        <v>0</v>
      </c>
    </row>
    <row r="43" spans="1:10" ht="27.95" customHeight="1" x14ac:dyDescent="0.25">
      <c r="A43" s="42">
        <f t="shared" si="1"/>
        <v>46569</v>
      </c>
      <c r="B43" s="30"/>
      <c r="C43" s="7">
        <f>SUMIFS(Dados!$I$1:$I$1925,Dados!$K$1:$K$1925,Tp.Despesas!C$7,Dados!$A$1:$A$1925,"&gt;="&amp;$A43,Dados!$A$1:$A$1925,"&lt;="&amp;EOMONTH($A43,0))</f>
        <v>0</v>
      </c>
      <c r="D43" s="7">
        <f>SUMIFS(Dados!$I$1:$I$1925,Dados!$K$1:$K$1925,Tp.Despesas!D$7,Dados!$A$1:$A$1925,"&gt;="&amp;$A43,Dados!$A$1:$A$1925,"&lt;="&amp;EOMONTH($A43,0))</f>
        <v>0</v>
      </c>
      <c r="E43" s="7">
        <f>SUMIFS(Dados!$I$1:$I$1925,Dados!$K$1:$K$1925,Tp.Despesas!E$7,Dados!$A$1:$A$1925,"&gt;="&amp;$A43,Dados!$A$1:$A$1925,"&lt;="&amp;EOMONTH($A43,0))</f>
        <v>0</v>
      </c>
      <c r="F43" s="7">
        <f>SUMIFS(Dados!$I$1:$I$1925,Dados!$K$1:$K$1925,Tp.Despesas!F$7,Dados!$A$1:$A$1925,"&gt;="&amp;$A43,Dados!$A$1:$A$1925,"&lt;="&amp;EOMONTH($A43,0))</f>
        <v>0</v>
      </c>
      <c r="G43" s="7">
        <f>SUMIFS(Dados!$I$1:$I$1925,Dados!$K$1:$K$1925,Tp.Despesas!G$7,Dados!$A$1:$A$1925,"&gt;="&amp;$A43,Dados!$A$1:$A$1925,"&lt;="&amp;EOMONTH($A43,0))</f>
        <v>0</v>
      </c>
      <c r="H43" s="7">
        <f>SUMIFS(Dados!$I$1:$I$1925,Dados!$K$1:$K$1925,Tp.Despesas!H$7,Dados!$A$1:$A$1925,"&gt;="&amp;$A43,Dados!$A$1:$A$1925,"&lt;="&amp;EOMONTH($A43,0))</f>
        <v>0</v>
      </c>
      <c r="I43" s="7">
        <f>SUMIFS(Dados!$I$1:$I$1925,Dados!$K$1:$K$1925,Tp.Despesas!I$7,Dados!$A$1:$A$1925,"&gt;="&amp;$A43,Dados!$A$1:$A$1925,"&lt;="&amp;EOMONTH($A43,0))</f>
        <v>0</v>
      </c>
      <c r="J43" s="18">
        <f t="shared" si="0"/>
        <v>0</v>
      </c>
    </row>
    <row r="44" spans="1:10" ht="27.95" customHeight="1" thickBot="1" x14ac:dyDescent="0.3">
      <c r="A44" s="42">
        <f t="shared" si="1"/>
        <v>46600</v>
      </c>
      <c r="B44" s="30"/>
      <c r="C44" s="7">
        <f>SUMIFS(Dados!$I$1:$I$1925,Dados!$K$1:$K$1925,Tp.Despesas!C$7,Dados!$A$1:$A$1925,"&gt;="&amp;$A44,Dados!$A$1:$A$1925,"&lt;="&amp;EOMONTH($A44,0))</f>
        <v>0</v>
      </c>
      <c r="D44" s="7">
        <f>SUMIFS(Dados!$I$1:$I$1925,Dados!$K$1:$K$1925,Tp.Despesas!D$7,Dados!$A$1:$A$1925,"&gt;="&amp;$A44,Dados!$A$1:$A$1925,"&lt;="&amp;EOMONTH($A44,0))</f>
        <v>0</v>
      </c>
      <c r="E44" s="7">
        <f>SUMIFS(Dados!$I$1:$I$1925,Dados!$K$1:$K$1925,Tp.Despesas!E$7,Dados!$A$1:$A$1925,"&gt;="&amp;$A44,Dados!$A$1:$A$1925,"&lt;="&amp;EOMONTH($A44,0))</f>
        <v>0</v>
      </c>
      <c r="F44" s="7">
        <f>SUMIFS(Dados!$I$1:$I$1925,Dados!$K$1:$K$1925,Tp.Despesas!F$7,Dados!$A$1:$A$1925,"&gt;="&amp;$A44,Dados!$A$1:$A$1925,"&lt;="&amp;EOMONTH($A44,0))</f>
        <v>0</v>
      </c>
      <c r="G44" s="7">
        <f>SUMIFS(Dados!$I$1:$I$1925,Dados!$K$1:$K$1925,Tp.Despesas!G$7,Dados!$A$1:$A$1925,"&gt;="&amp;$A44,Dados!$A$1:$A$1925,"&lt;="&amp;EOMONTH($A44,0))</f>
        <v>0</v>
      </c>
      <c r="H44" s="7">
        <f>SUMIFS(Dados!$I$1:$I$1925,Dados!$K$1:$K$1925,Tp.Despesas!H$7,Dados!$A$1:$A$1925,"&gt;="&amp;$A44,Dados!$A$1:$A$1925,"&lt;="&amp;EOMONTH($A44,0))</f>
        <v>0</v>
      </c>
      <c r="I44" s="7">
        <f>SUMIFS(Dados!$I$1:$I$1925,Dados!$K$1:$K$1925,Tp.Despesas!I$7,Dados!$A$1:$A$1925,"&gt;="&amp;$A44,Dados!$A$1:$A$1925,"&lt;="&amp;EOMONTH($A44,0))</f>
        <v>0</v>
      </c>
      <c r="J44" s="18">
        <f t="shared" si="0"/>
        <v>0</v>
      </c>
    </row>
    <row r="45" spans="1:10" ht="33.950000000000003" customHeight="1" thickTop="1" thickBot="1" x14ac:dyDescent="0.3">
      <c r="A45" s="71" t="s">
        <v>492</v>
      </c>
      <c r="B45" s="72"/>
      <c r="C45" s="25">
        <f t="shared" ref="C45:J45" si="2">SUM(C9:C44)</f>
        <v>179421.56359999999</v>
      </c>
      <c r="D45" s="25">
        <f t="shared" si="2"/>
        <v>706</v>
      </c>
      <c r="E45" s="25">
        <f t="shared" si="2"/>
        <v>18855.900000000001</v>
      </c>
      <c r="F45" s="25">
        <f t="shared" si="2"/>
        <v>640994.85999999987</v>
      </c>
      <c r="G45" s="25">
        <f t="shared" si="2"/>
        <v>235718.65</v>
      </c>
      <c r="H45" s="25">
        <f t="shared" si="2"/>
        <v>464099.15</v>
      </c>
      <c r="I45" s="25">
        <f t="shared" si="2"/>
        <v>0</v>
      </c>
      <c r="J45" s="26">
        <f t="shared" si="2"/>
        <v>1539796.1236</v>
      </c>
    </row>
    <row r="46" spans="1:10" ht="17.100000000000001" customHeight="1" thickBot="1" x14ac:dyDescent="0.3">
      <c r="A46" s="73"/>
      <c r="B46" s="74"/>
      <c r="C46" s="27">
        <f t="shared" ref="C46:J46" si="3">C45/$J$45</f>
        <v>0.11652293498474163</v>
      </c>
      <c r="D46" s="27">
        <f t="shared" si="3"/>
        <v>4.5850225830507471E-4</v>
      </c>
      <c r="E46" s="27">
        <f t="shared" si="3"/>
        <v>1.2245712085516515E-2</v>
      </c>
      <c r="F46" s="27">
        <f t="shared" si="3"/>
        <v>0.41628553947867586</v>
      </c>
      <c r="G46" s="27">
        <f t="shared" si="3"/>
        <v>0.15308432485782367</v>
      </c>
      <c r="H46" s="27">
        <f t="shared" si="3"/>
        <v>0.30140298633493717</v>
      </c>
      <c r="I46" s="27">
        <f t="shared" si="3"/>
        <v>0</v>
      </c>
      <c r="J46" s="28">
        <f t="shared" si="3"/>
        <v>1</v>
      </c>
    </row>
    <row r="48" spans="1:10" x14ac:dyDescent="0.25">
      <c r="J48" s="2">
        <f>RESUMO!L80</f>
        <v>1539796.12</v>
      </c>
    </row>
    <row r="49" spans="10:10" x14ac:dyDescent="0.25">
      <c r="J49" s="6">
        <f>J48-J45</f>
        <v>-3.599999938160181E-3</v>
      </c>
    </row>
    <row r="50" spans="10:10" x14ac:dyDescent="0.25">
      <c r="J50" s="31"/>
    </row>
  </sheetData>
  <mergeCells count="3">
    <mergeCell ref="A45:B46"/>
    <mergeCell ref="G1:J1"/>
    <mergeCell ref="N1:R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rowBreaks count="1" manualBreakCount="1">
    <brk id="5" max="16383" man="1"/>
  </rowBreaks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"/>
  <sheetViews>
    <sheetView workbookViewId="0">
      <selection activeCell="A3" sqref="A3"/>
    </sheetView>
  </sheetViews>
  <sheetFormatPr defaultColWidth="8.875" defaultRowHeight="15.75" x14ac:dyDescent="0.25"/>
  <cols>
    <col min="1" max="8" width="15" customWidth="1"/>
    <col min="9" max="9" width="34.625" bestFit="1" customWidth="1"/>
    <col min="10" max="10" width="9.875" bestFit="1" customWidth="1"/>
    <col min="11" max="30" width="15" customWidth="1"/>
  </cols>
  <sheetData>
    <row r="1" spans="1:30" x14ac:dyDescent="0.25">
      <c r="A1" t="s">
        <v>493</v>
      </c>
      <c r="G1" t="s">
        <v>494</v>
      </c>
      <c r="N1" t="s">
        <v>495</v>
      </c>
      <c r="R1" t="s">
        <v>496</v>
      </c>
      <c r="Y1" t="s">
        <v>497</v>
      </c>
    </row>
    <row r="2" spans="1:30" x14ac:dyDescent="0.25">
      <c r="A2" s="63" t="s">
        <v>498</v>
      </c>
      <c r="B2" s="63" t="s">
        <v>499</v>
      </c>
      <c r="C2" s="63" t="s">
        <v>500</v>
      </c>
      <c r="D2" s="63" t="s">
        <v>501</v>
      </c>
      <c r="E2" s="63" t="s">
        <v>502</v>
      </c>
      <c r="F2" s="63"/>
      <c r="G2" s="63" t="s">
        <v>498</v>
      </c>
      <c r="H2" s="63" t="s">
        <v>503</v>
      </c>
      <c r="I2" s="63" t="s">
        <v>504</v>
      </c>
      <c r="J2" s="63" t="s">
        <v>505</v>
      </c>
      <c r="K2" s="63" t="s">
        <v>506</v>
      </c>
      <c r="L2" s="63" t="s">
        <v>507</v>
      </c>
      <c r="M2" s="63" t="s">
        <v>508</v>
      </c>
      <c r="N2" s="63" t="s">
        <v>498</v>
      </c>
      <c r="O2" s="63" t="s">
        <v>509</v>
      </c>
      <c r="P2" s="63" t="s">
        <v>499</v>
      </c>
      <c r="Q2" s="63" t="s">
        <v>500</v>
      </c>
      <c r="R2" s="63" t="s">
        <v>498</v>
      </c>
      <c r="S2" s="63" t="s">
        <v>509</v>
      </c>
      <c r="T2" s="63" t="s">
        <v>503</v>
      </c>
      <c r="U2" s="63" t="s">
        <v>504</v>
      </c>
      <c r="V2" s="63" t="s">
        <v>505</v>
      </c>
      <c r="W2" s="63" t="s">
        <v>506</v>
      </c>
      <c r="X2" s="63" t="s">
        <v>507</v>
      </c>
      <c r="Y2" s="63" t="s">
        <v>510</v>
      </c>
      <c r="Z2" s="63" t="s">
        <v>511</v>
      </c>
      <c r="AA2" s="63" t="s">
        <v>503</v>
      </c>
      <c r="AB2" s="63" t="s">
        <v>512</v>
      </c>
      <c r="AC2" s="63" t="s">
        <v>513</v>
      </c>
      <c r="AD2" s="63" t="s">
        <v>501</v>
      </c>
    </row>
    <row r="3" spans="1:30" x14ac:dyDescent="0.25">
      <c r="A3" t="s">
        <v>514</v>
      </c>
      <c r="B3" s="64">
        <v>45540</v>
      </c>
      <c r="C3" s="64">
        <v>46635</v>
      </c>
      <c r="D3" t="s">
        <v>515</v>
      </c>
    </row>
    <row r="4" spans="1:30" x14ac:dyDescent="0.25">
      <c r="G4" t="s">
        <v>514</v>
      </c>
      <c r="H4" s="65" t="s">
        <v>60</v>
      </c>
      <c r="I4" t="s">
        <v>61</v>
      </c>
      <c r="J4" t="s">
        <v>516</v>
      </c>
      <c r="K4">
        <v>13</v>
      </c>
      <c r="AA4" s="65"/>
      <c r="AB4" s="40"/>
      <c r="AC4" s="66"/>
    </row>
    <row r="5" spans="1:30" x14ac:dyDescent="0.25">
      <c r="AA5" s="65"/>
      <c r="AB5" s="40"/>
      <c r="AC5" s="66"/>
    </row>
    <row r="6" spans="1:30" x14ac:dyDescent="0.25">
      <c r="AA6" s="65"/>
      <c r="AB6" s="40"/>
      <c r="AC6" s="66"/>
    </row>
    <row r="7" spans="1:30" x14ac:dyDescent="0.25">
      <c r="AA7" s="65"/>
      <c r="AB7" s="40"/>
      <c r="AC7" s="66"/>
    </row>
    <row r="8" spans="1:30" x14ac:dyDescent="0.25">
      <c r="AA8" s="65"/>
      <c r="AB8" s="40"/>
      <c r="AC8" s="66"/>
    </row>
    <row r="9" spans="1:30" x14ac:dyDescent="0.25">
      <c r="AA9" s="65"/>
      <c r="AB9" s="40"/>
      <c r="AC9" s="66"/>
    </row>
    <row r="10" spans="1:30" x14ac:dyDescent="0.25">
      <c r="AA10" s="65"/>
      <c r="AB10" s="40"/>
      <c r="AC10" s="66"/>
    </row>
    <row r="11" spans="1:30" x14ac:dyDescent="0.25">
      <c r="AA11" s="65"/>
      <c r="AB11" s="40"/>
      <c r="AC11" s="66"/>
    </row>
    <row r="12" spans="1:30" x14ac:dyDescent="0.25">
      <c r="AA12" s="65"/>
      <c r="AB12" s="40"/>
      <c r="AC12" s="66"/>
    </row>
    <row r="13" spans="1:30" x14ac:dyDescent="0.25">
      <c r="AA13" s="65"/>
      <c r="AB13" s="40"/>
      <c r="AC13" s="66"/>
    </row>
    <row r="14" spans="1:30" x14ac:dyDescent="0.25">
      <c r="AB14" s="40"/>
      <c r="AC14" s="66"/>
    </row>
    <row r="15" spans="1:30" x14ac:dyDescent="0.25">
      <c r="AB15" s="40"/>
      <c r="AC15" s="6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</vt:lpstr>
      <vt:lpstr>RESUMO</vt:lpstr>
      <vt:lpstr>Tp.Despesas</vt:lpstr>
      <vt:lpstr>Contratos_ADM</vt:lpstr>
      <vt:lpstr>RESUMO!Area_de_impressao</vt:lpstr>
      <vt:lpstr>Tp.Despesas!Area_de_impressao</vt:lpstr>
      <vt:lpstr>RESUMO!Titulos_de_impressao</vt:lpstr>
      <vt:lpstr>Tp.Despesas!Titulos_de_impressao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emilia.mga@gmail.com</dc:creator>
  <cp:lastModifiedBy>Obras</cp:lastModifiedBy>
  <cp:lastPrinted>2024-10-16T15:05:30Z</cp:lastPrinted>
  <dcterms:created xsi:type="dcterms:W3CDTF">2024-03-28T14:12:47Z</dcterms:created>
  <dcterms:modified xsi:type="dcterms:W3CDTF">2025-02-18T22:22:26Z</dcterms:modified>
</cp:coreProperties>
</file>