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Obras\sistema_gestao_testes\testes\Financeiro\Clientes\"/>
    </mc:Choice>
  </mc:AlternateContent>
  <xr:revisionPtr revIDLastSave="0" documentId="13_ncr:1_{FD79A104-6EA5-4C7E-B0D9-05601BD0A4E1}" xr6:coauthVersionLast="47" xr6:coauthVersionMax="47" xr10:uidLastSave="{00000000-0000-0000-0000-000000000000}"/>
  <bookViews>
    <workbookView xWindow="390" yWindow="390" windowWidth="15300" windowHeight="14910" xr2:uid="{00000000-000D-0000-FFFF-FFFF00000000}"/>
  </bookViews>
  <sheets>
    <sheet name="Dados" sheetId="1" r:id="rId1"/>
    <sheet name="RESUMO" sheetId="2" r:id="rId2"/>
    <sheet name="Tp.Despesas" sheetId="3" r:id="rId3"/>
    <sheet name="Contratos_ADM" sheetId="4" r:id="rId4"/>
  </sheets>
  <definedNames>
    <definedName name="_xlnm._FilterDatabase" localSheetId="0" hidden="1">Dados!$A$1:$O$370</definedName>
    <definedName name="_xlnm.Print_Area" localSheetId="1">RESUMO!$A$1:$L$83</definedName>
    <definedName name="_xlnm.Print_Area" localSheetId="2">Tp.Despesas!$A$1:$J$47</definedName>
    <definedName name="_xlnm.Print_Titles" localSheetId="1">RESUMO!$1:$5</definedName>
    <definedName name="_xlnm.Print_Titles" localSheetId="2">Tp.Despesas!$1:$5</definedName>
    <definedName name="Z_1F464119_5B8A_40C0_B182_993F69588B9D_.wvu.Cols" localSheetId="0" hidden="1">Dados!$H:$R</definedName>
    <definedName name="Z_1F464119_5B8A_40C0_B182_993F69588B9D_.wvu.FilterData" localSheetId="0" hidden="1">Dados!$A$1:$O$2</definedName>
    <definedName name="Z_4D7D1941_B5FD_47B6_8D54_2E45180B8868_.wvu.Cols" localSheetId="0" hidden="1">Dados!$H:$R</definedName>
    <definedName name="Z_4D7D1941_B5FD_47B6_8D54_2E45180B8868_.wvu.FilterData" localSheetId="0" hidden="1">Dados!$A$1:$O$2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3" i="1" l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90" i="1"/>
  <c r="O290" i="1"/>
  <c r="P290" i="1"/>
  <c r="Q290" i="1"/>
  <c r="N291" i="1"/>
  <c r="O291" i="1"/>
  <c r="P291" i="1"/>
  <c r="Q291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85" i="1"/>
  <c r="O285" i="1"/>
  <c r="P285" i="1"/>
  <c r="Q285" i="1"/>
  <c r="N286" i="1"/>
  <c r="O286" i="1"/>
  <c r="P286" i="1"/>
  <c r="Q286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95" i="1"/>
  <c r="O295" i="1"/>
  <c r="P295" i="1"/>
  <c r="Q295" i="1"/>
  <c r="N272" i="1"/>
  <c r="O272" i="1"/>
  <c r="P272" i="1"/>
  <c r="Q272" i="1"/>
  <c r="N316" i="1"/>
  <c r="O316" i="1"/>
  <c r="P316" i="1"/>
  <c r="Q316" i="1"/>
  <c r="N370" i="1"/>
  <c r="O370" i="1"/>
  <c r="P370" i="1"/>
  <c r="Q370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65" i="1"/>
  <c r="O365" i="1"/>
  <c r="P365" i="1"/>
  <c r="Q365" i="1"/>
  <c r="N355" i="1"/>
  <c r="O355" i="1"/>
  <c r="P355" i="1"/>
  <c r="Q355" i="1"/>
  <c r="N366" i="1"/>
  <c r="O366" i="1"/>
  <c r="P366" i="1"/>
  <c r="Q366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H9" i="3"/>
  <c r="C9" i="3"/>
  <c r="A9" i="3"/>
  <c r="E9" i="3" s="1"/>
  <c r="A4" i="3"/>
  <c r="A3" i="3"/>
  <c r="H80" i="2"/>
  <c r="G80" i="2"/>
  <c r="F80" i="2"/>
  <c r="E80" i="2"/>
  <c r="D80" i="2"/>
  <c r="C80" i="2"/>
  <c r="H79" i="2"/>
  <c r="G79" i="2"/>
  <c r="F79" i="2"/>
  <c r="E79" i="2"/>
  <c r="D79" i="2"/>
  <c r="C79" i="2"/>
  <c r="H78" i="2"/>
  <c r="G78" i="2"/>
  <c r="F78" i="2"/>
  <c r="E78" i="2"/>
  <c r="D78" i="2"/>
  <c r="C78" i="2"/>
  <c r="H77" i="2"/>
  <c r="G77" i="2"/>
  <c r="F77" i="2"/>
  <c r="E77" i="2"/>
  <c r="D77" i="2"/>
  <c r="C77" i="2"/>
  <c r="H76" i="2"/>
  <c r="G76" i="2"/>
  <c r="F76" i="2"/>
  <c r="E76" i="2"/>
  <c r="D76" i="2"/>
  <c r="C76" i="2"/>
  <c r="H75" i="2"/>
  <c r="G75" i="2"/>
  <c r="F75" i="2"/>
  <c r="E75" i="2"/>
  <c r="D75" i="2"/>
  <c r="C75" i="2"/>
  <c r="H74" i="2"/>
  <c r="G74" i="2"/>
  <c r="F74" i="2"/>
  <c r="E74" i="2"/>
  <c r="D74" i="2"/>
  <c r="C74" i="2"/>
  <c r="H73" i="2"/>
  <c r="G73" i="2"/>
  <c r="F73" i="2"/>
  <c r="E73" i="2"/>
  <c r="D73" i="2"/>
  <c r="C73" i="2"/>
  <c r="H72" i="2"/>
  <c r="G72" i="2"/>
  <c r="F72" i="2"/>
  <c r="E72" i="2"/>
  <c r="D72" i="2"/>
  <c r="C72" i="2"/>
  <c r="H71" i="2"/>
  <c r="G71" i="2"/>
  <c r="F71" i="2"/>
  <c r="E71" i="2"/>
  <c r="D71" i="2"/>
  <c r="C71" i="2"/>
  <c r="H70" i="2"/>
  <c r="G70" i="2"/>
  <c r="F70" i="2"/>
  <c r="E70" i="2"/>
  <c r="D70" i="2"/>
  <c r="C70" i="2"/>
  <c r="H69" i="2"/>
  <c r="G69" i="2"/>
  <c r="F69" i="2"/>
  <c r="E69" i="2"/>
  <c r="D69" i="2"/>
  <c r="C69" i="2"/>
  <c r="H68" i="2"/>
  <c r="G68" i="2"/>
  <c r="F68" i="2"/>
  <c r="E68" i="2"/>
  <c r="D68" i="2"/>
  <c r="C68" i="2"/>
  <c r="H67" i="2"/>
  <c r="G67" i="2"/>
  <c r="F67" i="2"/>
  <c r="E67" i="2"/>
  <c r="D67" i="2"/>
  <c r="C67" i="2"/>
  <c r="H66" i="2"/>
  <c r="G66" i="2"/>
  <c r="F66" i="2"/>
  <c r="E66" i="2"/>
  <c r="D66" i="2"/>
  <c r="C66" i="2"/>
  <c r="H65" i="2"/>
  <c r="G65" i="2"/>
  <c r="F65" i="2"/>
  <c r="E65" i="2"/>
  <c r="D65" i="2"/>
  <c r="C65" i="2"/>
  <c r="H64" i="2"/>
  <c r="G64" i="2"/>
  <c r="F64" i="2"/>
  <c r="E64" i="2"/>
  <c r="D64" i="2"/>
  <c r="C64" i="2"/>
  <c r="H63" i="2"/>
  <c r="G63" i="2"/>
  <c r="F63" i="2"/>
  <c r="E63" i="2"/>
  <c r="D63" i="2"/>
  <c r="C63" i="2"/>
  <c r="H62" i="2"/>
  <c r="G62" i="2"/>
  <c r="F62" i="2"/>
  <c r="E62" i="2"/>
  <c r="D62" i="2"/>
  <c r="C62" i="2"/>
  <c r="H61" i="2"/>
  <c r="G61" i="2"/>
  <c r="F61" i="2"/>
  <c r="E61" i="2"/>
  <c r="D61" i="2"/>
  <c r="C61" i="2"/>
  <c r="H60" i="2"/>
  <c r="G60" i="2"/>
  <c r="F60" i="2"/>
  <c r="E60" i="2"/>
  <c r="D60" i="2"/>
  <c r="C60" i="2"/>
  <c r="H59" i="2"/>
  <c r="G59" i="2"/>
  <c r="F59" i="2"/>
  <c r="E59" i="2"/>
  <c r="D59" i="2"/>
  <c r="C59" i="2"/>
  <c r="H58" i="2"/>
  <c r="G58" i="2"/>
  <c r="F58" i="2"/>
  <c r="E58" i="2"/>
  <c r="D58" i="2"/>
  <c r="C58" i="2"/>
  <c r="H57" i="2"/>
  <c r="G57" i="2"/>
  <c r="F57" i="2"/>
  <c r="E57" i="2"/>
  <c r="D57" i="2"/>
  <c r="C57" i="2"/>
  <c r="H56" i="2"/>
  <c r="G56" i="2"/>
  <c r="F56" i="2"/>
  <c r="E56" i="2"/>
  <c r="D56" i="2"/>
  <c r="C56" i="2"/>
  <c r="H55" i="2"/>
  <c r="G55" i="2"/>
  <c r="F55" i="2"/>
  <c r="E55" i="2"/>
  <c r="D55" i="2"/>
  <c r="C55" i="2"/>
  <c r="H54" i="2"/>
  <c r="G54" i="2"/>
  <c r="F54" i="2"/>
  <c r="E54" i="2"/>
  <c r="D54" i="2"/>
  <c r="C54" i="2"/>
  <c r="H53" i="2"/>
  <c r="G53" i="2"/>
  <c r="F53" i="2"/>
  <c r="E53" i="2"/>
  <c r="D53" i="2"/>
  <c r="C53" i="2"/>
  <c r="H52" i="2"/>
  <c r="G52" i="2"/>
  <c r="F52" i="2"/>
  <c r="E52" i="2"/>
  <c r="D52" i="2"/>
  <c r="C52" i="2"/>
  <c r="H51" i="2"/>
  <c r="G51" i="2"/>
  <c r="F51" i="2"/>
  <c r="E51" i="2"/>
  <c r="D51" i="2"/>
  <c r="C51" i="2"/>
  <c r="H50" i="2"/>
  <c r="G50" i="2"/>
  <c r="F50" i="2"/>
  <c r="E50" i="2"/>
  <c r="D50" i="2"/>
  <c r="C50" i="2"/>
  <c r="H49" i="2"/>
  <c r="G49" i="2"/>
  <c r="F49" i="2"/>
  <c r="E49" i="2"/>
  <c r="D49" i="2"/>
  <c r="C49" i="2"/>
  <c r="H48" i="2"/>
  <c r="G48" i="2"/>
  <c r="F48" i="2"/>
  <c r="E48" i="2"/>
  <c r="D48" i="2"/>
  <c r="C48" i="2"/>
  <c r="H47" i="2"/>
  <c r="G47" i="2"/>
  <c r="F47" i="2"/>
  <c r="E47" i="2"/>
  <c r="D47" i="2"/>
  <c r="C47" i="2"/>
  <c r="H46" i="2"/>
  <c r="G46" i="2"/>
  <c r="F46" i="2"/>
  <c r="E46" i="2"/>
  <c r="D46" i="2"/>
  <c r="C46" i="2"/>
  <c r="H45" i="2"/>
  <c r="G45" i="2"/>
  <c r="F45" i="2"/>
  <c r="E45" i="2"/>
  <c r="D45" i="2"/>
  <c r="C45" i="2"/>
  <c r="H44" i="2"/>
  <c r="G44" i="2"/>
  <c r="F44" i="2"/>
  <c r="E44" i="2"/>
  <c r="D44" i="2"/>
  <c r="C44" i="2"/>
  <c r="H43" i="2"/>
  <c r="G43" i="2"/>
  <c r="F43" i="2"/>
  <c r="E43" i="2"/>
  <c r="D43" i="2"/>
  <c r="C43" i="2"/>
  <c r="H42" i="2"/>
  <c r="G42" i="2"/>
  <c r="F42" i="2"/>
  <c r="E42" i="2"/>
  <c r="D42" i="2"/>
  <c r="C42" i="2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H38" i="2"/>
  <c r="G38" i="2"/>
  <c r="F38" i="2"/>
  <c r="E38" i="2"/>
  <c r="D38" i="2"/>
  <c r="C38" i="2"/>
  <c r="H37" i="2"/>
  <c r="G37" i="2"/>
  <c r="F37" i="2"/>
  <c r="E37" i="2"/>
  <c r="D37" i="2"/>
  <c r="C37" i="2"/>
  <c r="H36" i="2"/>
  <c r="G36" i="2"/>
  <c r="F36" i="2"/>
  <c r="E36" i="2"/>
  <c r="D36" i="2"/>
  <c r="C36" i="2"/>
  <c r="H35" i="2"/>
  <c r="G35" i="2"/>
  <c r="F35" i="2"/>
  <c r="E35" i="2"/>
  <c r="D35" i="2"/>
  <c r="C35" i="2"/>
  <c r="H34" i="2"/>
  <c r="G34" i="2"/>
  <c r="F34" i="2"/>
  <c r="E34" i="2"/>
  <c r="D34" i="2"/>
  <c r="C34" i="2"/>
  <c r="H33" i="2"/>
  <c r="G33" i="2"/>
  <c r="F33" i="2"/>
  <c r="E33" i="2"/>
  <c r="D33" i="2"/>
  <c r="C33" i="2"/>
  <c r="H32" i="2"/>
  <c r="G32" i="2"/>
  <c r="F32" i="2"/>
  <c r="E32" i="2"/>
  <c r="D32" i="2"/>
  <c r="C32" i="2"/>
  <c r="H31" i="2"/>
  <c r="G31" i="2"/>
  <c r="F31" i="2"/>
  <c r="E31" i="2"/>
  <c r="D31" i="2"/>
  <c r="C31" i="2"/>
  <c r="H30" i="2"/>
  <c r="G30" i="2"/>
  <c r="F30" i="2"/>
  <c r="E30" i="2"/>
  <c r="D30" i="2"/>
  <c r="C30" i="2"/>
  <c r="H29" i="2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H26" i="2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D10" i="2"/>
  <c r="C10" i="2"/>
  <c r="B10" i="2"/>
  <c r="B11" i="2" s="1"/>
  <c r="B12" i="2" s="1"/>
  <c r="B13" i="2" s="1"/>
  <c r="H9" i="2"/>
  <c r="G9" i="2"/>
  <c r="F9" i="2"/>
  <c r="E9" i="2"/>
  <c r="D9" i="2"/>
  <c r="C9" i="2"/>
  <c r="P252" i="1"/>
  <c r="O252" i="1"/>
  <c r="N252" i="1"/>
  <c r="P251" i="1"/>
  <c r="O251" i="1"/>
  <c r="N251" i="1"/>
  <c r="P256" i="1"/>
  <c r="O256" i="1"/>
  <c r="N256" i="1"/>
  <c r="P259" i="1"/>
  <c r="O259" i="1"/>
  <c r="N259" i="1"/>
  <c r="P258" i="1"/>
  <c r="O258" i="1"/>
  <c r="N258" i="1"/>
  <c r="P257" i="1"/>
  <c r="O257" i="1"/>
  <c r="N257" i="1"/>
  <c r="P255" i="1"/>
  <c r="O255" i="1"/>
  <c r="N255" i="1"/>
  <c r="P254" i="1"/>
  <c r="O254" i="1"/>
  <c r="N254" i="1"/>
  <c r="P253" i="1"/>
  <c r="O253" i="1"/>
  <c r="N253" i="1"/>
  <c r="P250" i="1"/>
  <c r="O250" i="1"/>
  <c r="N250" i="1"/>
  <c r="P249" i="1"/>
  <c r="O249" i="1"/>
  <c r="N249" i="1"/>
  <c r="P248" i="1"/>
  <c r="O248" i="1"/>
  <c r="N248" i="1"/>
  <c r="P247" i="1"/>
  <c r="O247" i="1"/>
  <c r="N247" i="1"/>
  <c r="P246" i="1"/>
  <c r="O246" i="1"/>
  <c r="N246" i="1"/>
  <c r="P245" i="1"/>
  <c r="O245" i="1"/>
  <c r="N245" i="1"/>
  <c r="P244" i="1"/>
  <c r="O244" i="1"/>
  <c r="N244" i="1"/>
  <c r="P243" i="1"/>
  <c r="O243" i="1"/>
  <c r="N243" i="1"/>
  <c r="P242" i="1"/>
  <c r="O242" i="1"/>
  <c r="N242" i="1"/>
  <c r="P241" i="1"/>
  <c r="O241" i="1"/>
  <c r="N241" i="1"/>
  <c r="P240" i="1"/>
  <c r="O240" i="1"/>
  <c r="N240" i="1"/>
  <c r="P239" i="1"/>
  <c r="O239" i="1"/>
  <c r="N239" i="1"/>
  <c r="P238" i="1"/>
  <c r="O238" i="1"/>
  <c r="N238" i="1"/>
  <c r="P237" i="1"/>
  <c r="O237" i="1"/>
  <c r="N237" i="1"/>
  <c r="P236" i="1"/>
  <c r="O236" i="1"/>
  <c r="N236" i="1"/>
  <c r="P219" i="1"/>
  <c r="O219" i="1"/>
  <c r="N219" i="1"/>
  <c r="P218" i="1"/>
  <c r="O218" i="1"/>
  <c r="N218" i="1"/>
  <c r="P217" i="1"/>
  <c r="O217" i="1"/>
  <c r="N217" i="1"/>
  <c r="P216" i="1"/>
  <c r="O216" i="1"/>
  <c r="N216" i="1"/>
  <c r="P215" i="1"/>
  <c r="O215" i="1"/>
  <c r="N215" i="1"/>
  <c r="P235" i="1"/>
  <c r="O235" i="1"/>
  <c r="N235" i="1"/>
  <c r="P233" i="1"/>
  <c r="O233" i="1"/>
  <c r="N233" i="1"/>
  <c r="P232" i="1"/>
  <c r="O232" i="1"/>
  <c r="N232" i="1"/>
  <c r="P214" i="1"/>
  <c r="O214" i="1"/>
  <c r="N214" i="1"/>
  <c r="P213" i="1"/>
  <c r="O213" i="1"/>
  <c r="N213" i="1"/>
  <c r="P212" i="1"/>
  <c r="O212" i="1"/>
  <c r="N212" i="1"/>
  <c r="P211" i="1"/>
  <c r="O211" i="1"/>
  <c r="N211" i="1"/>
  <c r="P210" i="1"/>
  <c r="O210" i="1"/>
  <c r="N210" i="1"/>
  <c r="P209" i="1"/>
  <c r="O209" i="1"/>
  <c r="N209" i="1"/>
  <c r="P231" i="1"/>
  <c r="O231" i="1"/>
  <c r="N231" i="1"/>
  <c r="P230" i="1"/>
  <c r="O230" i="1"/>
  <c r="N230" i="1"/>
  <c r="P229" i="1"/>
  <c r="O229" i="1"/>
  <c r="N229" i="1"/>
  <c r="P228" i="1"/>
  <c r="O228" i="1"/>
  <c r="N228" i="1"/>
  <c r="P227" i="1"/>
  <c r="O227" i="1"/>
  <c r="N227" i="1"/>
  <c r="P234" i="1"/>
  <c r="O234" i="1"/>
  <c r="N234" i="1"/>
  <c r="P226" i="1"/>
  <c r="O226" i="1"/>
  <c r="N226" i="1"/>
  <c r="P225" i="1"/>
  <c r="O225" i="1"/>
  <c r="N225" i="1"/>
  <c r="P224" i="1"/>
  <c r="O224" i="1"/>
  <c r="N224" i="1"/>
  <c r="P223" i="1"/>
  <c r="O223" i="1"/>
  <c r="N223" i="1"/>
  <c r="P222" i="1"/>
  <c r="O222" i="1"/>
  <c r="N222" i="1"/>
  <c r="P221" i="1"/>
  <c r="O221" i="1"/>
  <c r="N221" i="1"/>
  <c r="P208" i="1"/>
  <c r="O208" i="1"/>
  <c r="N208" i="1"/>
  <c r="P207" i="1"/>
  <c r="O207" i="1"/>
  <c r="N207" i="1"/>
  <c r="P206" i="1"/>
  <c r="O206" i="1"/>
  <c r="N206" i="1"/>
  <c r="P205" i="1"/>
  <c r="O205" i="1"/>
  <c r="N205" i="1"/>
  <c r="P204" i="1"/>
  <c r="O204" i="1"/>
  <c r="N204" i="1"/>
  <c r="P220" i="1"/>
  <c r="O220" i="1"/>
  <c r="N220" i="1"/>
  <c r="P188" i="1"/>
  <c r="O188" i="1"/>
  <c r="N188" i="1"/>
  <c r="P187" i="1"/>
  <c r="O187" i="1"/>
  <c r="N187" i="1"/>
  <c r="P186" i="1"/>
  <c r="O186" i="1"/>
  <c r="N186" i="1"/>
  <c r="P185" i="1"/>
  <c r="O185" i="1"/>
  <c r="N185" i="1"/>
  <c r="P184" i="1"/>
  <c r="O184" i="1"/>
  <c r="N184" i="1"/>
  <c r="P183" i="1"/>
  <c r="O183" i="1"/>
  <c r="N183" i="1"/>
  <c r="P182" i="1"/>
  <c r="O182" i="1"/>
  <c r="N182" i="1"/>
  <c r="P181" i="1"/>
  <c r="O181" i="1"/>
  <c r="N181" i="1"/>
  <c r="P180" i="1"/>
  <c r="O180" i="1"/>
  <c r="N180" i="1"/>
  <c r="P202" i="1"/>
  <c r="O202" i="1"/>
  <c r="N202" i="1"/>
  <c r="P196" i="1"/>
  <c r="O196" i="1"/>
  <c r="N196" i="1"/>
  <c r="P195" i="1"/>
  <c r="O195" i="1"/>
  <c r="N195" i="1"/>
  <c r="P201" i="1"/>
  <c r="O201" i="1"/>
  <c r="N201" i="1"/>
  <c r="P194" i="1"/>
  <c r="O194" i="1"/>
  <c r="N194" i="1"/>
  <c r="P179" i="1"/>
  <c r="O179" i="1"/>
  <c r="N179" i="1"/>
  <c r="P178" i="1"/>
  <c r="O178" i="1"/>
  <c r="N178" i="1"/>
  <c r="P177" i="1"/>
  <c r="O177" i="1"/>
  <c r="N177" i="1"/>
  <c r="P176" i="1"/>
  <c r="O176" i="1"/>
  <c r="N176" i="1"/>
  <c r="P175" i="1"/>
  <c r="O175" i="1"/>
  <c r="N175" i="1"/>
  <c r="P174" i="1"/>
  <c r="O174" i="1"/>
  <c r="N174" i="1"/>
  <c r="P173" i="1"/>
  <c r="O173" i="1"/>
  <c r="N173" i="1"/>
  <c r="P193" i="1"/>
  <c r="O193" i="1"/>
  <c r="N193" i="1"/>
  <c r="P192" i="1"/>
  <c r="O192" i="1"/>
  <c r="N192" i="1"/>
  <c r="P191" i="1"/>
  <c r="O191" i="1"/>
  <c r="N191" i="1"/>
  <c r="P190" i="1"/>
  <c r="O190" i="1"/>
  <c r="N190" i="1"/>
  <c r="P203" i="1"/>
  <c r="O203" i="1"/>
  <c r="N203" i="1"/>
  <c r="P200" i="1"/>
  <c r="O200" i="1"/>
  <c r="N200" i="1"/>
  <c r="P189" i="1"/>
  <c r="O189" i="1"/>
  <c r="N189" i="1"/>
  <c r="P199" i="1"/>
  <c r="O199" i="1"/>
  <c r="N199" i="1"/>
  <c r="P198" i="1"/>
  <c r="O198" i="1"/>
  <c r="N198" i="1"/>
  <c r="P197" i="1"/>
  <c r="O197" i="1"/>
  <c r="N197" i="1"/>
  <c r="P172" i="1"/>
  <c r="O172" i="1"/>
  <c r="N172" i="1"/>
  <c r="P169" i="1"/>
  <c r="O169" i="1"/>
  <c r="N169" i="1"/>
  <c r="P168" i="1"/>
  <c r="O168" i="1"/>
  <c r="N168" i="1"/>
  <c r="P167" i="1"/>
  <c r="O167" i="1"/>
  <c r="N167" i="1"/>
  <c r="P166" i="1"/>
  <c r="O166" i="1"/>
  <c r="N166" i="1"/>
  <c r="P171" i="1"/>
  <c r="O171" i="1"/>
  <c r="N171" i="1"/>
  <c r="P170" i="1"/>
  <c r="O170" i="1"/>
  <c r="N170" i="1"/>
  <c r="P154" i="1"/>
  <c r="O154" i="1"/>
  <c r="N154" i="1"/>
  <c r="P153" i="1"/>
  <c r="O153" i="1"/>
  <c r="N153" i="1"/>
  <c r="P152" i="1"/>
  <c r="O152" i="1"/>
  <c r="N152" i="1"/>
  <c r="P151" i="1"/>
  <c r="O151" i="1"/>
  <c r="N151" i="1"/>
  <c r="P150" i="1"/>
  <c r="O150" i="1"/>
  <c r="N150" i="1"/>
  <c r="P149" i="1"/>
  <c r="O149" i="1"/>
  <c r="N149" i="1"/>
  <c r="P148" i="1"/>
  <c r="O148" i="1"/>
  <c r="N148" i="1"/>
  <c r="P147" i="1"/>
  <c r="O147" i="1"/>
  <c r="N147" i="1"/>
  <c r="P156" i="1"/>
  <c r="O156" i="1"/>
  <c r="N156" i="1"/>
  <c r="P146" i="1"/>
  <c r="O146" i="1"/>
  <c r="N146" i="1"/>
  <c r="P145" i="1"/>
  <c r="O145" i="1"/>
  <c r="N145" i="1"/>
  <c r="P144" i="1"/>
  <c r="O144" i="1"/>
  <c r="N144" i="1"/>
  <c r="P143" i="1"/>
  <c r="O143" i="1"/>
  <c r="N143" i="1"/>
  <c r="P142" i="1"/>
  <c r="O142" i="1"/>
  <c r="N142" i="1"/>
  <c r="P141" i="1"/>
  <c r="O141" i="1"/>
  <c r="N141" i="1"/>
  <c r="P165" i="1"/>
  <c r="O165" i="1"/>
  <c r="N165" i="1"/>
  <c r="P164" i="1"/>
  <c r="O164" i="1"/>
  <c r="N164" i="1"/>
  <c r="P163" i="1"/>
  <c r="O163" i="1"/>
  <c r="N163" i="1"/>
  <c r="P162" i="1"/>
  <c r="O162" i="1"/>
  <c r="N162" i="1"/>
  <c r="P161" i="1"/>
  <c r="O161" i="1"/>
  <c r="N161" i="1"/>
  <c r="P160" i="1"/>
  <c r="O160" i="1"/>
  <c r="N160" i="1"/>
  <c r="P159" i="1"/>
  <c r="O159" i="1"/>
  <c r="N159" i="1"/>
  <c r="P155" i="1"/>
  <c r="O155" i="1"/>
  <c r="N155" i="1"/>
  <c r="P158" i="1"/>
  <c r="O158" i="1"/>
  <c r="N158" i="1"/>
  <c r="P157" i="1"/>
  <c r="O157" i="1"/>
  <c r="N157" i="1"/>
  <c r="P136" i="1"/>
  <c r="O136" i="1"/>
  <c r="N136" i="1"/>
  <c r="P135" i="1"/>
  <c r="O135" i="1"/>
  <c r="N135" i="1"/>
  <c r="P121" i="1"/>
  <c r="O121" i="1"/>
  <c r="N121" i="1"/>
  <c r="P120" i="1"/>
  <c r="O120" i="1"/>
  <c r="N120" i="1"/>
  <c r="P119" i="1"/>
  <c r="O119" i="1"/>
  <c r="N119" i="1"/>
  <c r="P118" i="1"/>
  <c r="O118" i="1"/>
  <c r="N118" i="1"/>
  <c r="P117" i="1"/>
  <c r="O117" i="1"/>
  <c r="N117" i="1"/>
  <c r="P116" i="1"/>
  <c r="O116" i="1"/>
  <c r="N116" i="1"/>
  <c r="P115" i="1"/>
  <c r="O115" i="1"/>
  <c r="N115" i="1"/>
  <c r="P114" i="1"/>
  <c r="O114" i="1"/>
  <c r="N114" i="1"/>
  <c r="P113" i="1"/>
  <c r="O113" i="1"/>
  <c r="N113" i="1"/>
  <c r="P128" i="1"/>
  <c r="O128" i="1"/>
  <c r="N128" i="1"/>
  <c r="P140" i="1"/>
  <c r="O140" i="1"/>
  <c r="N140" i="1"/>
  <c r="P139" i="1"/>
  <c r="O139" i="1"/>
  <c r="N139" i="1"/>
  <c r="P134" i="1"/>
  <c r="O134" i="1"/>
  <c r="N134" i="1"/>
  <c r="P133" i="1"/>
  <c r="O133" i="1"/>
  <c r="N133" i="1"/>
  <c r="P132" i="1"/>
  <c r="O132" i="1"/>
  <c r="N132" i="1"/>
  <c r="P138" i="1"/>
  <c r="O138" i="1"/>
  <c r="N138" i="1"/>
  <c r="P131" i="1"/>
  <c r="O131" i="1"/>
  <c r="N131" i="1"/>
  <c r="P137" i="1"/>
  <c r="O137" i="1"/>
  <c r="N137" i="1"/>
  <c r="P130" i="1"/>
  <c r="O130" i="1"/>
  <c r="N130" i="1"/>
  <c r="P129" i="1"/>
  <c r="O129" i="1"/>
  <c r="N129" i="1"/>
  <c r="P127" i="1"/>
  <c r="O127" i="1"/>
  <c r="N127" i="1"/>
  <c r="P126" i="1"/>
  <c r="O126" i="1"/>
  <c r="N126" i="1"/>
  <c r="P125" i="1"/>
  <c r="O125" i="1"/>
  <c r="N125" i="1"/>
  <c r="P112" i="1"/>
  <c r="O112" i="1"/>
  <c r="N112" i="1"/>
  <c r="P111" i="1"/>
  <c r="O111" i="1"/>
  <c r="N111" i="1"/>
  <c r="P110" i="1"/>
  <c r="O110" i="1"/>
  <c r="N110" i="1"/>
  <c r="P109" i="1"/>
  <c r="O109" i="1"/>
  <c r="N109" i="1"/>
  <c r="P108" i="1"/>
  <c r="O108" i="1"/>
  <c r="N108" i="1"/>
  <c r="P124" i="1"/>
  <c r="O124" i="1"/>
  <c r="N124" i="1"/>
  <c r="P123" i="1"/>
  <c r="O123" i="1"/>
  <c r="N123" i="1"/>
  <c r="P122" i="1"/>
  <c r="O122" i="1"/>
  <c r="N122" i="1"/>
  <c r="P107" i="1"/>
  <c r="O107" i="1"/>
  <c r="N107" i="1"/>
  <c r="P106" i="1"/>
  <c r="O106" i="1"/>
  <c r="N106" i="1"/>
  <c r="P86" i="1"/>
  <c r="O86" i="1"/>
  <c r="N86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105" i="1"/>
  <c r="O105" i="1"/>
  <c r="N105" i="1"/>
  <c r="P104" i="1"/>
  <c r="O104" i="1"/>
  <c r="N104" i="1"/>
  <c r="P85" i="1"/>
  <c r="O85" i="1"/>
  <c r="N85" i="1"/>
  <c r="P84" i="1"/>
  <c r="O84" i="1"/>
  <c r="N84" i="1"/>
  <c r="P83" i="1"/>
  <c r="O83" i="1"/>
  <c r="N83" i="1"/>
  <c r="P82" i="1"/>
  <c r="O82" i="1"/>
  <c r="N82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103" i="1"/>
  <c r="O103" i="1"/>
  <c r="N103" i="1"/>
  <c r="P102" i="1"/>
  <c r="O102" i="1"/>
  <c r="N102" i="1"/>
  <c r="P101" i="1"/>
  <c r="O101" i="1"/>
  <c r="N101" i="1"/>
  <c r="P74" i="1"/>
  <c r="O74" i="1"/>
  <c r="N74" i="1"/>
  <c r="P73" i="1"/>
  <c r="O73" i="1"/>
  <c r="N73" i="1"/>
  <c r="P72" i="1"/>
  <c r="O72" i="1"/>
  <c r="N72" i="1"/>
  <c r="P93" i="1"/>
  <c r="O93" i="1"/>
  <c r="N93" i="1"/>
  <c r="P92" i="1"/>
  <c r="O92" i="1"/>
  <c r="N92" i="1"/>
  <c r="P91" i="1"/>
  <c r="O91" i="1"/>
  <c r="N91" i="1"/>
  <c r="P90" i="1"/>
  <c r="O90" i="1"/>
  <c r="N90" i="1"/>
  <c r="P89" i="1"/>
  <c r="O89" i="1"/>
  <c r="N89" i="1"/>
  <c r="P88" i="1"/>
  <c r="O88" i="1"/>
  <c r="N88" i="1"/>
  <c r="P100" i="1"/>
  <c r="O100" i="1"/>
  <c r="N100" i="1"/>
  <c r="P87" i="1"/>
  <c r="O87" i="1"/>
  <c r="N87" i="1"/>
  <c r="P81" i="1"/>
  <c r="O81" i="1"/>
  <c r="N81" i="1"/>
  <c r="P71" i="1"/>
  <c r="O71" i="1"/>
  <c r="N71" i="1"/>
  <c r="P70" i="1"/>
  <c r="O70" i="1"/>
  <c r="N70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65" i="1"/>
  <c r="O65" i="1"/>
  <c r="N65" i="1"/>
  <c r="P64" i="1"/>
  <c r="O64" i="1"/>
  <c r="N64" i="1"/>
  <c r="P63" i="1"/>
  <c r="O63" i="1"/>
  <c r="N63" i="1"/>
  <c r="P69" i="1"/>
  <c r="O69" i="1"/>
  <c r="N69" i="1"/>
  <c r="Q68" i="1"/>
  <c r="P68" i="1"/>
  <c r="O68" i="1"/>
  <c r="N68" i="1"/>
  <c r="Q67" i="1"/>
  <c r="P67" i="1"/>
  <c r="O67" i="1"/>
  <c r="N67" i="1"/>
  <c r="Q66" i="1"/>
  <c r="P66" i="1"/>
  <c r="O66" i="1"/>
  <c r="N66" i="1"/>
  <c r="Q41" i="1"/>
  <c r="P41" i="1"/>
  <c r="O41" i="1"/>
  <c r="N41" i="1"/>
  <c r="Q47" i="1"/>
  <c r="P47" i="1"/>
  <c r="O47" i="1"/>
  <c r="N47" i="1"/>
  <c r="Q46" i="1"/>
  <c r="P46" i="1"/>
  <c r="O46" i="1"/>
  <c r="N46" i="1"/>
  <c r="Q38" i="1"/>
  <c r="P38" i="1"/>
  <c r="O38" i="1"/>
  <c r="N38" i="1"/>
  <c r="Q37" i="1"/>
  <c r="P37" i="1"/>
  <c r="O37" i="1"/>
  <c r="N37" i="1"/>
  <c r="Q45" i="1"/>
  <c r="P45" i="1"/>
  <c r="O45" i="1"/>
  <c r="N45" i="1"/>
  <c r="Q44" i="1"/>
  <c r="P44" i="1"/>
  <c r="O44" i="1"/>
  <c r="N44" i="1"/>
  <c r="Q43" i="1"/>
  <c r="P43" i="1"/>
  <c r="O43" i="1"/>
  <c r="N43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  <c r="Q42" i="1"/>
  <c r="P42" i="1"/>
  <c r="O42" i="1"/>
  <c r="N42" i="1"/>
  <c r="Q40" i="1"/>
  <c r="P40" i="1"/>
  <c r="O40" i="1"/>
  <c r="N40" i="1"/>
  <c r="Q39" i="1"/>
  <c r="P39" i="1"/>
  <c r="O39" i="1"/>
  <c r="N39" i="1"/>
  <c r="Q31" i="1"/>
  <c r="P31" i="1"/>
  <c r="O31" i="1"/>
  <c r="N31" i="1"/>
  <c r="Q30" i="1"/>
  <c r="P30" i="1"/>
  <c r="O30" i="1"/>
  <c r="N30" i="1"/>
  <c r="Q25" i="1"/>
  <c r="P25" i="1"/>
  <c r="O25" i="1"/>
  <c r="N25" i="1"/>
  <c r="Q24" i="1"/>
  <c r="P24" i="1"/>
  <c r="O24" i="1"/>
  <c r="N24" i="1"/>
  <c r="Q23" i="1"/>
  <c r="P23" i="1"/>
  <c r="O23" i="1"/>
  <c r="N23" i="1"/>
  <c r="Q29" i="1"/>
  <c r="P29" i="1"/>
  <c r="O29" i="1"/>
  <c r="N29" i="1"/>
  <c r="Q27" i="1"/>
  <c r="P27" i="1"/>
  <c r="O27" i="1"/>
  <c r="N27" i="1"/>
  <c r="Q26" i="1"/>
  <c r="P26" i="1"/>
  <c r="O26" i="1"/>
  <c r="N26" i="1"/>
  <c r="Q28" i="1"/>
  <c r="P28" i="1"/>
  <c r="O28" i="1"/>
  <c r="N28" i="1"/>
  <c r="Q22" i="1"/>
  <c r="P22" i="1"/>
  <c r="O22" i="1"/>
  <c r="N22" i="1"/>
  <c r="Q12" i="1"/>
  <c r="P12" i="1"/>
  <c r="O12" i="1"/>
  <c r="N12" i="1"/>
  <c r="Q9" i="1"/>
  <c r="P9" i="1"/>
  <c r="O9" i="1"/>
  <c r="N9" i="1"/>
  <c r="Q8" i="1"/>
  <c r="P8" i="1"/>
  <c r="O8" i="1"/>
  <c r="N8" i="1"/>
  <c r="Q7" i="1"/>
  <c r="P7" i="1"/>
  <c r="O7" i="1"/>
  <c r="N7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1" i="1"/>
  <c r="P11" i="1"/>
  <c r="O11" i="1"/>
  <c r="N11" i="1"/>
  <c r="Q10" i="1"/>
  <c r="P10" i="1"/>
  <c r="O10" i="1"/>
  <c r="N10" i="1"/>
  <c r="Q6" i="1"/>
  <c r="P6" i="1"/>
  <c r="O6" i="1"/>
  <c r="N6" i="1"/>
  <c r="Q5" i="1"/>
  <c r="P5" i="1"/>
  <c r="O5" i="1"/>
  <c r="N5" i="1"/>
  <c r="Q3" i="1"/>
  <c r="P3" i="1"/>
  <c r="O3" i="1"/>
  <c r="N3" i="1"/>
  <c r="Q4" i="1"/>
  <c r="P4" i="1"/>
  <c r="O4" i="1"/>
  <c r="N4" i="1"/>
  <c r="Q2" i="1"/>
  <c r="P2" i="1"/>
  <c r="O2" i="1"/>
  <c r="N2" i="1"/>
  <c r="I77" i="2" l="1"/>
  <c r="I34" i="2"/>
  <c r="J34" i="2" s="1"/>
  <c r="K34" i="2" s="1"/>
  <c r="I41" i="2"/>
  <c r="I42" i="2"/>
  <c r="J42" i="2" s="1"/>
  <c r="I46" i="2"/>
  <c r="J46" i="2" s="1"/>
  <c r="I10" i="2"/>
  <c r="J10" i="2" s="1"/>
  <c r="I15" i="2"/>
  <c r="I16" i="2"/>
  <c r="I20" i="2"/>
  <c r="J20" i="2" s="1"/>
  <c r="K20" i="2" s="1"/>
  <c r="I23" i="2"/>
  <c r="I24" i="2"/>
  <c r="J24" i="2" s="1"/>
  <c r="K24" i="2" s="1"/>
  <c r="I14" i="2"/>
  <c r="I27" i="2"/>
  <c r="J27" i="2" s="1"/>
  <c r="K27" i="2" s="1"/>
  <c r="I28" i="2"/>
  <c r="J28" i="2" s="1"/>
  <c r="K28" i="2" s="1"/>
  <c r="I49" i="2"/>
  <c r="J49" i="2" s="1"/>
  <c r="K49" i="2" s="1"/>
  <c r="I50" i="2"/>
  <c r="J50" i="2" s="1"/>
  <c r="K50" i="2" s="1"/>
  <c r="I53" i="2"/>
  <c r="J53" i="2" s="1"/>
  <c r="K53" i="2" s="1"/>
  <c r="I54" i="2"/>
  <c r="J54" i="2" s="1"/>
  <c r="K54" i="2" s="1"/>
  <c r="I57" i="2"/>
  <c r="I58" i="2"/>
  <c r="J58" i="2" s="1"/>
  <c r="K58" i="2" s="1"/>
  <c r="I61" i="2"/>
  <c r="J61" i="2" s="1"/>
  <c r="K61" i="2" s="1"/>
  <c r="I62" i="2"/>
  <c r="J62" i="2" s="1"/>
  <c r="K62" i="2" s="1"/>
  <c r="I65" i="2"/>
  <c r="I66" i="2"/>
  <c r="J66" i="2" s="1"/>
  <c r="K66" i="2" s="1"/>
  <c r="I68" i="2"/>
  <c r="J68" i="2" s="1"/>
  <c r="K68" i="2" s="1"/>
  <c r="I70" i="2"/>
  <c r="J70" i="2" s="1"/>
  <c r="K70" i="2" s="1"/>
  <c r="I74" i="2"/>
  <c r="I76" i="2"/>
  <c r="J76" i="2" s="1"/>
  <c r="K76" i="2" s="1"/>
  <c r="I78" i="2"/>
  <c r="J78" i="2" s="1"/>
  <c r="K78" i="2" s="1"/>
  <c r="K10" i="2"/>
  <c r="I18" i="2"/>
  <c r="J18" i="2" s="1"/>
  <c r="I22" i="2"/>
  <c r="J22" i="2" s="1"/>
  <c r="I25" i="2"/>
  <c r="J25" i="2" s="1"/>
  <c r="K25" i="2" s="1"/>
  <c r="I26" i="2"/>
  <c r="I32" i="2"/>
  <c r="J32" i="2" s="1"/>
  <c r="K32" i="2" s="1"/>
  <c r="I36" i="2"/>
  <c r="J36" i="2" s="1"/>
  <c r="K36" i="2" s="1"/>
  <c r="I40" i="2"/>
  <c r="J40" i="2" s="1"/>
  <c r="K40" i="2" s="1"/>
  <c r="I43" i="2"/>
  <c r="I44" i="2"/>
  <c r="J44" i="2" s="1"/>
  <c r="K44" i="2" s="1"/>
  <c r="I60" i="2"/>
  <c r="J60" i="2" s="1"/>
  <c r="K60" i="2" s="1"/>
  <c r="I11" i="2"/>
  <c r="J11" i="2" s="1"/>
  <c r="K11" i="2" s="1"/>
  <c r="I12" i="2"/>
  <c r="J12" i="2" s="1"/>
  <c r="K12" i="2" s="1"/>
  <c r="I30" i="2"/>
  <c r="I48" i="2"/>
  <c r="J48" i="2" s="1"/>
  <c r="K48" i="2" s="1"/>
  <c r="I51" i="2"/>
  <c r="J51" i="2" s="1"/>
  <c r="K51" i="2" s="1"/>
  <c r="I52" i="2"/>
  <c r="J52" i="2" s="1"/>
  <c r="K52" i="2" s="1"/>
  <c r="I55" i="2"/>
  <c r="J55" i="2" s="1"/>
  <c r="K55" i="2" s="1"/>
  <c r="I56" i="2"/>
  <c r="J56" i="2" s="1"/>
  <c r="K56" i="2" s="1"/>
  <c r="I59" i="2"/>
  <c r="J59" i="2" s="1"/>
  <c r="K59" i="2" s="1"/>
  <c r="I63" i="2"/>
  <c r="I64" i="2"/>
  <c r="I72" i="2"/>
  <c r="J72" i="2" s="1"/>
  <c r="K72" i="2" s="1"/>
  <c r="I75" i="2"/>
  <c r="J75" i="2" s="1"/>
  <c r="K75" i="2" s="1"/>
  <c r="I79" i="2"/>
  <c r="I80" i="2"/>
  <c r="J80" i="2" s="1"/>
  <c r="K80" i="2" s="1"/>
  <c r="J16" i="2"/>
  <c r="K16" i="2" s="1"/>
  <c r="B14" i="2"/>
  <c r="Q70" i="1"/>
  <c r="Q62" i="1"/>
  <c r="Q60" i="1"/>
  <c r="Q59" i="1"/>
  <c r="Q57" i="1"/>
  <c r="Q56" i="1"/>
  <c r="Q54" i="1"/>
  <c r="Q52" i="1"/>
  <c r="Q51" i="1"/>
  <c r="Q49" i="1"/>
  <c r="Q65" i="1"/>
  <c r="Q64" i="1"/>
  <c r="Q69" i="1"/>
  <c r="Q71" i="1"/>
  <c r="Q61" i="1"/>
  <c r="Q58" i="1"/>
  <c r="Q55" i="1"/>
  <c r="Q53" i="1"/>
  <c r="Q50" i="1"/>
  <c r="Q48" i="1"/>
  <c r="Q63" i="1"/>
  <c r="I13" i="2"/>
  <c r="J15" i="2"/>
  <c r="K15" i="2" s="1"/>
  <c r="I29" i="2"/>
  <c r="I31" i="2"/>
  <c r="I45" i="2"/>
  <c r="I47" i="2"/>
  <c r="J57" i="2"/>
  <c r="K57" i="2" s="1"/>
  <c r="J65" i="2"/>
  <c r="K65" i="2" s="1"/>
  <c r="F81" i="2"/>
  <c r="I38" i="2"/>
  <c r="J41" i="2"/>
  <c r="K41" i="2" s="1"/>
  <c r="J43" i="2"/>
  <c r="K43" i="2" s="1"/>
  <c r="I17" i="2"/>
  <c r="I19" i="2"/>
  <c r="I33" i="2"/>
  <c r="I35" i="2"/>
  <c r="I21" i="2"/>
  <c r="J23" i="2"/>
  <c r="K23" i="2" s="1"/>
  <c r="I37" i="2"/>
  <c r="I39" i="2"/>
  <c r="J63" i="2"/>
  <c r="K63" i="2" s="1"/>
  <c r="J64" i="2"/>
  <c r="K64" i="2" s="1"/>
  <c r="E81" i="2"/>
  <c r="I9" i="2"/>
  <c r="J77" i="2"/>
  <c r="K77" i="2" s="1"/>
  <c r="J74" i="2"/>
  <c r="K74" i="2" s="1"/>
  <c r="C81" i="2"/>
  <c r="G81" i="2"/>
  <c r="I69" i="2"/>
  <c r="I71" i="2"/>
  <c r="D81" i="2"/>
  <c r="H81" i="2"/>
  <c r="I67" i="2"/>
  <c r="I73" i="2"/>
  <c r="J79" i="2"/>
  <c r="K79" i="2" s="1"/>
  <c r="D9" i="3"/>
  <c r="I9" i="3"/>
  <c r="A10" i="3"/>
  <c r="G9" i="3"/>
  <c r="F9" i="3"/>
  <c r="K18" i="2" l="1"/>
  <c r="K46" i="2"/>
  <c r="K42" i="2"/>
  <c r="K22" i="2"/>
  <c r="J9" i="3"/>
  <c r="J26" i="2"/>
  <c r="K26" i="2" s="1"/>
  <c r="J30" i="2"/>
  <c r="K30" i="2" s="1"/>
  <c r="J14" i="2"/>
  <c r="K14" i="2" s="1"/>
  <c r="F10" i="3"/>
  <c r="H10" i="3"/>
  <c r="C10" i="3"/>
  <c r="G10" i="3"/>
  <c r="A11" i="3"/>
  <c r="E10" i="3"/>
  <c r="I10" i="3"/>
  <c r="D10" i="3"/>
  <c r="J67" i="2"/>
  <c r="K67" i="2" s="1"/>
  <c r="J39" i="2"/>
  <c r="K39" i="2" s="1"/>
  <c r="J19" i="2"/>
  <c r="K19" i="2" s="1"/>
  <c r="J31" i="2"/>
  <c r="K31" i="2" s="1"/>
  <c r="J69" i="2"/>
  <c r="K69" i="2" s="1"/>
  <c r="I81" i="2"/>
  <c r="J9" i="2"/>
  <c r="K9" i="2" s="1"/>
  <c r="J37" i="2"/>
  <c r="K37" i="2" s="1"/>
  <c r="J21" i="2"/>
  <c r="K21" i="2" s="1"/>
  <c r="J35" i="2"/>
  <c r="K35" i="2" s="1"/>
  <c r="J17" i="2"/>
  <c r="K17" i="2" s="1"/>
  <c r="J47" i="2"/>
  <c r="K47" i="2" s="1"/>
  <c r="J29" i="2"/>
  <c r="K29" i="2" s="1"/>
  <c r="J13" i="2"/>
  <c r="K13" i="2" s="1"/>
  <c r="J71" i="2"/>
  <c r="K71" i="2" s="1"/>
  <c r="J33" i="2"/>
  <c r="K33" i="2" s="1"/>
  <c r="J45" i="2"/>
  <c r="K45" i="2" s="1"/>
  <c r="J73" i="2"/>
  <c r="K73" i="2" s="1"/>
  <c r="J38" i="2"/>
  <c r="K38" i="2" s="1"/>
  <c r="B15" i="2"/>
  <c r="Q107" i="1"/>
  <c r="Q86" i="1"/>
  <c r="Q79" i="1"/>
  <c r="Q78" i="1"/>
  <c r="Q77" i="1"/>
  <c r="Q75" i="1"/>
  <c r="Q105" i="1"/>
  <c r="Q85" i="1"/>
  <c r="Q83" i="1"/>
  <c r="Q82" i="1"/>
  <c r="Q98" i="1"/>
  <c r="Q96" i="1"/>
  <c r="Q95" i="1"/>
  <c r="Q103" i="1"/>
  <c r="Q102" i="1"/>
  <c r="Q74" i="1"/>
  <c r="Q73" i="1"/>
  <c r="Q93" i="1"/>
  <c r="Q92" i="1"/>
  <c r="Q90" i="1"/>
  <c r="Q88" i="1"/>
  <c r="Q100" i="1"/>
  <c r="Q81" i="1"/>
  <c r="Q106" i="1"/>
  <c r="Q80" i="1"/>
  <c r="Q76" i="1"/>
  <c r="Q104" i="1"/>
  <c r="Q84" i="1"/>
  <c r="Q99" i="1"/>
  <c r="Q97" i="1"/>
  <c r="Q94" i="1"/>
  <c r="Q101" i="1"/>
  <c r="Q72" i="1"/>
  <c r="Q91" i="1"/>
  <c r="Q89" i="1"/>
  <c r="Q87" i="1"/>
  <c r="J81" i="2" l="1"/>
  <c r="I11" i="3"/>
  <c r="E11" i="3"/>
  <c r="D11" i="3"/>
  <c r="H11" i="3"/>
  <c r="C11" i="3"/>
  <c r="G11" i="3"/>
  <c r="A12" i="3"/>
  <c r="F11" i="3"/>
  <c r="K81" i="2"/>
  <c r="L9" i="2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J48" i="3" s="1"/>
  <c r="B16" i="2"/>
  <c r="Q136" i="1"/>
  <c r="Q121" i="1"/>
  <c r="Q120" i="1"/>
  <c r="Q118" i="1"/>
  <c r="Q117" i="1"/>
  <c r="Q115" i="1"/>
  <c r="Q114" i="1"/>
  <c r="Q128" i="1"/>
  <c r="Q140" i="1"/>
  <c r="Q139" i="1"/>
  <c r="Q133" i="1"/>
  <c r="Q138" i="1"/>
  <c r="Q137" i="1"/>
  <c r="Q130" i="1"/>
  <c r="Q127" i="1"/>
  <c r="Q125" i="1"/>
  <c r="Q112" i="1"/>
  <c r="Q110" i="1"/>
  <c r="Q109" i="1"/>
  <c r="Q124" i="1"/>
  <c r="Q123" i="1"/>
  <c r="Q135" i="1"/>
  <c r="Q119" i="1"/>
  <c r="Q116" i="1"/>
  <c r="Q113" i="1"/>
  <c r="Q134" i="1"/>
  <c r="Q132" i="1"/>
  <c r="Q131" i="1"/>
  <c r="Q129" i="1"/>
  <c r="Q126" i="1"/>
  <c r="Q111" i="1"/>
  <c r="Q108" i="1"/>
  <c r="Q122" i="1"/>
  <c r="J10" i="3"/>
  <c r="B17" i="2" l="1"/>
  <c r="Q172" i="1"/>
  <c r="Q169" i="1"/>
  <c r="Q168" i="1"/>
  <c r="Q166" i="1"/>
  <c r="Q171" i="1"/>
  <c r="Q154" i="1"/>
  <c r="Q153" i="1"/>
  <c r="Q151" i="1"/>
  <c r="Q150" i="1"/>
  <c r="Q148" i="1"/>
  <c r="Q147" i="1"/>
  <c r="Q146" i="1"/>
  <c r="Q145" i="1"/>
  <c r="Q143" i="1"/>
  <c r="Q142" i="1"/>
  <c r="Q165" i="1"/>
  <c r="Q164" i="1"/>
  <c r="Q163" i="1"/>
  <c r="Q161" i="1"/>
  <c r="Q160" i="1"/>
  <c r="Q155" i="1"/>
  <c r="Q158" i="1"/>
  <c r="Q167" i="1"/>
  <c r="Q170" i="1"/>
  <c r="Q152" i="1"/>
  <c r="Q149" i="1"/>
  <c r="Q156" i="1"/>
  <c r="Q144" i="1"/>
  <c r="Q141" i="1"/>
  <c r="Q162" i="1"/>
  <c r="Q159" i="1"/>
  <c r="Q157" i="1"/>
  <c r="H12" i="3"/>
  <c r="D12" i="3"/>
  <c r="A13" i="3"/>
  <c r="F12" i="3"/>
  <c r="E12" i="3"/>
  <c r="I12" i="3"/>
  <c r="C12" i="3"/>
  <c r="G12" i="3"/>
  <c r="J11" i="3"/>
  <c r="J12" i="3" l="1"/>
  <c r="A14" i="3"/>
  <c r="G13" i="3"/>
  <c r="C13" i="3"/>
  <c r="H13" i="3"/>
  <c r="F13" i="3"/>
  <c r="E13" i="3"/>
  <c r="I13" i="3"/>
  <c r="D13" i="3"/>
  <c r="B18" i="2"/>
  <c r="Q208" i="1"/>
  <c r="Q207" i="1"/>
  <c r="Q205" i="1"/>
  <c r="Q204" i="1"/>
  <c r="Q188" i="1"/>
  <c r="Q187" i="1"/>
  <c r="Q185" i="1"/>
  <c r="Q184" i="1"/>
  <c r="Q182" i="1"/>
  <c r="Q181" i="1"/>
  <c r="Q180" i="1"/>
  <c r="Q196" i="1"/>
  <c r="Q195" i="1"/>
  <c r="Q194" i="1"/>
  <c r="Q179" i="1"/>
  <c r="Q177" i="1"/>
  <c r="Q175" i="1"/>
  <c r="Q174" i="1"/>
  <c r="Q173" i="1"/>
  <c r="Q192" i="1"/>
  <c r="Q191" i="1"/>
  <c r="Q203" i="1"/>
  <c r="Q200" i="1"/>
  <c r="Q199" i="1"/>
  <c r="Q198" i="1"/>
  <c r="Q206" i="1"/>
  <c r="Q186" i="1"/>
  <c r="Q183" i="1"/>
  <c r="Q202" i="1"/>
  <c r="Q201" i="1"/>
  <c r="Q178" i="1"/>
  <c r="Q176" i="1"/>
  <c r="Q193" i="1"/>
  <c r="Q190" i="1"/>
  <c r="Q189" i="1"/>
  <c r="Q197" i="1"/>
  <c r="J13" i="3" l="1"/>
  <c r="B19" i="2"/>
  <c r="Q237" i="1"/>
  <c r="Q236" i="1"/>
  <c r="Q218" i="1"/>
  <c r="Q217" i="1"/>
  <c r="Q215" i="1"/>
  <c r="Q235" i="1"/>
  <c r="Q232" i="1"/>
  <c r="Q214" i="1"/>
  <c r="Q212" i="1"/>
  <c r="Q211" i="1"/>
  <c r="Q209" i="1"/>
  <c r="Q231" i="1"/>
  <c r="Q230" i="1"/>
  <c r="Q228" i="1"/>
  <c r="Q227" i="1"/>
  <c r="Q226" i="1"/>
  <c r="Q225" i="1"/>
  <c r="Q223" i="1"/>
  <c r="Q222" i="1"/>
  <c r="Q219" i="1"/>
  <c r="Q216" i="1"/>
  <c r="Q233" i="1"/>
  <c r="Q213" i="1"/>
  <c r="Q210" i="1"/>
  <c r="Q229" i="1"/>
  <c r="Q234" i="1"/>
  <c r="Q224" i="1"/>
  <c r="Q221" i="1"/>
  <c r="Q220" i="1"/>
  <c r="F14" i="3"/>
  <c r="I14" i="3"/>
  <c r="D14" i="3"/>
  <c r="H14" i="3"/>
  <c r="C14" i="3"/>
  <c r="G14" i="3"/>
  <c r="A15" i="3"/>
  <c r="E14" i="3"/>
  <c r="I15" i="3" l="1"/>
  <c r="E15" i="3"/>
  <c r="A16" i="3"/>
  <c r="F15" i="3"/>
  <c r="D15" i="3"/>
  <c r="H15" i="3"/>
  <c r="C15" i="3"/>
  <c r="G15" i="3"/>
  <c r="J14" i="3"/>
  <c r="B20" i="2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Q252" i="1"/>
  <c r="Q256" i="1"/>
  <c r="Q258" i="1"/>
  <c r="Q255" i="1"/>
  <c r="Q254" i="1"/>
  <c r="Q253" i="1"/>
  <c r="Q249" i="1"/>
  <c r="Q248" i="1"/>
  <c r="Q246" i="1"/>
  <c r="Q245" i="1"/>
  <c r="Q243" i="1"/>
  <c r="Q242" i="1"/>
  <c r="Q240" i="1"/>
  <c r="Q239" i="1"/>
  <c r="Q251" i="1"/>
  <c r="Q259" i="1"/>
  <c r="Q257" i="1"/>
  <c r="Q250" i="1"/>
  <c r="Q247" i="1"/>
  <c r="Q244" i="1"/>
  <c r="Q241" i="1"/>
  <c r="Q238" i="1"/>
  <c r="J15" i="3" l="1"/>
  <c r="H16" i="3"/>
  <c r="D16" i="3"/>
  <c r="G16" i="3"/>
  <c r="A17" i="3"/>
  <c r="F16" i="3"/>
  <c r="E16" i="3"/>
  <c r="I16" i="3"/>
  <c r="C16" i="3"/>
  <c r="J16" i="3" l="1"/>
  <c r="A18" i="3"/>
  <c r="G17" i="3"/>
  <c r="C17" i="3"/>
  <c r="I17" i="3"/>
  <c r="D17" i="3"/>
  <c r="H17" i="3"/>
  <c r="F17" i="3"/>
  <c r="E17" i="3"/>
  <c r="J17" i="3" l="1"/>
  <c r="F18" i="3"/>
  <c r="A19" i="3"/>
  <c r="E18" i="3"/>
  <c r="I18" i="3"/>
  <c r="D18" i="3"/>
  <c r="H18" i="3"/>
  <c r="C18" i="3"/>
  <c r="G18" i="3"/>
  <c r="J18" i="3" l="1"/>
  <c r="I19" i="3"/>
  <c r="E19" i="3"/>
  <c r="G19" i="3"/>
  <c r="A20" i="3"/>
  <c r="F19" i="3"/>
  <c r="D19" i="3"/>
  <c r="H19" i="3"/>
  <c r="C19" i="3"/>
  <c r="J19" i="3" l="1"/>
  <c r="H20" i="3"/>
  <c r="D20" i="3"/>
  <c r="I20" i="3"/>
  <c r="C20" i="3"/>
  <c r="G20" i="3"/>
  <c r="A21" i="3"/>
  <c r="F20" i="3"/>
  <c r="E20" i="3"/>
  <c r="A22" i="3" l="1"/>
  <c r="G21" i="3"/>
  <c r="C21" i="3"/>
  <c r="E21" i="3"/>
  <c r="I21" i="3"/>
  <c r="D21" i="3"/>
  <c r="H21" i="3"/>
  <c r="F21" i="3"/>
  <c r="J20" i="3"/>
  <c r="J21" i="3" l="1"/>
  <c r="F22" i="3"/>
  <c r="G22" i="3"/>
  <c r="A23" i="3"/>
  <c r="E22" i="3"/>
  <c r="I22" i="3"/>
  <c r="D22" i="3"/>
  <c r="H22" i="3"/>
  <c r="C22" i="3"/>
  <c r="I23" i="3" l="1"/>
  <c r="E23" i="3"/>
  <c r="H23" i="3"/>
  <c r="C23" i="3"/>
  <c r="G23" i="3"/>
  <c r="A24" i="3"/>
  <c r="F23" i="3"/>
  <c r="D23" i="3"/>
  <c r="J22" i="3"/>
  <c r="J23" i="3" l="1"/>
  <c r="H24" i="3"/>
  <c r="D24" i="3"/>
  <c r="E24" i="3"/>
  <c r="I24" i="3"/>
  <c r="C24" i="3"/>
  <c r="G24" i="3"/>
  <c r="A25" i="3"/>
  <c r="F24" i="3"/>
  <c r="J24" i="3" l="1"/>
  <c r="A26" i="3"/>
  <c r="G25" i="3"/>
  <c r="C25" i="3"/>
  <c r="F25" i="3"/>
  <c r="E25" i="3"/>
  <c r="I25" i="3"/>
  <c r="D25" i="3"/>
  <c r="H25" i="3"/>
  <c r="J25" i="3" l="1"/>
  <c r="F26" i="3"/>
  <c r="H26" i="3"/>
  <c r="C26" i="3"/>
  <c r="G26" i="3"/>
  <c r="A27" i="3"/>
  <c r="E26" i="3"/>
  <c r="I26" i="3"/>
  <c r="D26" i="3"/>
  <c r="J26" i="3" l="1"/>
  <c r="I27" i="3"/>
  <c r="E27" i="3"/>
  <c r="D27" i="3"/>
  <c r="H27" i="3"/>
  <c r="C27" i="3"/>
  <c r="G27" i="3"/>
  <c r="A28" i="3"/>
  <c r="F27" i="3"/>
  <c r="J27" i="3" l="1"/>
  <c r="H28" i="3"/>
  <c r="D28" i="3"/>
  <c r="A29" i="3"/>
  <c r="F28" i="3"/>
  <c r="E28" i="3"/>
  <c r="I28" i="3"/>
  <c r="C28" i="3"/>
  <c r="G28" i="3"/>
  <c r="A30" i="3" l="1"/>
  <c r="G29" i="3"/>
  <c r="C29" i="3"/>
  <c r="H29" i="3"/>
  <c r="F29" i="3"/>
  <c r="E29" i="3"/>
  <c r="I29" i="3"/>
  <c r="D29" i="3"/>
  <c r="J28" i="3"/>
  <c r="J29" i="3" l="1"/>
  <c r="F30" i="3"/>
  <c r="I30" i="3"/>
  <c r="D30" i="3"/>
  <c r="H30" i="3"/>
  <c r="C30" i="3"/>
  <c r="G30" i="3"/>
  <c r="A31" i="3"/>
  <c r="E30" i="3"/>
  <c r="I31" i="3" l="1"/>
  <c r="E31" i="3"/>
  <c r="A32" i="3"/>
  <c r="F31" i="3"/>
  <c r="D31" i="3"/>
  <c r="H31" i="3"/>
  <c r="C31" i="3"/>
  <c r="G31" i="3"/>
  <c r="J30" i="3"/>
  <c r="J31" i="3" l="1"/>
  <c r="H32" i="3"/>
  <c r="D32" i="3"/>
  <c r="G32" i="3"/>
  <c r="A33" i="3"/>
  <c r="F32" i="3"/>
  <c r="E32" i="3"/>
  <c r="I32" i="3"/>
  <c r="C32" i="3"/>
  <c r="J32" i="3" l="1"/>
  <c r="A34" i="3"/>
  <c r="G33" i="3"/>
  <c r="C33" i="3"/>
  <c r="I33" i="3"/>
  <c r="D33" i="3"/>
  <c r="H33" i="3"/>
  <c r="F33" i="3"/>
  <c r="E33" i="3"/>
  <c r="J33" i="3" l="1"/>
  <c r="F34" i="3"/>
  <c r="A35" i="3"/>
  <c r="E34" i="3"/>
  <c r="I34" i="3"/>
  <c r="D34" i="3"/>
  <c r="H34" i="3"/>
  <c r="C34" i="3"/>
  <c r="G34" i="3"/>
  <c r="J34" i="3" l="1"/>
  <c r="I35" i="3"/>
  <c r="E35" i="3"/>
  <c r="G35" i="3"/>
  <c r="A36" i="3"/>
  <c r="F35" i="3"/>
  <c r="D35" i="3"/>
  <c r="H35" i="3"/>
  <c r="C35" i="3"/>
  <c r="J35" i="3" l="1"/>
  <c r="H36" i="3"/>
  <c r="D36" i="3"/>
  <c r="I36" i="3"/>
  <c r="C36" i="3"/>
  <c r="G36" i="3"/>
  <c r="A37" i="3"/>
  <c r="F36" i="3"/>
  <c r="E36" i="3"/>
  <c r="A38" i="3" l="1"/>
  <c r="G37" i="3"/>
  <c r="C37" i="3"/>
  <c r="E37" i="3"/>
  <c r="I37" i="3"/>
  <c r="D37" i="3"/>
  <c r="H37" i="3"/>
  <c r="F37" i="3"/>
  <c r="J36" i="3"/>
  <c r="J37" i="3" l="1"/>
  <c r="F38" i="3"/>
  <c r="G38" i="3"/>
  <c r="A39" i="3"/>
  <c r="E38" i="3"/>
  <c r="I38" i="3"/>
  <c r="D38" i="3"/>
  <c r="H38" i="3"/>
  <c r="C38" i="3"/>
  <c r="I39" i="3" l="1"/>
  <c r="E39" i="3"/>
  <c r="H39" i="3"/>
  <c r="C39" i="3"/>
  <c r="G39" i="3"/>
  <c r="A40" i="3"/>
  <c r="F39" i="3"/>
  <c r="D39" i="3"/>
  <c r="J38" i="3"/>
  <c r="J39" i="3" l="1"/>
  <c r="H40" i="3"/>
  <c r="D40" i="3"/>
  <c r="E40" i="3"/>
  <c r="I40" i="3"/>
  <c r="C40" i="3"/>
  <c r="G40" i="3"/>
  <c r="A41" i="3"/>
  <c r="F40" i="3"/>
  <c r="J40" i="3" l="1"/>
  <c r="A42" i="3"/>
  <c r="G41" i="3"/>
  <c r="C41" i="3"/>
  <c r="F41" i="3"/>
  <c r="E41" i="3"/>
  <c r="I41" i="3"/>
  <c r="D41" i="3"/>
  <c r="H41" i="3"/>
  <c r="J41" i="3" l="1"/>
  <c r="F42" i="3"/>
  <c r="H42" i="3"/>
  <c r="C42" i="3"/>
  <c r="G42" i="3"/>
  <c r="A43" i="3"/>
  <c r="E42" i="3"/>
  <c r="I42" i="3"/>
  <c r="D42" i="3"/>
  <c r="J42" i="3" l="1"/>
  <c r="I43" i="3"/>
  <c r="E43" i="3"/>
  <c r="D43" i="3"/>
  <c r="H43" i="3"/>
  <c r="C43" i="3"/>
  <c r="G43" i="3"/>
  <c r="A44" i="3"/>
  <c r="F43" i="3"/>
  <c r="H44" i="3" l="1"/>
  <c r="H45" i="3" s="1"/>
  <c r="D44" i="3"/>
  <c r="D45" i="3" s="1"/>
  <c r="F44" i="3"/>
  <c r="F45" i="3" s="1"/>
  <c r="E44" i="3"/>
  <c r="E45" i="3" s="1"/>
  <c r="I44" i="3"/>
  <c r="I45" i="3" s="1"/>
  <c r="C44" i="3"/>
  <c r="G44" i="3"/>
  <c r="G45" i="3" s="1"/>
  <c r="J43" i="3"/>
  <c r="J44" i="3" l="1"/>
  <c r="J45" i="3" s="1"/>
  <c r="C45" i="3"/>
  <c r="C46" i="3" l="1"/>
  <c r="J46" i="3"/>
  <c r="J49" i="3"/>
  <c r="E46" i="3"/>
  <c r="F46" i="3"/>
  <c r="H46" i="3"/>
  <c r="I46" i="3"/>
  <c r="D46" i="3"/>
  <c r="G4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emilia.mga@gmail.com</author>
  </authors>
  <commentList>
    <comment ref="P1" authorId="0" shapeId="0" xr:uid="{00000000-0006-0000-0000-000001000000}">
      <text>
        <r>
          <rPr>
            <sz val="12"/>
            <color theme="1"/>
            <rFont val="Calibri"/>
            <family val="2"/>
            <scheme val="minor"/>
          </rPr>
          <t xml:space="preserve">emilia.mga@gmail.com:
=C2&amp;D2&amp;E2&amp;G2&amp;J2&amp;K2
</t>
        </r>
      </text>
    </comment>
    <comment ref="Q1" authorId="0" shapeId="0" xr:uid="{00000000-0006-0000-0000-000002000000}">
      <text>
        <r>
          <rPr>
            <sz val="12"/>
            <color theme="1"/>
            <rFont val="Calibri"/>
            <family val="2"/>
            <scheme val="minor"/>
          </rPr>
          <t>emilia.mga@gmail.com:</t>
        </r>
      </text>
    </comment>
  </commentList>
</comments>
</file>

<file path=xl/sharedStrings.xml><?xml version="1.0" encoding="utf-8"?>
<sst xmlns="http://schemas.openxmlformats.org/spreadsheetml/2006/main" count="2361" uniqueCount="590">
  <si>
    <t>DATA_REL</t>
  </si>
  <si>
    <t>TP_DESP</t>
  </si>
  <si>
    <t>CNPJ_CPF</t>
  </si>
  <si>
    <t>NOME</t>
  </si>
  <si>
    <t>REFERÊNCIA</t>
  </si>
  <si>
    <t>NF</t>
  </si>
  <si>
    <t>VR_UNIT</t>
  </si>
  <si>
    <t>DIAS</t>
  </si>
  <si>
    <t>VALOR</t>
  </si>
  <si>
    <t>DT_VENCTO</t>
  </si>
  <si>
    <t>CATEGORIA</t>
  </si>
  <si>
    <t>DADOS_BANCARIOS</t>
  </si>
  <si>
    <t>OBSERVAÇÃO</t>
  </si>
  <si>
    <t>NF?</t>
  </si>
  <si>
    <t>PAGTO</t>
  </si>
  <si>
    <t>CHECK</t>
  </si>
  <si>
    <t>RELATÓRIO</t>
  </si>
  <si>
    <t>07834753000141</t>
  </si>
  <si>
    <t>ANCORA PAPELARIA</t>
  </si>
  <si>
    <t>PLOTAGENS - NF A EMITIR</t>
  </si>
  <si>
    <t>06/08/2024</t>
  </si>
  <si>
    <t>SERV</t>
  </si>
  <si>
    <t>PIX: ancorapapelaria@gmail.com</t>
  </si>
  <si>
    <t>27648990687</t>
  </si>
  <si>
    <t>ROGÉRIO VASCONCELOS SANTOS</t>
  </si>
  <si>
    <t>CREA - ART ROGÉRIO VASCONCELOS</t>
  </si>
  <si>
    <t>22/07/2024</t>
  </si>
  <si>
    <t>MO</t>
  </si>
  <si>
    <t>PIX: 31995901635</t>
  </si>
  <si>
    <t>17254509000163</t>
  </si>
  <si>
    <t>CREA MG</t>
  </si>
  <si>
    <t>CREA - ART VINICIUS RINALDI</t>
  </si>
  <si>
    <t>10/08/2024</t>
  </si>
  <si>
    <t>DIV</t>
  </si>
  <si>
    <t>18850040000279</t>
  </si>
  <si>
    <t>CASA DAS LONAS LTDA</t>
  </si>
  <si>
    <t>LONA - AGUARDANDO NF</t>
  </si>
  <si>
    <t>29/07/2024</t>
  </si>
  <si>
    <t>MAT</t>
  </si>
  <si>
    <t>12312312300</t>
  </si>
  <si>
    <t xml:space="preserve">LEANDRO RIBEIRO MARTINS </t>
  </si>
  <si>
    <t>MOTOBOY PARA BUSCAR OS DOCUMENTOS</t>
  </si>
  <si>
    <t>18/07/2024</t>
  </si>
  <si>
    <t>PIX: leandrorm91@gmail.com</t>
  </si>
  <si>
    <t>52675571000120</t>
  </si>
  <si>
    <t>TABGHA CONSTRUTORA</t>
  </si>
  <si>
    <t>ADM - 01/30 - NF A EMITIR</t>
  </si>
  <si>
    <t>20/08/2024</t>
  </si>
  <si>
    <t>ADM</t>
  </si>
  <si>
    <t>PIX: 52675571000120</t>
  </si>
  <si>
    <t>ADM - 01/30</t>
  </si>
  <si>
    <t>14072798002720</t>
  </si>
  <si>
    <t>NOSSA LOJA</t>
  </si>
  <si>
    <t>TNTAS - NF 3468</t>
  </si>
  <si>
    <t>28/08/2024</t>
  </si>
  <si>
    <t>07861005000158</t>
  </si>
  <si>
    <t>MADECLARA COMERCIO DE MADEIRAS LTDA</t>
  </si>
  <si>
    <t>MADEIRAS - NF 6200</t>
  </si>
  <si>
    <t>02/09/2024</t>
  </si>
  <si>
    <t>42979237000378</t>
  </si>
  <si>
    <t>TECFER COM E IND DE FERRO E MAT CONSTR LTDA</t>
  </si>
  <si>
    <t>PREGO, ARAME - NF 64924</t>
  </si>
  <si>
    <t>30/08/2024</t>
  </si>
  <si>
    <t>PERFIL GALVANIZADO - NF 28960</t>
  </si>
  <si>
    <t>TELHA - NF 22690</t>
  </si>
  <si>
    <t>05/09/2024</t>
  </si>
  <si>
    <t>32392731000116</t>
  </si>
  <si>
    <t>DEPÓSITO 040</t>
  </si>
  <si>
    <t>MATERIAIS DIVERSOS - NF 1307</t>
  </si>
  <si>
    <t>22/08/2024</t>
  </si>
  <si>
    <t>17581836000634</t>
  </si>
  <si>
    <t>LOJA DO PAULO</t>
  </si>
  <si>
    <t>CADEADO, DOBRADIÇA, SOLUFER - NF 30192</t>
  </si>
  <si>
    <t>17155342000183</t>
  </si>
  <si>
    <t>LOJA ELETRICA LTDA</t>
  </si>
  <si>
    <t>MATERIAIS ELÉTRICOS - NF 943295</t>
  </si>
  <si>
    <t>17250275000348</t>
  </si>
  <si>
    <t xml:space="preserve">CASA FERREIRA GONÇALVES </t>
  </si>
  <si>
    <t>MATERIAIS HIDRAULICOS - NF 477718</t>
  </si>
  <si>
    <t>31995273779</t>
  </si>
  <si>
    <t>VITOR HENRIQUE</t>
  </si>
  <si>
    <t>DIÁRIA</t>
  </si>
  <si>
    <t>PIX: 31995273779</t>
  </si>
  <si>
    <t>14020156662</t>
  </si>
  <si>
    <t>WELLINGTON GOMES PAIVA</t>
  </si>
  <si>
    <t>PIX: 14020156662</t>
  </si>
  <si>
    <t>12095122623</t>
  </si>
  <si>
    <t>WANDERSON ROMUALDO DE SOUZA</t>
  </si>
  <si>
    <t>PIX: 12095122623</t>
  </si>
  <si>
    <t>12377901633</t>
  </si>
  <si>
    <t>VANDER PAIXÃO DA SILVA</t>
  </si>
  <si>
    <t>INSTALAÇÃO DE CAVALETE</t>
  </si>
  <si>
    <t>PIX: 31984778807</t>
  </si>
  <si>
    <t>53242937000130</t>
  </si>
  <si>
    <t>RODRIGO ALEXANDRE DIAS</t>
  </si>
  <si>
    <t>CAMINHÃO PIPA</t>
  </si>
  <si>
    <t>09/08/2024</t>
  </si>
  <si>
    <t>LONA - NF 3002</t>
  </si>
  <si>
    <t>09/09/2024</t>
  </si>
  <si>
    <t>06/09/2024</t>
  </si>
  <si>
    <t>57265801504</t>
  </si>
  <si>
    <t>MIGUEL SOUZA DE OLIVEIRA</t>
  </si>
  <si>
    <t>EXECUÇÃO PADRAO ENERGIA</t>
  </si>
  <si>
    <t>PIX: 57265801504</t>
  </si>
  <si>
    <t>02697297000383</t>
  </si>
  <si>
    <t>UNIVERSO ELÉTRICO LTDA</t>
  </si>
  <si>
    <t>MATERIAIS ELÉTRICOS - NF 328811</t>
  </si>
  <si>
    <t>13/09/2024</t>
  </si>
  <si>
    <t>MATERIAIS ELÉTRICOS - NF 329716</t>
  </si>
  <si>
    <t>18/09/2024</t>
  </si>
  <si>
    <t>CURVA 90 - NF 330336 - AGUARDANDO BOLETO</t>
  </si>
  <si>
    <t>20/09/2024</t>
  </si>
  <si>
    <t>24654133000220</t>
  </si>
  <si>
    <t xml:space="preserve">PLIMAX PERSONA </t>
  </si>
  <si>
    <t>CESTAS BASICAS - NF 256432</t>
  </si>
  <si>
    <t>28/09/2024</t>
  </si>
  <si>
    <t>CIMENTO - NF 3024</t>
  </si>
  <si>
    <t>25/09/2024</t>
  </si>
  <si>
    <t>20772709000112</t>
  </si>
  <si>
    <t>ALPHAVILLE COM DE MAT CONSTR LTDA</t>
  </si>
  <si>
    <t>PREGO, ATLAS, PREGO, CORAL - NF 419648</t>
  </si>
  <si>
    <t>04/09/2024</t>
  </si>
  <si>
    <t>37134949672</t>
  </si>
  <si>
    <t>ALEIR FERREIRA DE AZEVEDO</t>
  </si>
  <si>
    <t>PIX: 31971121961</t>
  </si>
  <si>
    <t>39880516672</t>
  </si>
  <si>
    <t>JOSÉ ANTONIO DE OLIVEIRA</t>
  </si>
  <si>
    <t>10199069603</t>
  </si>
  <si>
    <t>ELVIS PEREIRA</t>
  </si>
  <si>
    <t>PIX: 10199069603</t>
  </si>
  <si>
    <t>VT E CAFÉ</t>
  </si>
  <si>
    <t>43944434000152</t>
  </si>
  <si>
    <t>GILMAR ASSIS SOARES</t>
  </si>
  <si>
    <t>TOPOGRAFIA</t>
  </si>
  <si>
    <t>PIX: 43944434000152</t>
  </si>
  <si>
    <t>ABERTURA DO CNO</t>
  </si>
  <si>
    <t>17194994000127</t>
  </si>
  <si>
    <t>MINAS FERRAMENTAS LTDA</t>
  </si>
  <si>
    <t>FERRAMENTAS - NF 373617</t>
  </si>
  <si>
    <t>16/09/2024</t>
  </si>
  <si>
    <t>MADEIRAS - AGUARDANDO NF</t>
  </si>
  <si>
    <t>07409393000130</t>
  </si>
  <si>
    <t>LOCFER</t>
  </si>
  <si>
    <t>MARTELO - NF 25821</t>
  </si>
  <si>
    <t>23/09/2024</t>
  </si>
  <si>
    <t>LOC</t>
  </si>
  <si>
    <t>38727707000177</t>
  </si>
  <si>
    <t>PASI SEGURO</t>
  </si>
  <si>
    <t>SEGURO COLABORADORES</t>
  </si>
  <si>
    <t>30/09/2024</t>
  </si>
  <si>
    <t>42841924000160</t>
  </si>
  <si>
    <t>FERRAGENS SANTA MONICA LTDA</t>
  </si>
  <si>
    <t>AÇO - NF 68653</t>
  </si>
  <si>
    <t>03605927000143</t>
  </si>
  <si>
    <t>COFERMON</t>
  </si>
  <si>
    <t>CONSTRUÇÃO ESTRUTURA DE AÇO</t>
  </si>
  <si>
    <t>TELHAS - NF 23742</t>
  </si>
  <si>
    <t>26/09/2024</t>
  </si>
  <si>
    <t>10000000002</t>
  </si>
  <si>
    <t>MHS MENSALIDADE</t>
  </si>
  <si>
    <t>REF 09/2024</t>
  </si>
  <si>
    <t>04/10/2024</t>
  </si>
  <si>
    <t>10000000003</t>
  </si>
  <si>
    <t>MOTOBOY</t>
  </si>
  <si>
    <t>10000000004</t>
  </si>
  <si>
    <t>FOLHA DP</t>
  </si>
  <si>
    <t>SALÁRIO</t>
  </si>
  <si>
    <t>TRANSPORTE</t>
  </si>
  <si>
    <t>CAFÉ</t>
  </si>
  <si>
    <t>13075426628</t>
  </si>
  <si>
    <t>MARCO JHON DOS SANTOS PAIVA</t>
  </si>
  <si>
    <t>PIX: 31986556747</t>
  </si>
  <si>
    <t>70458913693</t>
  </si>
  <si>
    <t>IRLANDO JORGE DOS SANTOS</t>
  </si>
  <si>
    <t>PIX: 31971252160</t>
  </si>
  <si>
    <t>07284290633</t>
  </si>
  <si>
    <t>MARCELO CALDEIRA DE SOUZA</t>
  </si>
  <si>
    <t>ESCAVAÇÃO DE SAPATAS DE FUNDAÇÃO</t>
  </si>
  <si>
    <t>PIX: 07284290633</t>
  </si>
  <si>
    <t>MADEIRAS - NF 6315</t>
  </si>
  <si>
    <t>24/09/2024</t>
  </si>
  <si>
    <t>CHAPAS - NF 31284</t>
  </si>
  <si>
    <t>18/10/2024</t>
  </si>
  <si>
    <t>17015387000152</t>
  </si>
  <si>
    <t xml:space="preserve">UNIÃO IMPERMEABILIZANTES </t>
  </si>
  <si>
    <t>SIKA E BROXA - NF 12772</t>
  </si>
  <si>
    <t>23/10/2024</t>
  </si>
  <si>
    <t>43828098000182</t>
  </si>
  <si>
    <t>MADESCOM MADEIREIRA</t>
  </si>
  <si>
    <t>SARRAFO - NF 1407</t>
  </si>
  <si>
    <t>24200699000100</t>
  </si>
  <si>
    <t xml:space="preserve">ELITE EPIS </t>
  </si>
  <si>
    <t>EQUIPAMENTOS DE PROTEÇÃO - NF 108625</t>
  </si>
  <si>
    <t>29/10/2024</t>
  </si>
  <si>
    <t>31/10/2024</t>
  </si>
  <si>
    <t>51708324000110</t>
  </si>
  <si>
    <t>AMAZONIA UNIFORMES LTDA</t>
  </si>
  <si>
    <t>UNIFORMES - NF 874</t>
  </si>
  <si>
    <t>06/11/2024</t>
  </si>
  <si>
    <t>00360305000104</t>
  </si>
  <si>
    <t>FGTS</t>
  </si>
  <si>
    <t>00394460000141</t>
  </si>
  <si>
    <t>INSS/IRRF</t>
  </si>
  <si>
    <t>10000000001</t>
  </si>
  <si>
    <t>MHS EVENTO SST ESOCIAL</t>
  </si>
  <si>
    <t>22/10/2024</t>
  </si>
  <si>
    <t>44611590000164</t>
  </si>
  <si>
    <t>C3 TECNOLOGIA</t>
  </si>
  <si>
    <t>CHAPEIRA RELOGIO DE PONTO - NF 4205</t>
  </si>
  <si>
    <t>08/10/2024</t>
  </si>
  <si>
    <t>05512402000270</t>
  </si>
  <si>
    <t>DIPROTEC</t>
  </si>
  <si>
    <t>EMCEKRETE - NF 61261</t>
  </si>
  <si>
    <t>09/10/2024</t>
  </si>
  <si>
    <t>MADEIRAS - NF 1407</t>
  </si>
  <si>
    <t>02/10/2024</t>
  </si>
  <si>
    <t>SERRA E POLICORTE - NF 26266</t>
  </si>
  <si>
    <t>28/10/2024</t>
  </si>
  <si>
    <t>MATERIAIS DIVERSOS - NF 1338</t>
  </si>
  <si>
    <t>21/10/2024</t>
  </si>
  <si>
    <t>CESTAS BASICAS - NF 259493</t>
  </si>
  <si>
    <t>CABO E CORDÃO - NF 337673</t>
  </si>
  <si>
    <t>26/10/2024</t>
  </si>
  <si>
    <t>SERRA E DISCO POLICORTE - NF 2762</t>
  </si>
  <si>
    <t>30996544000116</t>
  </si>
  <si>
    <t>WORK MED</t>
  </si>
  <si>
    <t>REALIZAÇÃO DE EXAMES - NF 3404</t>
  </si>
  <si>
    <t>09041110674</t>
  </si>
  <si>
    <t>RENATO VENCESLAU DE SOUZA</t>
  </si>
  <si>
    <t>EXECUÇÃO ELÉTRICA CANTEIRO DE OBRA</t>
  </si>
  <si>
    <t>PIX: sousarenato0908@gmail.com</t>
  </si>
  <si>
    <t xml:space="preserve">RELOGIO DE PONTO </t>
  </si>
  <si>
    <t>37052904870</t>
  </si>
  <si>
    <t>VR AREIA E BRITA</t>
  </si>
  <si>
    <t>AREIA - PED. Nº 4920</t>
  </si>
  <si>
    <t>PIX: 37052904870</t>
  </si>
  <si>
    <t>13938283000169</t>
  </si>
  <si>
    <t>BETON MIX</t>
  </si>
  <si>
    <t>CONCRETAGEM - NF 1473 aguardando restante</t>
  </si>
  <si>
    <t>10/10/2024</t>
  </si>
  <si>
    <t>LONA - NF 28562</t>
  </si>
  <si>
    <t>14/10/2024</t>
  </si>
  <si>
    <t>21594554668</t>
  </si>
  <si>
    <t>RAIMUNDO NONATO FRAGA</t>
  </si>
  <si>
    <t>ITAÚ  6590  38086 - CPF: 215.945.546-68</t>
  </si>
  <si>
    <t>52606090772</t>
  </si>
  <si>
    <t>OLÍDIO DE JESUS</t>
  </si>
  <si>
    <t>PIX: 52606090772</t>
  </si>
  <si>
    <t>31699502668</t>
  </si>
  <si>
    <t>ANTONIO ZEFERINO LEANDRO</t>
  </si>
  <si>
    <t>PIX: 31699502668</t>
  </si>
  <si>
    <t>00747849609</t>
  </si>
  <si>
    <t>MARCELO MONTEIRO MAIA</t>
  </si>
  <si>
    <t>VIAGENS TERRA, DIARIA RETRO</t>
  </si>
  <si>
    <t>PIX: 00747849609</t>
  </si>
  <si>
    <t>03562661000107</t>
  </si>
  <si>
    <t>SAO JOSE DISTRIBUIDORA DE CIMENTO</t>
  </si>
  <si>
    <t>CIMENTO - NF 131726</t>
  </si>
  <si>
    <t>LOCAÇÃO DOS INSERTS DA ESTRUTURA METALICA</t>
  </si>
  <si>
    <t>MATERIAIS ELÉTRICOS - NF 340574</t>
  </si>
  <si>
    <t>08/11/2024</t>
  </si>
  <si>
    <t>MATERIAIS ELÉTRICOS - NF 341825</t>
  </si>
  <si>
    <t>14/11/2024</t>
  </si>
  <si>
    <t>MADEIRAS - NF 1453</t>
  </si>
  <si>
    <t>30/10/2024</t>
  </si>
  <si>
    <t>MATERIAIS DIVERSOS - NF 3050</t>
  </si>
  <si>
    <t>16/11/2024</t>
  </si>
  <si>
    <t>EMCEKRETE - NF 61384</t>
  </si>
  <si>
    <t>25/10/2024</t>
  </si>
  <si>
    <t>BETONEIRA, MARTELETE, ESMERILHADEIRA, SERRA, MOTOR E MANGOTE - NF 26496</t>
  </si>
  <si>
    <t>18/11/2024</t>
  </si>
  <si>
    <t>SERRA E DISCO - NF 2779</t>
  </si>
  <si>
    <t>BROCA - NF 2776</t>
  </si>
  <si>
    <t>NF 31904</t>
  </si>
  <si>
    <t>SERRA E SUPORTE - NF 31906</t>
  </si>
  <si>
    <t>BRITA E AREIA - PED. 4925 / 4928 / 4933</t>
  </si>
  <si>
    <t>FRETE UNIFORMES</t>
  </si>
  <si>
    <t>ITENS PAPELARIA OBRA</t>
  </si>
  <si>
    <t>REF 10/2024</t>
  </si>
  <si>
    <t>19/11/2024</t>
  </si>
  <si>
    <t>PREGOS - NF 72385</t>
  </si>
  <si>
    <t>27/11/2024</t>
  </si>
  <si>
    <t>UNIFORMES - NF 894</t>
  </si>
  <si>
    <t>21/11/2024</t>
  </si>
  <si>
    <t>CESTAS BASICAS - NF 262825</t>
  </si>
  <si>
    <t>28/11/2024</t>
  </si>
  <si>
    <t>PAPEL HIGIENICO - NF 2904</t>
  </si>
  <si>
    <t>25/11/2024</t>
  </si>
  <si>
    <t>MARTELO E LAVADORA - NF 26541</t>
  </si>
  <si>
    <t>22/11/2024</t>
  </si>
  <si>
    <t>ARAMES - NF 73302</t>
  </si>
  <si>
    <t>06/12/2024</t>
  </si>
  <si>
    <t>BOMBA SUBMERSIVEL - NF 26749</t>
  </si>
  <si>
    <t>04/12/2024</t>
  </si>
  <si>
    <t>13º SALÁRIO</t>
  </si>
  <si>
    <t>03181241652</t>
  </si>
  <si>
    <t>ADEMIR FERREIRA SILVA</t>
  </si>
  <si>
    <t>PIX: 03181241652</t>
  </si>
  <si>
    <t>31999157398</t>
  </si>
  <si>
    <t>FLAVIO MARCOS PLUENS</t>
  </si>
  <si>
    <t>PIX: 31999157398</t>
  </si>
  <si>
    <t>02038736375</t>
  </si>
  <si>
    <t>MARCELO FERNANDES DE ALMEIDA</t>
  </si>
  <si>
    <t>PIX: 31 994629438</t>
  </si>
  <si>
    <t>MADEIRAS - PED. 48209</t>
  </si>
  <si>
    <t>07/11/2024</t>
  </si>
  <si>
    <t>SERRA E TRENA - NF 32495</t>
  </si>
  <si>
    <t>97397491000198</t>
  </si>
  <si>
    <t>COMERCIAL ISO LTDA</t>
  </si>
  <si>
    <t>ESPAÇADORES - NF 61471</t>
  </si>
  <si>
    <t>02/12/2024</t>
  </si>
  <si>
    <t>SERRA E POLICORTE - NF 26638</t>
  </si>
  <si>
    <t>34713151000109</t>
  </si>
  <si>
    <t>CONSULTARELABCON</t>
  </si>
  <si>
    <t>ALUGUEL DE FORMA KIT SLUMP - FL 16023</t>
  </si>
  <si>
    <t>03/12/2024</t>
  </si>
  <si>
    <t>30/11/2024</t>
  </si>
  <si>
    <t>31189101000186</t>
  </si>
  <si>
    <t>BECKER PARTICIPACOES E EMPREENDIMENTOS LTDA</t>
  </si>
  <si>
    <t>MATERIAIS DIVERSOS - AGUARDANDO NF</t>
  </si>
  <si>
    <t>00000000011126</t>
  </si>
  <si>
    <t>REF 11/2024</t>
  </si>
  <si>
    <t>09/12/2024</t>
  </si>
  <si>
    <t>00000000011207</t>
  </si>
  <si>
    <t>00000000011398</t>
  </si>
  <si>
    <t>41279565000137</t>
  </si>
  <si>
    <t>PEDRINHO CAÇAMBAS</t>
  </si>
  <si>
    <t>LOCAÇÃO DE CAÇAMBAS - NF A EMITIR</t>
  </si>
  <si>
    <t>PIX: 41279565000137</t>
  </si>
  <si>
    <t>BETONEIRA, MARTELETE, ESMERILHADEIRA, SERRA, MOTOR E MANGOTE - NF 26833</t>
  </si>
  <si>
    <t>17/12/2024</t>
  </si>
  <si>
    <t>-</t>
  </si>
  <si>
    <t>36245582000113</t>
  </si>
  <si>
    <t>MHS SEGURANÇA E MEDICINA DO TRABALHO</t>
  </si>
  <si>
    <t>REALIZAÇÃO DE EXAMES - NF 947</t>
  </si>
  <si>
    <t>ADM - 02/30 - NF A EMITIR</t>
  </si>
  <si>
    <t>ADM - 05/30 - NF A EMITIR</t>
  </si>
  <si>
    <t>00027648990687</t>
  </si>
  <si>
    <t>ADM - 02/30</t>
  </si>
  <si>
    <t>ADM - 05/30</t>
  </si>
  <si>
    <t>00012095122623</t>
  </si>
  <si>
    <t>00021594554668</t>
  </si>
  <si>
    <t>ITAÚ  - 6590 38086</t>
  </si>
  <si>
    <t>00052606090772</t>
  </si>
  <si>
    <t>00000000011711</t>
  </si>
  <si>
    <t>00003181241652</t>
  </si>
  <si>
    <t>00002038736375</t>
  </si>
  <si>
    <t>00070458913693</t>
  </si>
  <si>
    <t>00007284290633</t>
  </si>
  <si>
    <t>REF - 13º SALÁRIO</t>
  </si>
  <si>
    <t>13/12/2024</t>
  </si>
  <si>
    <t>TRENA - NF 2913</t>
  </si>
  <si>
    <t>14939732000156</t>
  </si>
  <si>
    <t>LOKS EQUIPAMENTOS LTDA</t>
  </si>
  <si>
    <t>ANDAIMES - FL 3900</t>
  </si>
  <si>
    <t>10/12/2024</t>
  </si>
  <si>
    <t>00037134949672</t>
  </si>
  <si>
    <t>00010199069603</t>
  </si>
  <si>
    <t>00014020156662</t>
  </si>
  <si>
    <t>TECFER COM E IND DE FERRO MAT CONSTR LTDA</t>
  </si>
  <si>
    <t>PREGO COM CABEÇA - NF 75049</t>
  </si>
  <si>
    <t>06/01/2025</t>
  </si>
  <si>
    <t>PÉ DE CABRA, TUBOS - NF 32891</t>
  </si>
  <si>
    <t>26/11/2024</t>
  </si>
  <si>
    <t>29067113023560</t>
  </si>
  <si>
    <t>POLIMIX CONCRETO</t>
  </si>
  <si>
    <t>CONCRETAGEM - NF 1565</t>
  </si>
  <si>
    <t>PIX: 29067113023560</t>
  </si>
  <si>
    <t>CONCRETAGEM - NF 1564</t>
  </si>
  <si>
    <t>LOCAÇÃO ESTRUTURA METÁLICA</t>
  </si>
  <si>
    <t>16935869000168</t>
  </si>
  <si>
    <t>BH MATERIAIS DE CONSTRUCAO</t>
  </si>
  <si>
    <t>MATERIAIS DIVERSOS</t>
  </si>
  <si>
    <t>00000000011045</t>
  </si>
  <si>
    <t>PREGOS - NF 74304</t>
  </si>
  <si>
    <t>SARRAFO - NF 1503</t>
  </si>
  <si>
    <t>MATERIAIS ELÉTRICOS - NF 349700</t>
  </si>
  <si>
    <t>00006731281646</t>
  </si>
  <si>
    <t xml:space="preserve">TIAGO ALMEIDA  AMORIM
</t>
  </si>
  <si>
    <t>CHURRASCO - REEMBOLSO</t>
  </si>
  <si>
    <t>PIX: 06731281646</t>
  </si>
  <si>
    <t>CESTAS DE NATAL - NF 269708</t>
  </si>
  <si>
    <t>CESTAS BÁSICAS - NF 1268588</t>
  </si>
  <si>
    <t>SERRA E POLICORTE - NF 26972</t>
  </si>
  <si>
    <t>REF 13º SALÁRIO</t>
  </si>
  <si>
    <t>EQUIPAMENTOS DE PROTEÇÃO - NF 113035</t>
  </si>
  <si>
    <t>ALUGUEL DE FORMA KIT SLUMP - FL 25914</t>
  </si>
  <si>
    <t>XYPEX - NF 61763</t>
  </si>
  <si>
    <t>00003435297697</t>
  </si>
  <si>
    <t>ALEXSANDRO VENANCIO DA SILVA</t>
  </si>
  <si>
    <t>PIX: 03435297697</t>
  </si>
  <si>
    <t>DIÁRIAS DE TUBULÃO</t>
  </si>
  <si>
    <t>CONCRETAGEM - NF A EMITIR</t>
  </si>
  <si>
    <t>SARRAFO - NF 1527</t>
  </si>
  <si>
    <t>REF 12/2024</t>
  </si>
  <si>
    <t>BETONEIRA, MARTELETE, SERRA, MOTOR E MANGOTE</t>
  </si>
  <si>
    <t>27211</t>
  </si>
  <si>
    <t>00014819136623</t>
  </si>
  <si>
    <t>JORDANE STHEFANE DOS SANTOS</t>
  </si>
  <si>
    <t>FRETES ESCOAMENTOS LOKS</t>
  </si>
  <si>
    <t>50322705000101</t>
  </si>
  <si>
    <t>MIX BOMBAS PEDRA LTDA</t>
  </si>
  <si>
    <t>BOMBA CONCRETO</t>
  </si>
  <si>
    <t>00094512361200</t>
  </si>
  <si>
    <t>DIOSAGNES DE SOUZA ARAUJO</t>
  </si>
  <si>
    <t>CEF  - 81 7441340480</t>
  </si>
  <si>
    <t>00037052904870</t>
  </si>
  <si>
    <t>BRITA 0 - PED. 5031/5032</t>
  </si>
  <si>
    <t>C6 BANK  - 0001 19363893</t>
  </si>
  <si>
    <t>CESTAS BÁSICAS</t>
  </si>
  <si>
    <t>272259</t>
  </si>
  <si>
    <t>SERRA DE BANCADA</t>
  </si>
  <si>
    <t>27320</t>
  </si>
  <si>
    <t>LOCAÇÃO DE ESCORAMENTOS - FL 3967</t>
  </si>
  <si>
    <t>POLICORTE</t>
  </si>
  <si>
    <t>27418</t>
  </si>
  <si>
    <t>IGOL E BROXA</t>
  </si>
  <si>
    <t>14129</t>
  </si>
  <si>
    <t>CONTROLE TECNOLÓGICO DA QUALIDADE DE MATERIAIS</t>
  </si>
  <si>
    <t>2025/4</t>
  </si>
  <si>
    <t>ALUGUEL DE FORMA E KIT SLUMP - FL 16289</t>
  </si>
  <si>
    <t>17469701000177</t>
  </si>
  <si>
    <t>ARCELORMITTAL BRASIL</t>
  </si>
  <si>
    <t>PREGOS</t>
  </si>
  <si>
    <t>406358</t>
  </si>
  <si>
    <t>PIX: 17469701000177</t>
  </si>
  <si>
    <t>BROCA, SERROTE, DESEMPENADEIRA, PARAFUSADEIRA</t>
  </si>
  <si>
    <t>413346</t>
  </si>
  <si>
    <t>18850040000198</t>
  </si>
  <si>
    <t>LONA</t>
  </si>
  <si>
    <t>29359</t>
  </si>
  <si>
    <t>REF 12/2024 E 13º SALÁRIO</t>
  </si>
  <si>
    <t>REF 12/2024 - NF A EMITIR</t>
  </si>
  <si>
    <t>28353992000150</t>
  </si>
  <si>
    <t>LAJES E LAJES PREMOLDADOS FAB COM LTDA</t>
  </si>
  <si>
    <t>LAJES PRÉ FABRICADAS</t>
  </si>
  <si>
    <t>PIX: 28353992000150</t>
  </si>
  <si>
    <t>00008022030600</t>
  </si>
  <si>
    <t xml:space="preserve">WALTER BARBOSA DOS SANTOS </t>
  </si>
  <si>
    <t>SARRAFEAMENTO</t>
  </si>
  <si>
    <t>PIX: 08022030600</t>
  </si>
  <si>
    <t>SERVIÇO DE BOMBEAMENTO</t>
  </si>
  <si>
    <t>00046598748723</t>
  </si>
  <si>
    <t>CLAYTON PABLO DE OLIVEIRA</t>
  </si>
  <si>
    <t>50% FRETE ARXX</t>
  </si>
  <si>
    <t>TÁBUA</t>
  </si>
  <si>
    <t>6506</t>
  </si>
  <si>
    <t>REALIZAÇÃO DE EXAMES - NF E BOLETO A EMITIR</t>
  </si>
  <si>
    <t>00012101331640</t>
  </si>
  <si>
    <t>ALEF RAMON DA CUNHA</t>
  </si>
  <si>
    <t>PIX: 31973280267</t>
  </si>
  <si>
    <t>406206</t>
  </si>
  <si>
    <t>MATERIAIS HIDRAULICOS - PARC. 1/2</t>
  </si>
  <si>
    <t>498315</t>
  </si>
  <si>
    <t>MATERIAIS HIDRAULICOS - PARC. 2/2</t>
  </si>
  <si>
    <t>12101331640</t>
  </si>
  <si>
    <t>03435297697</t>
  </si>
  <si>
    <t>94512361200</t>
  </si>
  <si>
    <t>AREIA - PED. 5057</t>
  </si>
  <si>
    <t>LOCAÇÃO DE CAÇAMBAS</t>
  </si>
  <si>
    <t>222</t>
  </si>
  <si>
    <t>00000011126</t>
  </si>
  <si>
    <t>REF 01/2025</t>
  </si>
  <si>
    <t>00000011207</t>
  </si>
  <si>
    <t>00000011398</t>
  </si>
  <si>
    <t>13535379000186</t>
  </si>
  <si>
    <t>CONCRETARTE ESPAÇADORES</t>
  </si>
  <si>
    <t>TELA FIBRA</t>
  </si>
  <si>
    <t>24687961</t>
  </si>
  <si>
    <t>17359233000188</t>
  </si>
  <si>
    <t>TAMBASA ATACADISTAS</t>
  </si>
  <si>
    <t>22156193</t>
  </si>
  <si>
    <t>15373066000102</t>
  </si>
  <si>
    <t>JB CIMENTO</t>
  </si>
  <si>
    <t>CIMENTO</t>
  </si>
  <si>
    <t>283743</t>
  </si>
  <si>
    <t>PREGO E ARAME</t>
  </si>
  <si>
    <t>73785</t>
  </si>
  <si>
    <t>MARTELO, PINO E FINCAPINO</t>
  </si>
  <si>
    <t>62410</t>
  </si>
  <si>
    <t>30104788000147</t>
  </si>
  <si>
    <t>COMERCIAL CARMO SION LTDA</t>
  </si>
  <si>
    <t>ARGAMASSA</t>
  </si>
  <si>
    <t>17882</t>
  </si>
  <si>
    <t>BETONEIRA</t>
  </si>
  <si>
    <t>27558</t>
  </si>
  <si>
    <t>SERRA, MARTELETE, MOTOR E MANGOTE</t>
  </si>
  <si>
    <t>27440</t>
  </si>
  <si>
    <t>MATERIAIS ELÉTRICOS</t>
  </si>
  <si>
    <t>357815</t>
  </si>
  <si>
    <t>EMCEKRETE</t>
  </si>
  <si>
    <t>61907</t>
  </si>
  <si>
    <t>46598748723</t>
  </si>
  <si>
    <t xml:space="preserve">SERVIÇO DE BOMBEAMENTO </t>
  </si>
  <si>
    <t>08022030600</t>
  </si>
  <si>
    <t>CONCRETAGEM</t>
  </si>
  <si>
    <t>2025/60</t>
  </si>
  <si>
    <t>2025/33</t>
  </si>
  <si>
    <t>00000011045</t>
  </si>
  <si>
    <t>27752</t>
  </si>
  <si>
    <t>276255</t>
  </si>
  <si>
    <t>1599</t>
  </si>
  <si>
    <t>SERRA, COMPACTADOR, GUINCHO E PEDESTAL</t>
  </si>
  <si>
    <t>27649</t>
  </si>
  <si>
    <t>359774</t>
  </si>
  <si>
    <t xml:space="preserve">LOCAÇÃO DE ANDAIMES - FL 4029
</t>
  </si>
  <si>
    <t>284582</t>
  </si>
  <si>
    <t>31620106000383</t>
  </si>
  <si>
    <t>ARXX BUILDING PRODUCTS</t>
  </si>
  <si>
    <t>EPS BLOCO MOLDADO</t>
  </si>
  <si>
    <t>1277</t>
  </si>
  <si>
    <t>01260334635</t>
  </si>
  <si>
    <t>EDISON HENRIQUES DOS SANTOS</t>
  </si>
  <si>
    <t>PIX: 01260334635</t>
  </si>
  <si>
    <t xml:space="preserve">AREIA E BRITA - PED. 5063 / 5064 / 5072
</t>
  </si>
  <si>
    <t>REF. 01/2025</t>
  </si>
  <si>
    <t>ALUGUEL DE FORMA E KIT SLUMP - FL 16558</t>
  </si>
  <si>
    <t>ESPUMA DE POLIURETANO</t>
  </si>
  <si>
    <t>62632</t>
  </si>
  <si>
    <t>62775</t>
  </si>
  <si>
    <t>TABUA E SARRAFO</t>
  </si>
  <si>
    <t>1590</t>
  </si>
  <si>
    <t>17155730000164</t>
  </si>
  <si>
    <t>CEMIG</t>
  </si>
  <si>
    <t>TP</t>
  </si>
  <si>
    <t>08188029000150</t>
  </si>
  <si>
    <t>SUPERT TORK SOLDA</t>
  </si>
  <si>
    <t>MAQUINA DE SOLDA INVERSORA</t>
  </si>
  <si>
    <t xml:space="preserve">LAJES PRÉ FABRICADAS
</t>
  </si>
  <si>
    <t>AÇO</t>
  </si>
  <si>
    <t>74591</t>
  </si>
  <si>
    <t>Rua  Zodiaco, 87  Sala 07 – Santa  Lúcia - Belo Horizonte - MG
(31) 3654-6616 / (31) 99974-1241 /  (31) 98711-1139
rvr.engenharia@gmail.com / vinicius.rinaldi26@gmail.com</t>
  </si>
  <si>
    <t>EDUARDO MORENO MARQUES</t>
  </si>
  <si>
    <t>Data Inicial:</t>
  </si>
  <si>
    <t>ALAMEDA SÃO GOTARDO, Nº 268 LOTE 01 QUADRA 16 - VILA ALPINA - NOVA LIMA/MG</t>
  </si>
  <si>
    <t>% Adm Obra:</t>
  </si>
  <si>
    <t>RESUMO DAS DESPESAS</t>
  </si>
  <si>
    <t>DATA</t>
  </si>
  <si>
    <t>Nº REL.</t>
  </si>
  <si>
    <t>1) DESPESAS COM COLABORADORES</t>
  </si>
  <si>
    <t>2) TRANSF. PROGR. - MATERIAIS, LOCAÇÕES E PREST. SERVIÇOS</t>
  </si>
  <si>
    <t>3) MATERIAIS, PREST DE SERVIÇOS, IMPOSTOS E OUTROS</t>
  </si>
  <si>
    <t>4) RESSARCIMENTOS E RESTITUIÇÕES</t>
  </si>
  <si>
    <t>5) DESPESAS PAGAS PELO CLIENTE</t>
  </si>
  <si>
    <t xml:space="preserve">6) PAGAMENTOS CAIXA DE OBRA </t>
  </si>
  <si>
    <t>SUBTOTAL</t>
  </si>
  <si>
    <t>7) ADM. OBRA</t>
  </si>
  <si>
    <t>TOTAL</t>
  </si>
  <si>
    <t>ACUMULADO</t>
  </si>
  <si>
    <t>RESUMO POR TIPO DE DESPESAS</t>
  </si>
  <si>
    <t>ADMINISTRATIVO</t>
  </si>
  <si>
    <t>DIVERSOS</t>
  </si>
  <si>
    <t>LOCAÇAO</t>
  </si>
  <si>
    <t>MATERIAL</t>
  </si>
  <si>
    <t>MÃO DE OBRA</t>
  </si>
  <si>
    <t>SERVIÇOS</t>
  </si>
  <si>
    <t>TARIFAS/TRIBUTOS PÚBLICAS</t>
  </si>
  <si>
    <t>TOTAL GERAL</t>
  </si>
  <si>
    <t>CONTRATOS</t>
  </si>
  <si>
    <t>ADMINISTRADORES_CONTRATO</t>
  </si>
  <si>
    <t>ADITIVOS</t>
  </si>
  <si>
    <t>ADMINISTRADORES_ADITIVO</t>
  </si>
  <si>
    <t>PARCELAS</t>
  </si>
  <si>
    <t>Nº Contrato</t>
  </si>
  <si>
    <t>Data Início</t>
  </si>
  <si>
    <t>Data Fim</t>
  </si>
  <si>
    <t>Status</t>
  </si>
  <si>
    <t>Observações</t>
  </si>
  <si>
    <t>CNPJ/CPF</t>
  </si>
  <si>
    <t>Nome/Razão Social</t>
  </si>
  <si>
    <t>Tipo</t>
  </si>
  <si>
    <t>Valor/Percentual</t>
  </si>
  <si>
    <t>Valor Total</t>
  </si>
  <si>
    <t>Nº Parcelas</t>
  </si>
  <si>
    <t>Nº Aditivo</t>
  </si>
  <si>
    <t>Referência</t>
  </si>
  <si>
    <t>Número</t>
  </si>
  <si>
    <t>Nome</t>
  </si>
  <si>
    <t>Data Vencimento</t>
  </si>
  <si>
    <t>Valor</t>
  </si>
  <si>
    <t>Data Pagamento</t>
  </si>
  <si>
    <t>2024/08J</t>
  </si>
  <si>
    <t>ATIVO</t>
  </si>
  <si>
    <t>Fixo</t>
  </si>
  <si>
    <t>4000.00</t>
  </si>
  <si>
    <t>2620.00</t>
  </si>
  <si>
    <t>PENDENTE</t>
  </si>
  <si>
    <t>2024/08F</t>
  </si>
  <si>
    <t>6000.00</t>
  </si>
  <si>
    <t>3241.37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</si>
</sst>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dd/mm/yy;@"/>
    <numFmt numFmtId="165" formatCode="00"/>
    <numFmt numFmtId="166" formatCode="0.0%"/>
    <numFmt numFmtId="167" formatCode="[&lt;=99999999999]\ 000\.000\.000\-00;\ 00\.000\.000\/0000\-00"/>
    <numFmt numFmtId="168" formatCode="mm/yyyy"/>
    <numFmt numFmtId="169" formatCode="_-* #,##0.0_-;\-* #,##0.0_-;_-* &quot;-&quot;??_-;_-@_-"/>
    <numFmt numFmtId="170" formatCode="yyyy\-mm\-dd"/>
    <numFmt numFmtId="171" formatCode="yyyy\-mm\-dd;@"/>
    <numFmt numFmtId="172" formatCode="_(&quot;R$&quot;* #,##0.00_);_(&quot;R$&quot;* \(#,##0.00\);_(&quot;R$&quot;* &quot;-&quot;??_);_(@_)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</fills>
  <borders count="24">
    <border>
      <left/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double">
        <color theme="0" tint="-0.24994659260841701"/>
      </bottom>
      <diagonal/>
    </border>
    <border>
      <left/>
      <right style="thin">
        <color theme="0" tint="-0.24994659260841701"/>
      </right>
      <top style="double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double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/>
      <top style="double">
        <color theme="0" tint="-0.24994659260841701"/>
      </top>
      <bottom/>
      <diagonal/>
    </border>
    <border>
      <left/>
      <right style="thin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theme="4" tint="0.39997558519241921"/>
      </right>
      <top/>
      <bottom style="double">
        <color auto="1"/>
      </bottom>
      <diagonal/>
    </border>
  </borders>
  <cellStyleXfs count="9">
    <xf numFmtId="0" fontId="0" fillId="0" borderId="0"/>
    <xf numFmtId="43" fontId="3" fillId="0" borderId="0"/>
    <xf numFmtId="0" fontId="5" fillId="0" borderId="0"/>
    <xf numFmtId="0" fontId="6" fillId="0" borderId="0"/>
    <xf numFmtId="0" fontId="5" fillId="0" borderId="0"/>
    <xf numFmtId="9" fontId="3" fillId="0" borderId="0"/>
    <xf numFmtId="0" fontId="5" fillId="0" borderId="0"/>
    <xf numFmtId="172" fontId="5" fillId="0" borderId="0"/>
    <xf numFmtId="43" fontId="3" fillId="0" borderId="0"/>
  </cellStyleXfs>
  <cellXfs count="76">
    <xf numFmtId="0" fontId="0" fillId="0" borderId="0" xfId="0"/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43" fontId="0" fillId="0" borderId="0" xfId="0" applyNumberFormat="1" applyAlignment="1">
      <alignment vertical="center"/>
    </xf>
    <xf numFmtId="43" fontId="0" fillId="0" borderId="2" xfId="1" applyFont="1" applyBorder="1" applyAlignment="1">
      <alignment vertical="center"/>
    </xf>
    <xf numFmtId="43" fontId="0" fillId="0" borderId="5" xfId="1" applyFont="1" applyBorder="1" applyAlignment="1">
      <alignment vertical="center"/>
    </xf>
    <xf numFmtId="43" fontId="0" fillId="0" borderId="6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43" fontId="4" fillId="0" borderId="11" xfId="1" applyFont="1" applyBorder="1" applyAlignment="1">
      <alignment vertical="center"/>
    </xf>
    <xf numFmtId="0" fontId="0" fillId="0" borderId="12" xfId="0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3" fontId="0" fillId="0" borderId="3" xfId="1" applyFont="1" applyBorder="1" applyAlignment="1">
      <alignment vertical="center"/>
    </xf>
    <xf numFmtId="164" fontId="4" fillId="0" borderId="10" xfId="0" applyNumberFormat="1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8" fillId="0" borderId="0" xfId="0" applyNumberFormat="1" applyFont="1" applyAlignment="1">
      <alignment vertical="center"/>
    </xf>
    <xf numFmtId="0" fontId="0" fillId="0" borderId="7" xfId="0" applyBorder="1" applyAlignment="1">
      <alignment vertical="center" wrapText="1"/>
    </xf>
    <xf numFmtId="165" fontId="0" fillId="0" borderId="4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43" fontId="4" fillId="2" borderId="14" xfId="1" applyFont="1" applyFill="1" applyBorder="1" applyAlignment="1">
      <alignment vertical="center"/>
    </xf>
    <xf numFmtId="43" fontId="4" fillId="2" borderId="15" xfId="1" applyFont="1" applyFill="1" applyBorder="1" applyAlignment="1">
      <alignment vertical="center"/>
    </xf>
    <xf numFmtId="166" fontId="0" fillId="2" borderId="17" xfId="5" applyNumberFormat="1" applyFont="1" applyFill="1" applyBorder="1" applyAlignment="1">
      <alignment vertical="center"/>
    </xf>
    <xf numFmtId="9" fontId="4" fillId="2" borderId="18" xfId="5" applyFont="1" applyFill="1" applyBorder="1" applyAlignment="1">
      <alignment vertical="center"/>
    </xf>
    <xf numFmtId="164" fontId="4" fillId="0" borderId="7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9" fontId="0" fillId="0" borderId="0" xfId="5" applyFont="1" applyAlignment="1">
      <alignment vertical="center"/>
    </xf>
    <xf numFmtId="0" fontId="10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164" fontId="4" fillId="0" borderId="21" xfId="0" applyNumberFormat="1" applyFont="1" applyBorder="1" applyAlignment="1">
      <alignment horizontal="centerContinuous" vertical="center"/>
    </xf>
    <xf numFmtId="164" fontId="4" fillId="0" borderId="1" xfId="0" applyNumberFormat="1" applyFont="1" applyBorder="1" applyAlignment="1">
      <alignment horizontal="centerContinuous" vertical="center"/>
    </xf>
    <xf numFmtId="0" fontId="1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20" xfId="0" applyBorder="1"/>
    <xf numFmtId="14" fontId="0" fillId="0" borderId="0" xfId="0" applyNumberFormat="1"/>
    <xf numFmtId="167" fontId="0" fillId="0" borderId="0" xfId="0" applyNumberFormat="1" applyAlignment="1">
      <alignment vertical="center"/>
    </xf>
    <xf numFmtId="168" fontId="0" fillId="0" borderId="1" xfId="0" applyNumberFormat="1" applyBorder="1" applyAlignment="1">
      <alignment horizontal="centerContinuous" vertical="center"/>
    </xf>
    <xf numFmtId="0" fontId="0" fillId="0" borderId="22" xfId="0" applyBorder="1" applyAlignment="1">
      <alignment vertical="center"/>
    </xf>
    <xf numFmtId="164" fontId="0" fillId="0" borderId="22" xfId="0" applyNumberFormat="1" applyBorder="1" applyAlignment="1">
      <alignment vertical="center"/>
    </xf>
    <xf numFmtId="167" fontId="0" fillId="0" borderId="22" xfId="0" applyNumberFormat="1" applyBorder="1" applyAlignment="1">
      <alignment vertical="center"/>
    </xf>
    <xf numFmtId="14" fontId="0" fillId="0" borderId="22" xfId="0" applyNumberFormat="1" applyBorder="1" applyAlignment="1">
      <alignment horizontal="center" vertical="center"/>
    </xf>
    <xf numFmtId="0" fontId="0" fillId="0" borderId="22" xfId="8" applyNumberFormat="1" applyFont="1" applyBorder="1" applyAlignment="1">
      <alignment vertical="center"/>
    </xf>
    <xf numFmtId="0" fontId="11" fillId="3" borderId="23" xfId="0" applyFont="1" applyFill="1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168" fontId="0" fillId="0" borderId="0" xfId="0" applyNumberFormat="1" applyAlignment="1">
      <alignment vertical="center"/>
    </xf>
    <xf numFmtId="14" fontId="0" fillId="0" borderId="0" xfId="0" applyNumberFormat="1" applyAlignment="1" applyProtection="1">
      <alignment vertical="center"/>
      <protection locked="0"/>
    </xf>
    <xf numFmtId="167" fontId="0" fillId="0" borderId="0" xfId="0" applyNumberFormat="1" applyAlignment="1" applyProtection="1">
      <alignment vertical="center"/>
      <protection locked="0"/>
    </xf>
    <xf numFmtId="14" fontId="0" fillId="0" borderId="0" xfId="0" applyNumberFormat="1" applyAlignment="1">
      <alignment vertical="center"/>
    </xf>
    <xf numFmtId="1" fontId="0" fillId="0" borderId="0" xfId="0" applyNumberFormat="1"/>
    <xf numFmtId="43" fontId="3" fillId="0" borderId="0" xfId="1"/>
    <xf numFmtId="169" fontId="0" fillId="0" borderId="22" xfId="0" applyNumberFormat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 applyProtection="1">
      <alignment vertical="center"/>
      <protection locked="0"/>
    </xf>
    <xf numFmtId="4" fontId="0" fillId="0" borderId="0" xfId="0" applyNumberFormat="1"/>
    <xf numFmtId="0" fontId="11" fillId="3" borderId="0" xfId="8" applyNumberFormat="1" applyFont="1" applyFill="1" applyAlignment="1">
      <alignment vertical="center"/>
    </xf>
    <xf numFmtId="0" fontId="0" fillId="0" borderId="0" xfId="0" applyAlignment="1">
      <alignment horizontal="right" vertical="center"/>
    </xf>
    <xf numFmtId="14" fontId="13" fillId="0" borderId="0" xfId="0" applyNumberFormat="1" applyFont="1" applyAlignment="1">
      <alignment horizontal="right" vertical="center"/>
    </xf>
    <xf numFmtId="10" fontId="4" fillId="0" borderId="0" xfId="0" applyNumberFormat="1" applyFont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14" fillId="0" borderId="0" xfId="0" applyFont="1" applyAlignment="1">
      <alignment horizontal="center"/>
    </xf>
    <xf numFmtId="170" fontId="0" fillId="0" borderId="0" xfId="0" applyNumberFormat="1"/>
    <xf numFmtId="43" fontId="0" fillId="0" borderId="0" xfId="1" applyFont="1"/>
    <xf numFmtId="171" fontId="0" fillId="0" borderId="0" xfId="0" applyNumberFormat="1"/>
    <xf numFmtId="171" fontId="14" fillId="0" borderId="0" xfId="0" applyNumberFormat="1" applyFont="1" applyAlignment="1">
      <alignment horizont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/>
    </xf>
    <xf numFmtId="14" fontId="4" fillId="2" borderId="10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9" xfId="0" applyBorder="1"/>
    <xf numFmtId="0" fontId="0" fillId="0" borderId="16" xfId="0" applyBorder="1"/>
  </cellXfs>
  <cellStyles count="9">
    <cellStyle name="Hiperlink 2" xfId="3" xr:uid="{00000000-0005-0000-0000-000003000000}"/>
    <cellStyle name="Moeda 2" xfId="7" xr:uid="{00000000-0005-0000-0000-000007000000}"/>
    <cellStyle name="Normal" xfId="0" builtinId="0"/>
    <cellStyle name="Normal 2" xfId="2" xr:uid="{00000000-0005-0000-0000-000002000000}"/>
    <cellStyle name="Normal 2 2" xfId="4" xr:uid="{00000000-0005-0000-0000-000004000000}"/>
    <cellStyle name="Normal 3" xfId="6" xr:uid="{00000000-0005-0000-0000-000006000000}"/>
    <cellStyle name="Porcentagem" xfId="5" builtinId="5"/>
    <cellStyle name="Vírgula" xfId="1" builtinId="3"/>
    <cellStyle name="Vírgula 2" xfId="8" xr:uid="{00000000-0005-0000-0000-000008000000}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93980</xdr:colOff>
      <xdr:row>0</xdr:row>
      <xdr:rowOff>81280</xdr:rowOff>
    </xdr:from>
    <xdr:ext cx="2449285" cy="748393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" y="81280"/>
          <a:ext cx="2449285" cy="748393"/>
        </a:xfrm>
        <a:prstGeom prst="rect">
          <a:avLst/>
        </a:prstGeom>
        <a:ln>
          <a:noFill/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93980</xdr:colOff>
      <xdr:row>0</xdr:row>
      <xdr:rowOff>81280</xdr:rowOff>
    </xdr:from>
    <xdr:ext cx="2449285" cy="748393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" y="81280"/>
          <a:ext cx="2449285" cy="748393"/>
        </a:xfrm>
        <a:prstGeom prst="rect">
          <a:avLst/>
        </a:prstGeom>
        <a:ln>
          <a:noFill/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0"/>
  <sheetViews>
    <sheetView tabSelected="1" zoomScale="80" zoomScaleNormal="80" workbookViewId="0">
      <pane ySplit="1" topLeftCell="A341" activePane="bottomLeft" state="frozen"/>
      <selection pane="bottomLeft" activeCell="A371" sqref="A371"/>
    </sheetView>
  </sheetViews>
  <sheetFormatPr defaultColWidth="11.125" defaultRowHeight="15.75" x14ac:dyDescent="0.25"/>
  <cols>
    <col min="1" max="1" width="12.125" style="51" customWidth="1"/>
    <col min="2" max="2" width="11" style="1" bestFit="1" customWidth="1"/>
    <col min="3" max="3" width="18.375" style="49" bestFit="1" customWidth="1"/>
    <col min="4" max="4" width="44.5" style="52" bestFit="1" customWidth="1"/>
    <col min="5" max="5" width="41.5" style="41" bestFit="1" customWidth="1"/>
    <col min="6" max="6" width="10.875" style="41" customWidth="1"/>
    <col min="7" max="7" width="12.5" style="55" bestFit="1" customWidth="1"/>
    <col min="8" max="8" width="7.625" style="58" bestFit="1" customWidth="1"/>
    <col min="9" max="9" width="11.5" style="55" bestFit="1" customWidth="1"/>
    <col min="10" max="10" width="11.875" style="6" bestFit="1" customWidth="1"/>
    <col min="11" max="11" width="13.375" style="53" bestFit="1" customWidth="1"/>
    <col min="12" max="12" width="41.375" style="1" bestFit="1" customWidth="1"/>
    <col min="13" max="13" width="20.5" style="49" customWidth="1"/>
    <col min="14" max="14" width="15" style="49" customWidth="1"/>
    <col min="15" max="15" width="9.625" style="49" customWidth="1"/>
    <col min="16" max="16" width="18.625" style="50" bestFit="1" customWidth="1"/>
    <col min="17" max="17" width="13.125" style="1" bestFit="1" customWidth="1"/>
    <col min="18" max="18" width="9.375" style="49" customWidth="1"/>
    <col min="19" max="26" width="11.125" style="1" customWidth="1"/>
    <col min="27" max="16384" width="11.125" style="1"/>
  </cols>
  <sheetData>
    <row r="1" spans="1:17" ht="24" customHeight="1" thickBot="1" x14ac:dyDescent="0.3">
      <c r="A1" s="44" t="s">
        <v>0</v>
      </c>
      <c r="B1" s="43" t="s">
        <v>1</v>
      </c>
      <c r="C1" s="45" t="s">
        <v>2</v>
      </c>
      <c r="D1" s="43" t="s">
        <v>3</v>
      </c>
      <c r="E1" s="43" t="s">
        <v>4</v>
      </c>
      <c r="F1" s="43" t="s">
        <v>5</v>
      </c>
      <c r="G1" s="55" t="s">
        <v>6</v>
      </c>
      <c r="H1" s="56" t="s">
        <v>7</v>
      </c>
      <c r="I1" s="55" t="s">
        <v>8</v>
      </c>
      <c r="J1" s="46" t="s">
        <v>9</v>
      </c>
      <c r="K1" s="47" t="s">
        <v>10</v>
      </c>
      <c r="L1" s="48" t="s">
        <v>11</v>
      </c>
      <c r="M1" s="43" t="s">
        <v>12</v>
      </c>
      <c r="N1" s="60" t="s">
        <v>13</v>
      </c>
      <c r="O1" s="60" t="s">
        <v>14</v>
      </c>
      <c r="P1" s="50" t="s">
        <v>15</v>
      </c>
      <c r="Q1" s="1" t="s">
        <v>16</v>
      </c>
    </row>
    <row r="2" spans="1:17" ht="17.100000000000001" customHeight="1" thickTop="1" x14ac:dyDescent="0.25">
      <c r="A2" s="40">
        <v>45509</v>
      </c>
      <c r="B2" s="54">
        <v>2</v>
      </c>
      <c r="C2" t="s">
        <v>17</v>
      </c>
      <c r="D2" t="s">
        <v>18</v>
      </c>
      <c r="E2" t="s">
        <v>19</v>
      </c>
      <c r="G2" s="55">
        <v>496</v>
      </c>
      <c r="H2" s="57"/>
      <c r="I2" s="55">
        <v>496</v>
      </c>
      <c r="J2" s="40" t="s">
        <v>20</v>
      </c>
      <c r="K2" t="s">
        <v>21</v>
      </c>
      <c r="L2" t="s">
        <v>22</v>
      </c>
      <c r="M2" s="39"/>
      <c r="N2" t="str">
        <f>IF(ISERROR(SEARCH("NF",E2,1)),"NÃO","SIM")</f>
        <v>SIM</v>
      </c>
      <c r="O2" t="str">
        <f>IF($B2=5,"SIM","")</f>
        <v/>
      </c>
      <c r="P2" s="50" t="str">
        <f>A2&amp;B2&amp;C2&amp;E2&amp;G2&amp;EDATE(J2,0)</f>
        <v>45509207834753000141PLOTAGENS - NF A EMITIR49645510</v>
      </c>
      <c r="Q2" s="1">
        <f>IF(A2=0,"",VLOOKUP($A2,RESUMO!$A$8:$B$83,2,FALSE))</f>
        <v>1</v>
      </c>
    </row>
    <row r="3" spans="1:17" x14ac:dyDescent="0.25">
      <c r="A3" s="51">
        <v>45509</v>
      </c>
      <c r="B3" s="1">
        <v>3</v>
      </c>
      <c r="C3" s="49" t="s">
        <v>29</v>
      </c>
      <c r="D3" s="52" t="s">
        <v>30</v>
      </c>
      <c r="E3" s="41" t="s">
        <v>31</v>
      </c>
      <c r="G3" s="55">
        <v>99.64</v>
      </c>
      <c r="I3" s="55">
        <v>99.64</v>
      </c>
      <c r="J3" s="6" t="s">
        <v>32</v>
      </c>
      <c r="K3" s="53" t="s">
        <v>33</v>
      </c>
      <c r="N3" t="str">
        <f>IF(ISERROR(SEARCH("NF",E3,1)),"NÃO","SIM")</f>
        <v>NÃO</v>
      </c>
      <c r="O3" t="str">
        <f>IF($B3=5,"SIM","")</f>
        <v/>
      </c>
      <c r="P3" s="50" t="str">
        <f>A3&amp;B3&amp;C3&amp;E3&amp;G3&amp;EDATE(J3,0)</f>
        <v>45509317254509000163CREA - ART VINICIUS RINALDI99,6445514</v>
      </c>
      <c r="Q3" s="1">
        <f>IF(A3=0,"",VLOOKUP($A3,RESUMO!$A$8:$B$83,2,FALSE))</f>
        <v>1</v>
      </c>
    </row>
    <row r="4" spans="1:17" x14ac:dyDescent="0.25">
      <c r="A4" s="51">
        <v>45509</v>
      </c>
      <c r="B4" s="1">
        <v>4</v>
      </c>
      <c r="C4" s="49" t="s">
        <v>23</v>
      </c>
      <c r="D4" s="52" t="s">
        <v>24</v>
      </c>
      <c r="E4" s="41" t="s">
        <v>25</v>
      </c>
      <c r="G4" s="55">
        <v>262.55</v>
      </c>
      <c r="I4" s="55">
        <v>262.55</v>
      </c>
      <c r="J4" s="6" t="s">
        <v>26</v>
      </c>
      <c r="K4" s="53" t="s">
        <v>27</v>
      </c>
      <c r="L4" t="s">
        <v>28</v>
      </c>
      <c r="N4" t="str">
        <f>IF(ISERROR(SEARCH("NF",E4,1)),"NÃO","SIM")</f>
        <v>NÃO</v>
      </c>
      <c r="O4" t="str">
        <f>IF($B4=5,"SIM","")</f>
        <v/>
      </c>
      <c r="P4" s="50" t="str">
        <f>A4&amp;B4&amp;C4&amp;E4&amp;G4&amp;EDATE(J4,0)</f>
        <v>45509427648990687CREA - ART ROGÉRIO VASCONCELOS262,5545495</v>
      </c>
      <c r="Q4" s="1">
        <f>IF(A4=0,"",VLOOKUP($A4,RESUMO!$A$8:$B$83,2,FALSE))</f>
        <v>1</v>
      </c>
    </row>
    <row r="5" spans="1:17" x14ac:dyDescent="0.25">
      <c r="A5" s="51">
        <v>45509</v>
      </c>
      <c r="B5" s="1">
        <v>5</v>
      </c>
      <c r="C5" s="49" t="s">
        <v>34</v>
      </c>
      <c r="D5" s="52" t="s">
        <v>35</v>
      </c>
      <c r="E5" s="41" t="s">
        <v>36</v>
      </c>
      <c r="G5" s="55">
        <v>631.6</v>
      </c>
      <c r="I5" s="55">
        <v>631.6</v>
      </c>
      <c r="J5" s="6" t="s">
        <v>37</v>
      </c>
      <c r="K5" s="53" t="s">
        <v>38</v>
      </c>
      <c r="N5" t="str">
        <f>IF(ISERROR(SEARCH("NF",E5,1)),"NÃO","SIM")</f>
        <v>SIM</v>
      </c>
      <c r="O5" t="str">
        <f>IF($B5=5,"SIM","")</f>
        <v>SIM</v>
      </c>
      <c r="P5" s="50" t="str">
        <f>A5&amp;B5&amp;C5&amp;E5&amp;G5&amp;EDATE(J5,0)</f>
        <v>45509518850040000279LONA - AGUARDANDO NF631,645502</v>
      </c>
      <c r="Q5" s="1">
        <f>IF(A5=0,"",VLOOKUP($A5,RESUMO!$A$8:$B$83,2,FALSE))</f>
        <v>1</v>
      </c>
    </row>
    <row r="6" spans="1:17" x14ac:dyDescent="0.25">
      <c r="A6" s="51">
        <v>45509</v>
      </c>
      <c r="B6" s="1">
        <v>5</v>
      </c>
      <c r="C6" s="49" t="s">
        <v>39</v>
      </c>
      <c r="D6" s="52" t="s">
        <v>40</v>
      </c>
      <c r="E6" s="41" t="s">
        <v>41</v>
      </c>
      <c r="G6" s="55">
        <v>15</v>
      </c>
      <c r="I6" s="55">
        <v>15</v>
      </c>
      <c r="J6" s="6" t="s">
        <v>42</v>
      </c>
      <c r="K6" s="53" t="s">
        <v>33</v>
      </c>
      <c r="L6" t="s">
        <v>43</v>
      </c>
      <c r="N6" t="str">
        <f>IF(ISERROR(SEARCH("NF",E6,1)),"NÃO","SIM")</f>
        <v>NÃO</v>
      </c>
      <c r="O6" t="str">
        <f>IF($B6=5,"SIM","")</f>
        <v>SIM</v>
      </c>
      <c r="P6" s="50" t="str">
        <f>A6&amp;B6&amp;C6&amp;E6&amp;G6&amp;EDATE(J6,0)</f>
        <v>45509512312312300MOTOBOY PARA BUSCAR OS DOCUMENTOS1545491</v>
      </c>
      <c r="Q6" s="1">
        <f>IF(A6=0,"",VLOOKUP($A6,RESUMO!$A$8:$B$83,2,FALSE))</f>
        <v>1</v>
      </c>
    </row>
    <row r="7" spans="1:17" x14ac:dyDescent="0.25">
      <c r="A7" s="51">
        <v>45524</v>
      </c>
      <c r="B7" s="1">
        <v>1</v>
      </c>
      <c r="C7" s="49" t="s">
        <v>79</v>
      </c>
      <c r="D7" s="52" t="s">
        <v>80</v>
      </c>
      <c r="E7" s="41" t="s">
        <v>81</v>
      </c>
      <c r="G7" s="55">
        <v>160</v>
      </c>
      <c r="H7" s="58">
        <v>11</v>
      </c>
      <c r="I7" s="55">
        <v>1760</v>
      </c>
      <c r="J7" s="6" t="s">
        <v>47</v>
      </c>
      <c r="K7" s="53" t="s">
        <v>27</v>
      </c>
      <c r="L7" t="s">
        <v>82</v>
      </c>
      <c r="N7" t="str">
        <f>IF(ISERROR(SEARCH("NF",E7,1)),"NÃO","SIM")</f>
        <v>NÃO</v>
      </c>
      <c r="O7" t="str">
        <f>IF($B7=5,"SIM","")</f>
        <v/>
      </c>
      <c r="P7" s="50" t="str">
        <f>A7&amp;B7&amp;C7&amp;E7&amp;G7&amp;EDATE(J7,0)</f>
        <v>45524131995273779DIÁRIA16045524</v>
      </c>
      <c r="Q7" s="1">
        <f>IF(A7=0,"",VLOOKUP($A7,RESUMO!$A$8:$B$83,2,FALSE))</f>
        <v>2</v>
      </c>
    </row>
    <row r="8" spans="1:17" x14ac:dyDescent="0.25">
      <c r="A8" s="51">
        <v>45524</v>
      </c>
      <c r="B8" s="1">
        <v>1</v>
      </c>
      <c r="C8" s="49" t="s">
        <v>83</v>
      </c>
      <c r="D8" s="52" t="s">
        <v>84</v>
      </c>
      <c r="E8" s="41" t="s">
        <v>81</v>
      </c>
      <c r="G8" s="55">
        <v>200</v>
      </c>
      <c r="H8" s="58">
        <v>8</v>
      </c>
      <c r="I8" s="55">
        <v>1600</v>
      </c>
      <c r="J8" s="6" t="s">
        <v>47</v>
      </c>
      <c r="K8" s="53" t="s">
        <v>27</v>
      </c>
      <c r="L8" t="s">
        <v>85</v>
      </c>
      <c r="N8" t="str">
        <f>IF(ISERROR(SEARCH("NF",E8,1)),"NÃO","SIM")</f>
        <v>NÃO</v>
      </c>
      <c r="O8" t="str">
        <f>IF($B8=5,"SIM","")</f>
        <v/>
      </c>
      <c r="P8" s="50" t="str">
        <f>A8&amp;B8&amp;C8&amp;E8&amp;G8&amp;EDATE(J8,0)</f>
        <v>45524114020156662DIÁRIA20045524</v>
      </c>
      <c r="Q8" s="1">
        <f>IF(A8=0,"",VLOOKUP($A8,RESUMO!$A$8:$B$83,2,FALSE))</f>
        <v>2</v>
      </c>
    </row>
    <row r="9" spans="1:17" x14ac:dyDescent="0.25">
      <c r="A9" s="51">
        <v>45524</v>
      </c>
      <c r="B9" s="1">
        <v>1</v>
      </c>
      <c r="C9" s="49" t="s">
        <v>86</v>
      </c>
      <c r="D9" s="52" t="s">
        <v>87</v>
      </c>
      <c r="E9" s="41" t="s">
        <v>81</v>
      </c>
      <c r="G9" s="55">
        <v>200</v>
      </c>
      <c r="H9" s="58">
        <v>6</v>
      </c>
      <c r="I9" s="55">
        <v>1200</v>
      </c>
      <c r="J9" s="6" t="s">
        <v>47</v>
      </c>
      <c r="K9" s="53" t="s">
        <v>27</v>
      </c>
      <c r="L9" t="s">
        <v>88</v>
      </c>
      <c r="N9" t="str">
        <f>IF(ISERROR(SEARCH("NF",E9,1)),"NÃO","SIM")</f>
        <v>NÃO</v>
      </c>
      <c r="O9" t="str">
        <f>IF($B9=5,"SIM","")</f>
        <v/>
      </c>
      <c r="P9" s="50" t="str">
        <f>A9&amp;B9&amp;C9&amp;E9&amp;G9&amp;EDATE(J9,0)</f>
        <v>45524112095122623DIÁRIA20045524</v>
      </c>
      <c r="Q9" s="1">
        <f>IF(A9=0,"",VLOOKUP($A9,RESUMO!$A$8:$B$83,2,FALSE))</f>
        <v>2</v>
      </c>
    </row>
    <row r="10" spans="1:17" x14ac:dyDescent="0.25">
      <c r="A10" s="51">
        <v>45524</v>
      </c>
      <c r="B10" s="1">
        <v>2</v>
      </c>
      <c r="C10" s="49" t="s">
        <v>44</v>
      </c>
      <c r="D10" s="52" t="s">
        <v>45</v>
      </c>
      <c r="E10" s="41" t="s">
        <v>46</v>
      </c>
      <c r="G10" s="55">
        <v>4000</v>
      </c>
      <c r="I10" s="55">
        <v>4000</v>
      </c>
      <c r="J10" s="6" t="s">
        <v>47</v>
      </c>
      <c r="K10" s="53" t="s">
        <v>48</v>
      </c>
      <c r="L10" t="s">
        <v>49</v>
      </c>
      <c r="N10" t="str">
        <f>IF(ISERROR(SEARCH("NF",E10,1)),"NÃO","SIM")</f>
        <v>SIM</v>
      </c>
      <c r="O10" t="str">
        <f>IF($B10=5,"SIM","")</f>
        <v/>
      </c>
      <c r="P10" s="50" t="str">
        <f>A10&amp;B10&amp;C10&amp;E10&amp;G10&amp;EDATE(J10,0)</f>
        <v>45524252675571000120ADM - 01/30 - NF A EMITIR400045524</v>
      </c>
      <c r="Q10" s="1">
        <f>IF(A10=0,"",VLOOKUP($A10,RESUMO!$A$8:$B$83,2,FALSE))</f>
        <v>2</v>
      </c>
    </row>
    <row r="11" spans="1:17" x14ac:dyDescent="0.25">
      <c r="A11" s="51">
        <v>45524</v>
      </c>
      <c r="B11" s="1">
        <v>2</v>
      </c>
      <c r="C11" s="49" t="s">
        <v>23</v>
      </c>
      <c r="D11" s="52" t="s">
        <v>24</v>
      </c>
      <c r="E11" s="41" t="s">
        <v>50</v>
      </c>
      <c r="G11" s="55">
        <v>6000</v>
      </c>
      <c r="I11" s="55">
        <v>6000</v>
      </c>
      <c r="J11" s="6" t="s">
        <v>47</v>
      </c>
      <c r="K11" s="53" t="s">
        <v>27</v>
      </c>
      <c r="L11" t="s">
        <v>28</v>
      </c>
      <c r="N11" t="str">
        <f>IF(ISERROR(SEARCH("NF",E11,1)),"NÃO","SIM")</f>
        <v>NÃO</v>
      </c>
      <c r="O11" t="str">
        <f>IF($B11=5,"SIM","")</f>
        <v/>
      </c>
      <c r="P11" s="50" t="str">
        <f>A11&amp;B11&amp;C11&amp;E11&amp;G11&amp;EDATE(J11,0)</f>
        <v>45524227648990687ADM - 01/30600045524</v>
      </c>
      <c r="Q11" s="1">
        <f>IF(A11=0,"",VLOOKUP($A11,RESUMO!$A$8:$B$83,2,FALSE))</f>
        <v>2</v>
      </c>
    </row>
    <row r="12" spans="1:17" x14ac:dyDescent="0.25">
      <c r="A12" s="51">
        <v>45524</v>
      </c>
      <c r="B12" s="1">
        <v>2</v>
      </c>
      <c r="C12" s="49" t="s">
        <v>89</v>
      </c>
      <c r="D12" s="52" t="s">
        <v>90</v>
      </c>
      <c r="E12" s="41" t="s">
        <v>91</v>
      </c>
      <c r="G12" s="55">
        <v>550</v>
      </c>
      <c r="I12" s="55">
        <v>550</v>
      </c>
      <c r="J12" s="6" t="s">
        <v>47</v>
      </c>
      <c r="K12" s="53" t="s">
        <v>21</v>
      </c>
      <c r="L12" t="s">
        <v>92</v>
      </c>
      <c r="N12" t="str">
        <f>IF(ISERROR(SEARCH("NF",E12,1)),"NÃO","SIM")</f>
        <v>NÃO</v>
      </c>
      <c r="O12" t="str">
        <f>IF($B12=5,"SIM","")</f>
        <v/>
      </c>
      <c r="P12" s="50" t="str">
        <f>A12&amp;B12&amp;C12&amp;E12&amp;G12&amp;EDATE(J12,0)</f>
        <v>45524212377901633INSTALAÇÃO DE CAVALETE55045524</v>
      </c>
      <c r="Q12" s="1">
        <f>IF(A12=0,"",VLOOKUP($A12,RESUMO!$A$8:$B$83,2,FALSE))</f>
        <v>2</v>
      </c>
    </row>
    <row r="13" spans="1:17" x14ac:dyDescent="0.25">
      <c r="A13" s="51">
        <v>45524</v>
      </c>
      <c r="B13" s="1">
        <v>3</v>
      </c>
      <c r="C13" s="49" t="s">
        <v>51</v>
      </c>
      <c r="D13" s="52" t="s">
        <v>52</v>
      </c>
      <c r="E13" s="41" t="s">
        <v>53</v>
      </c>
      <c r="G13" s="55">
        <v>299.89999999999998</v>
      </c>
      <c r="I13" s="55">
        <v>299.89999999999998</v>
      </c>
      <c r="J13" s="6" t="s">
        <v>54</v>
      </c>
      <c r="K13" s="53" t="s">
        <v>38</v>
      </c>
      <c r="N13" t="str">
        <f>IF(ISERROR(SEARCH("NF",E13,1)),"NÃO","SIM")</f>
        <v>SIM</v>
      </c>
      <c r="O13" t="str">
        <f>IF($B13=5,"SIM","")</f>
        <v/>
      </c>
      <c r="P13" s="50" t="str">
        <f>A13&amp;B13&amp;C13&amp;E13&amp;G13&amp;EDATE(J13,0)</f>
        <v>45524314072798002720TNTAS - NF 3468299,945532</v>
      </c>
      <c r="Q13" s="1">
        <f>IF(A13=0,"",VLOOKUP($A13,RESUMO!$A$8:$B$83,2,FALSE))</f>
        <v>2</v>
      </c>
    </row>
    <row r="14" spans="1:17" x14ac:dyDescent="0.25">
      <c r="A14" s="51">
        <v>45524</v>
      </c>
      <c r="B14" s="1">
        <v>3</v>
      </c>
      <c r="C14" s="49" t="s">
        <v>55</v>
      </c>
      <c r="D14" s="52" t="s">
        <v>56</v>
      </c>
      <c r="E14" s="41" t="s">
        <v>57</v>
      </c>
      <c r="G14" s="55">
        <v>8400</v>
      </c>
      <c r="I14" s="55">
        <v>8400</v>
      </c>
      <c r="J14" s="6" t="s">
        <v>58</v>
      </c>
      <c r="K14" s="53" t="s">
        <v>38</v>
      </c>
      <c r="N14" t="str">
        <f>IF(ISERROR(SEARCH("NF",E14,1)),"NÃO","SIM")</f>
        <v>SIM</v>
      </c>
      <c r="O14" t="str">
        <f>IF($B14=5,"SIM","")</f>
        <v/>
      </c>
      <c r="P14" s="50" t="str">
        <f>A14&amp;B14&amp;C14&amp;E14&amp;G14&amp;EDATE(J14,0)</f>
        <v>45524307861005000158MADEIRAS - NF 6200840045537</v>
      </c>
      <c r="Q14" s="1">
        <f>IF(A14=0,"",VLOOKUP($A14,RESUMO!$A$8:$B$83,2,FALSE))</f>
        <v>2</v>
      </c>
    </row>
    <row r="15" spans="1:17" x14ac:dyDescent="0.25">
      <c r="A15" s="51">
        <v>45524</v>
      </c>
      <c r="B15" s="1">
        <v>3</v>
      </c>
      <c r="C15" s="49" t="s">
        <v>59</v>
      </c>
      <c r="D15" s="52" t="s">
        <v>60</v>
      </c>
      <c r="E15" s="41" t="s">
        <v>61</v>
      </c>
      <c r="G15" s="55">
        <v>685.49</v>
      </c>
      <c r="I15" s="55">
        <v>685.49</v>
      </c>
      <c r="J15" s="6" t="s">
        <v>62</v>
      </c>
      <c r="K15" s="53" t="s">
        <v>38</v>
      </c>
      <c r="N15" t="str">
        <f>IF(ISERROR(SEARCH("NF",E15,1)),"NÃO","SIM")</f>
        <v>SIM</v>
      </c>
      <c r="O15" t="str">
        <f>IF($B15=5,"SIM","")</f>
        <v/>
      </c>
      <c r="P15" s="50" t="str">
        <f>A15&amp;B15&amp;C15&amp;E15&amp;G15&amp;EDATE(J15,0)</f>
        <v>45524342979237000378PREGO, ARAME - NF 64924685,4945534</v>
      </c>
      <c r="Q15" s="1">
        <f>IF(A15=0,"",VLOOKUP($A15,RESUMO!$A$8:$B$83,2,FALSE))</f>
        <v>2</v>
      </c>
    </row>
    <row r="16" spans="1:17" x14ac:dyDescent="0.25">
      <c r="A16" s="51">
        <v>45524</v>
      </c>
      <c r="B16" s="1">
        <v>3</v>
      </c>
      <c r="C16" s="49" t="s">
        <v>59</v>
      </c>
      <c r="D16" s="52" t="s">
        <v>60</v>
      </c>
      <c r="E16" s="41" t="s">
        <v>63</v>
      </c>
      <c r="G16" s="55">
        <v>4348.49</v>
      </c>
      <c r="I16" s="55">
        <v>4348.49</v>
      </c>
      <c r="J16" s="6" t="s">
        <v>62</v>
      </c>
      <c r="K16" s="53" t="s">
        <v>38</v>
      </c>
      <c r="N16" t="str">
        <f>IF(ISERROR(SEARCH("NF",E16,1)),"NÃO","SIM")</f>
        <v>SIM</v>
      </c>
      <c r="O16" t="str">
        <f>IF($B16=5,"SIM","")</f>
        <v/>
      </c>
      <c r="P16" s="50" t="str">
        <f>A16&amp;B16&amp;C16&amp;E16&amp;G16&amp;EDATE(J16,0)</f>
        <v>45524342979237000378PERFIL GALVANIZADO - NF 289604348,4945534</v>
      </c>
      <c r="Q16" s="1">
        <f>IF(A16=0,"",VLOOKUP($A16,RESUMO!$A$8:$B$83,2,FALSE))</f>
        <v>2</v>
      </c>
    </row>
    <row r="17" spans="1:17" x14ac:dyDescent="0.25">
      <c r="A17" s="51">
        <v>45524</v>
      </c>
      <c r="B17" s="1">
        <v>3</v>
      </c>
      <c r="C17" s="49" t="s">
        <v>59</v>
      </c>
      <c r="D17" s="52" t="s">
        <v>60</v>
      </c>
      <c r="E17" s="41" t="s">
        <v>64</v>
      </c>
      <c r="G17" s="55">
        <v>1143.8800000000001</v>
      </c>
      <c r="I17" s="55">
        <v>1143.8800000000001</v>
      </c>
      <c r="J17" s="6" t="s">
        <v>65</v>
      </c>
      <c r="K17" s="53" t="s">
        <v>38</v>
      </c>
      <c r="N17" t="str">
        <f>IF(ISERROR(SEARCH("NF",E17,1)),"NÃO","SIM")</f>
        <v>SIM</v>
      </c>
      <c r="O17" t="str">
        <f>IF($B17=5,"SIM","")</f>
        <v/>
      </c>
      <c r="P17" s="50" t="str">
        <f>A17&amp;B17&amp;C17&amp;E17&amp;G17&amp;EDATE(J17,0)</f>
        <v>45524342979237000378TELHA - NF 226901143,8845540</v>
      </c>
      <c r="Q17" s="1">
        <f>IF(A17=0,"",VLOOKUP($A17,RESUMO!$A$8:$B$83,2,FALSE))</f>
        <v>2</v>
      </c>
    </row>
    <row r="18" spans="1:17" x14ac:dyDescent="0.25">
      <c r="A18" s="51">
        <v>45524</v>
      </c>
      <c r="B18" s="1">
        <v>3</v>
      </c>
      <c r="C18" s="49" t="s">
        <v>66</v>
      </c>
      <c r="D18" s="52" t="s">
        <v>67</v>
      </c>
      <c r="E18" s="41" t="s">
        <v>68</v>
      </c>
      <c r="G18" s="55">
        <v>1145.74</v>
      </c>
      <c r="I18" s="55">
        <v>1145.74</v>
      </c>
      <c r="J18" s="6" t="s">
        <v>69</v>
      </c>
      <c r="K18" s="53" t="s">
        <v>38</v>
      </c>
      <c r="N18" t="str">
        <f>IF(ISERROR(SEARCH("NF",E18,1)),"NÃO","SIM")</f>
        <v>SIM</v>
      </c>
      <c r="O18" t="str">
        <f>IF($B18=5,"SIM","")</f>
        <v/>
      </c>
      <c r="P18" s="50" t="str">
        <f>A18&amp;B18&amp;C18&amp;E18&amp;G18&amp;EDATE(J18,0)</f>
        <v>45524332392731000116MATERIAIS DIVERSOS - NF 13071145,7445526</v>
      </c>
      <c r="Q18" s="1">
        <f>IF(A18=0,"",VLOOKUP($A18,RESUMO!$A$8:$B$83,2,FALSE))</f>
        <v>2</v>
      </c>
    </row>
    <row r="19" spans="1:17" x14ac:dyDescent="0.25">
      <c r="A19" s="51">
        <v>45524</v>
      </c>
      <c r="B19" s="1">
        <v>3</v>
      </c>
      <c r="C19" s="49" t="s">
        <v>70</v>
      </c>
      <c r="D19" s="52" t="s">
        <v>71</v>
      </c>
      <c r="E19" s="41" t="s">
        <v>72</v>
      </c>
      <c r="G19" s="55">
        <v>465</v>
      </c>
      <c r="I19" s="55">
        <v>465</v>
      </c>
      <c r="J19" s="6" t="s">
        <v>58</v>
      </c>
      <c r="K19" s="53" t="s">
        <v>38</v>
      </c>
      <c r="N19" t="str">
        <f>IF(ISERROR(SEARCH("NF",E19,1)),"NÃO","SIM")</f>
        <v>SIM</v>
      </c>
      <c r="O19" t="str">
        <f>IF($B19=5,"SIM","")</f>
        <v/>
      </c>
      <c r="P19" s="50" t="str">
        <f>A19&amp;B19&amp;C19&amp;E19&amp;G19&amp;EDATE(J19,0)</f>
        <v>45524317581836000634CADEADO, DOBRADIÇA, SOLUFER - NF 3019246545537</v>
      </c>
      <c r="Q19" s="1">
        <f>IF(A19=0,"",VLOOKUP($A19,RESUMO!$A$8:$B$83,2,FALSE))</f>
        <v>2</v>
      </c>
    </row>
    <row r="20" spans="1:17" x14ac:dyDescent="0.25">
      <c r="A20" s="51">
        <v>45524</v>
      </c>
      <c r="B20" s="1">
        <v>3</v>
      </c>
      <c r="C20" s="49" t="s">
        <v>73</v>
      </c>
      <c r="D20" s="52" t="s">
        <v>74</v>
      </c>
      <c r="E20" s="41" t="s">
        <v>75</v>
      </c>
      <c r="G20" s="55">
        <v>1527.92</v>
      </c>
      <c r="I20" s="55">
        <v>1527.92</v>
      </c>
      <c r="J20" s="6" t="s">
        <v>58</v>
      </c>
      <c r="K20" s="53" t="s">
        <v>38</v>
      </c>
      <c r="N20" t="str">
        <f>IF(ISERROR(SEARCH("NF",E20,1)),"NÃO","SIM")</f>
        <v>SIM</v>
      </c>
      <c r="O20" t="str">
        <f>IF($B20=5,"SIM","")</f>
        <v/>
      </c>
      <c r="P20" s="50" t="str">
        <f>A20&amp;B20&amp;C20&amp;E20&amp;G20&amp;EDATE(J20,0)</f>
        <v>45524317155342000183MATERIAIS ELÉTRICOS - NF 9432951527,9245537</v>
      </c>
      <c r="Q20" s="1">
        <f>IF(A20=0,"",VLOOKUP($A20,RESUMO!$A$8:$B$83,2,FALSE))</f>
        <v>2</v>
      </c>
    </row>
    <row r="21" spans="1:17" x14ac:dyDescent="0.25">
      <c r="A21" s="51">
        <v>45524</v>
      </c>
      <c r="B21" s="1">
        <v>3</v>
      </c>
      <c r="C21" s="49" t="s">
        <v>76</v>
      </c>
      <c r="D21" s="52" t="s">
        <v>77</v>
      </c>
      <c r="E21" s="41" t="s">
        <v>78</v>
      </c>
      <c r="G21" s="55">
        <v>1757.07</v>
      </c>
      <c r="I21" s="55">
        <v>1757.07</v>
      </c>
      <c r="J21" s="6" t="s">
        <v>58</v>
      </c>
      <c r="K21" s="53" t="s">
        <v>38</v>
      </c>
      <c r="N21" t="str">
        <f>IF(ISERROR(SEARCH("NF",E21,1)),"NÃO","SIM")</f>
        <v>SIM</v>
      </c>
      <c r="O21" t="str">
        <f>IF($B21=5,"SIM","")</f>
        <v/>
      </c>
      <c r="P21" s="50" t="str">
        <f>A21&amp;B21&amp;C21&amp;E21&amp;G21&amp;EDATE(J21,0)</f>
        <v>45524317250275000348MATERIAIS HIDRAULICOS - NF 4777181757,0745537</v>
      </c>
      <c r="Q21" s="1">
        <f>IF(A21=0,"",VLOOKUP($A21,RESUMO!$A$8:$B$83,2,FALSE))</f>
        <v>2</v>
      </c>
    </row>
    <row r="22" spans="1:17" x14ac:dyDescent="0.25">
      <c r="A22" s="51">
        <v>45524</v>
      </c>
      <c r="B22" s="1">
        <v>5</v>
      </c>
      <c r="C22" s="49" t="s">
        <v>93</v>
      </c>
      <c r="D22" s="52" t="s">
        <v>94</v>
      </c>
      <c r="E22" s="41" t="s">
        <v>95</v>
      </c>
      <c r="G22" s="55">
        <v>450</v>
      </c>
      <c r="I22" s="55">
        <v>450</v>
      </c>
      <c r="J22" s="6" t="s">
        <v>96</v>
      </c>
      <c r="K22" s="53" t="s">
        <v>21</v>
      </c>
      <c r="N22" t="str">
        <f>IF(ISERROR(SEARCH("NF",E22,1)),"NÃO","SIM")</f>
        <v>NÃO</v>
      </c>
      <c r="O22" t="str">
        <f>IF($B22=5,"SIM","")</f>
        <v>SIM</v>
      </c>
      <c r="P22" s="50" t="str">
        <f>A22&amp;B22&amp;C22&amp;E22&amp;G22&amp;EDATE(J22,0)</f>
        <v>45524553242937000130CAMINHÃO PIPA45045513</v>
      </c>
      <c r="Q22" s="1">
        <f>IF(A22=0,"",VLOOKUP($A22,RESUMO!$A$8:$B$83,2,FALSE))</f>
        <v>2</v>
      </c>
    </row>
    <row r="23" spans="1:17" x14ac:dyDescent="0.25">
      <c r="A23" s="51">
        <v>45540</v>
      </c>
      <c r="B23" s="1">
        <v>1</v>
      </c>
      <c r="C23" s="49" t="s">
        <v>79</v>
      </c>
      <c r="D23" s="52" t="s">
        <v>80</v>
      </c>
      <c r="E23" s="41" t="s">
        <v>81</v>
      </c>
      <c r="G23" s="55">
        <v>160</v>
      </c>
      <c r="H23" s="58">
        <v>2</v>
      </c>
      <c r="I23" s="55">
        <v>320</v>
      </c>
      <c r="J23" s="6" t="s">
        <v>99</v>
      </c>
      <c r="K23" s="53" t="s">
        <v>27</v>
      </c>
      <c r="L23" t="s">
        <v>82</v>
      </c>
      <c r="N23" t="str">
        <f>IF(ISERROR(SEARCH("NF",E23,1)),"NÃO","SIM")</f>
        <v>NÃO</v>
      </c>
      <c r="O23" t="str">
        <f>IF($B23=5,"SIM","")</f>
        <v/>
      </c>
      <c r="P23" s="50" t="str">
        <f>A23&amp;B23&amp;C23&amp;E23&amp;G23&amp;EDATE(J23,0)</f>
        <v>45540131995273779DIÁRIA16045541</v>
      </c>
      <c r="Q23" s="1">
        <f>IF(A23=0,"",VLOOKUP($A23,RESUMO!$A$8:$B$83,2,FALSE))</f>
        <v>3</v>
      </c>
    </row>
    <row r="24" spans="1:17" x14ac:dyDescent="0.25">
      <c r="A24" s="51">
        <v>45540</v>
      </c>
      <c r="B24" s="1">
        <v>1</v>
      </c>
      <c r="C24" s="49" t="s">
        <v>83</v>
      </c>
      <c r="D24" s="52" t="s">
        <v>84</v>
      </c>
      <c r="E24" s="41" t="s">
        <v>81</v>
      </c>
      <c r="G24" s="55">
        <v>200</v>
      </c>
      <c r="H24" s="58">
        <v>8</v>
      </c>
      <c r="I24" s="55">
        <v>1600</v>
      </c>
      <c r="J24" s="6" t="s">
        <v>99</v>
      </c>
      <c r="K24" s="53" t="s">
        <v>27</v>
      </c>
      <c r="L24" t="s">
        <v>85</v>
      </c>
      <c r="N24" t="str">
        <f>IF(ISERROR(SEARCH("NF",E24,1)),"NÃO","SIM")</f>
        <v>NÃO</v>
      </c>
      <c r="O24" t="str">
        <f>IF($B24=5,"SIM","")</f>
        <v/>
      </c>
      <c r="P24" s="50" t="str">
        <f>A24&amp;B24&amp;C24&amp;E24&amp;G24&amp;EDATE(J24,0)</f>
        <v>45540114020156662DIÁRIA20045541</v>
      </c>
      <c r="Q24" s="1">
        <f>IF(A24=0,"",VLOOKUP($A24,RESUMO!$A$8:$B$83,2,FALSE))</f>
        <v>3</v>
      </c>
    </row>
    <row r="25" spans="1:17" x14ac:dyDescent="0.25">
      <c r="A25" s="51">
        <v>45540</v>
      </c>
      <c r="B25" s="1">
        <v>1</v>
      </c>
      <c r="C25" s="49" t="s">
        <v>86</v>
      </c>
      <c r="D25" s="52" t="s">
        <v>87</v>
      </c>
      <c r="E25" s="41" t="s">
        <v>81</v>
      </c>
      <c r="G25" s="55">
        <v>200</v>
      </c>
      <c r="H25" s="58">
        <v>5</v>
      </c>
      <c r="I25" s="55">
        <v>1000</v>
      </c>
      <c r="J25" s="6" t="s">
        <v>99</v>
      </c>
      <c r="K25" s="53" t="s">
        <v>27</v>
      </c>
      <c r="L25" t="s">
        <v>88</v>
      </c>
      <c r="N25" t="str">
        <f>IF(ISERROR(SEARCH("NF",E25,1)),"NÃO","SIM")</f>
        <v>NÃO</v>
      </c>
      <c r="O25" t="str">
        <f>IF($B25=5,"SIM","")</f>
        <v/>
      </c>
      <c r="P25" s="50" t="str">
        <f>A25&amp;B25&amp;C25&amp;E25&amp;G25&amp;EDATE(J25,0)</f>
        <v>45540112095122623DIÁRIA20045541</v>
      </c>
      <c r="Q25" s="1">
        <f>IF(A25=0,"",VLOOKUP($A25,RESUMO!$A$8:$B$83,2,FALSE))</f>
        <v>3</v>
      </c>
    </row>
    <row r="26" spans="1:17" x14ac:dyDescent="0.25">
      <c r="A26" s="51">
        <v>45540</v>
      </c>
      <c r="B26" s="1">
        <v>2</v>
      </c>
      <c r="C26" s="49" t="s">
        <v>17</v>
      </c>
      <c r="D26" s="52" t="s">
        <v>18</v>
      </c>
      <c r="E26" s="41" t="s">
        <v>19</v>
      </c>
      <c r="G26" s="55">
        <v>14</v>
      </c>
      <c r="I26" s="55">
        <v>14</v>
      </c>
      <c r="J26" s="6" t="s">
        <v>99</v>
      </c>
      <c r="K26" s="53" t="s">
        <v>21</v>
      </c>
      <c r="L26" t="s">
        <v>22</v>
      </c>
      <c r="N26" t="str">
        <f>IF(ISERROR(SEARCH("NF",E26,1)),"NÃO","SIM")</f>
        <v>SIM</v>
      </c>
      <c r="O26" t="str">
        <f>IF($B26=5,"SIM","")</f>
        <v/>
      </c>
      <c r="P26" s="50" t="str">
        <f>A26&amp;B26&amp;C26&amp;E26&amp;G26&amp;EDATE(J26,0)</f>
        <v>45540207834753000141PLOTAGENS - NF A EMITIR1445541</v>
      </c>
      <c r="Q26" s="1">
        <f>IF(A26=0,"",VLOOKUP($A26,RESUMO!$A$8:$B$83,2,FALSE))</f>
        <v>3</v>
      </c>
    </row>
    <row r="27" spans="1:17" x14ac:dyDescent="0.25">
      <c r="A27" s="51">
        <v>45540</v>
      </c>
      <c r="B27" s="1">
        <v>2</v>
      </c>
      <c r="C27" s="49" t="s">
        <v>100</v>
      </c>
      <c r="D27" s="52" t="s">
        <v>101</v>
      </c>
      <c r="E27" s="41" t="s">
        <v>102</v>
      </c>
      <c r="G27" s="55">
        <v>2500</v>
      </c>
      <c r="I27" s="55">
        <v>2500</v>
      </c>
      <c r="J27" s="6" t="s">
        <v>99</v>
      </c>
      <c r="K27" s="53" t="s">
        <v>27</v>
      </c>
      <c r="L27" t="s">
        <v>103</v>
      </c>
      <c r="N27" t="str">
        <f>IF(ISERROR(SEARCH("NF",E27,1)),"NÃO","SIM")</f>
        <v>NÃO</v>
      </c>
      <c r="O27" t="str">
        <f>IF($B27=5,"SIM","")</f>
        <v/>
      </c>
      <c r="P27" s="50" t="str">
        <f>A27&amp;B27&amp;C27&amp;E27&amp;G27&amp;EDATE(J27,0)</f>
        <v>45540257265801504EXECUÇÃO PADRAO ENERGIA250045541</v>
      </c>
      <c r="Q27" s="1">
        <f>IF(A27=0,"",VLOOKUP($A27,RESUMO!$A$8:$B$83,2,FALSE))</f>
        <v>3</v>
      </c>
    </row>
    <row r="28" spans="1:17" x14ac:dyDescent="0.25">
      <c r="A28" s="51">
        <v>45540</v>
      </c>
      <c r="B28" s="1">
        <v>3</v>
      </c>
      <c r="C28" s="49" t="s">
        <v>66</v>
      </c>
      <c r="D28" s="52" t="s">
        <v>67</v>
      </c>
      <c r="E28" s="41" t="s">
        <v>97</v>
      </c>
      <c r="G28" s="55">
        <v>630</v>
      </c>
      <c r="I28" s="55">
        <v>630</v>
      </c>
      <c r="J28" s="6" t="s">
        <v>98</v>
      </c>
      <c r="K28" s="53" t="s">
        <v>38</v>
      </c>
      <c r="N28" t="str">
        <f>IF(ISERROR(SEARCH("NF",E28,1)),"NÃO","SIM")</f>
        <v>SIM</v>
      </c>
      <c r="O28" t="str">
        <f>IF($B28=5,"SIM","")</f>
        <v/>
      </c>
      <c r="P28" s="50" t="str">
        <f>A28&amp;B28&amp;C28&amp;E28&amp;G28&amp;EDATE(J28,0)</f>
        <v>45540332392731000116LONA - NF 300263045544</v>
      </c>
      <c r="Q28" s="1">
        <f>IF(A28=0,"",VLOOKUP($A28,RESUMO!$A$8:$B$83,2,FALSE))</f>
        <v>3</v>
      </c>
    </row>
    <row r="29" spans="1:17" x14ac:dyDescent="0.25">
      <c r="A29" s="51">
        <v>45540</v>
      </c>
      <c r="B29" s="1">
        <v>3</v>
      </c>
      <c r="C29" s="49" t="s">
        <v>104</v>
      </c>
      <c r="D29" s="52" t="s">
        <v>105</v>
      </c>
      <c r="E29" s="41" t="s">
        <v>106</v>
      </c>
      <c r="G29" s="55">
        <v>9376.33</v>
      </c>
      <c r="I29" s="55">
        <v>9376.33</v>
      </c>
      <c r="J29" s="6" t="s">
        <v>107</v>
      </c>
      <c r="K29" s="53" t="s">
        <v>38</v>
      </c>
      <c r="N29" t="str">
        <f>IF(ISERROR(SEARCH("NF",E29,1)),"NÃO","SIM")</f>
        <v>SIM</v>
      </c>
      <c r="O29" t="str">
        <f>IF($B29=5,"SIM","")</f>
        <v/>
      </c>
      <c r="P29" s="50" t="str">
        <f>A29&amp;B29&amp;C29&amp;E29&amp;G29&amp;EDATE(J29,0)</f>
        <v>45540302697297000383MATERIAIS ELÉTRICOS - NF 3288119376,3345548</v>
      </c>
      <c r="Q29" s="1">
        <f>IF(A29=0,"",VLOOKUP($A29,RESUMO!$A$8:$B$83,2,FALSE))</f>
        <v>3</v>
      </c>
    </row>
    <row r="30" spans="1:17" x14ac:dyDescent="0.25">
      <c r="A30" s="51">
        <v>45540</v>
      </c>
      <c r="B30" s="1">
        <v>3</v>
      </c>
      <c r="C30" s="49" t="s">
        <v>104</v>
      </c>
      <c r="D30" s="52" t="s">
        <v>105</v>
      </c>
      <c r="E30" s="41" t="s">
        <v>108</v>
      </c>
      <c r="G30" s="55">
        <v>567.20000000000005</v>
      </c>
      <c r="I30" s="55">
        <v>567.20000000000005</v>
      </c>
      <c r="J30" s="6" t="s">
        <v>109</v>
      </c>
      <c r="K30" s="53" t="s">
        <v>38</v>
      </c>
      <c r="N30" t="str">
        <f>IF(ISERROR(SEARCH("NF",E30,1)),"NÃO","SIM")</f>
        <v>SIM</v>
      </c>
      <c r="O30" t="str">
        <f>IF($B30=5,"SIM","")</f>
        <v/>
      </c>
      <c r="P30" s="50" t="str">
        <f>A30&amp;B30&amp;C30&amp;E30&amp;G30&amp;EDATE(J30,0)</f>
        <v>45540302697297000383MATERIAIS ELÉTRICOS - NF 329716567,245553</v>
      </c>
      <c r="Q30" s="1">
        <f>IF(A30=0,"",VLOOKUP($A30,RESUMO!$A$8:$B$83,2,FALSE))</f>
        <v>3</v>
      </c>
    </row>
    <row r="31" spans="1:17" x14ac:dyDescent="0.25">
      <c r="A31" s="51">
        <v>45540</v>
      </c>
      <c r="B31" s="1">
        <v>3</v>
      </c>
      <c r="C31" s="49" t="s">
        <v>104</v>
      </c>
      <c r="D31" s="52" t="s">
        <v>105</v>
      </c>
      <c r="E31" s="41" t="s">
        <v>110</v>
      </c>
      <c r="G31" s="55">
        <v>34.19</v>
      </c>
      <c r="I31" s="55">
        <v>34.19</v>
      </c>
      <c r="J31" s="6" t="s">
        <v>111</v>
      </c>
      <c r="K31" s="53" t="s">
        <v>38</v>
      </c>
      <c r="N31" t="str">
        <f>IF(ISERROR(SEARCH("NF",E31,1)),"NÃO","SIM")</f>
        <v>SIM</v>
      </c>
      <c r="O31" t="str">
        <f>IF($B31=5,"SIM","")</f>
        <v/>
      </c>
      <c r="P31" s="50" t="str">
        <f>A31&amp;B31&amp;C31&amp;E31&amp;G31&amp;EDATE(J31,0)</f>
        <v>45540302697297000383CURVA 90 - NF 330336 - AGUARDANDO BOLETO34,1945555</v>
      </c>
      <c r="Q31" s="1">
        <f>IF(A31=0,"",VLOOKUP($A31,RESUMO!$A$8:$B$83,2,FALSE))</f>
        <v>3</v>
      </c>
    </row>
    <row r="32" spans="1:17" x14ac:dyDescent="0.25">
      <c r="A32" s="51">
        <v>45555</v>
      </c>
      <c r="B32" s="1">
        <v>1</v>
      </c>
      <c r="C32" s="49" t="s">
        <v>122</v>
      </c>
      <c r="D32" s="52" t="s">
        <v>123</v>
      </c>
      <c r="E32" s="41" t="s">
        <v>81</v>
      </c>
      <c r="G32" s="55">
        <v>365</v>
      </c>
      <c r="H32" s="58">
        <v>5</v>
      </c>
      <c r="I32" s="55">
        <v>1825</v>
      </c>
      <c r="J32" s="6" t="s">
        <v>111</v>
      </c>
      <c r="K32" s="53" t="s">
        <v>27</v>
      </c>
      <c r="L32" t="s">
        <v>124</v>
      </c>
      <c r="N32" t="str">
        <f>IF(ISERROR(SEARCH("NF",E32,1)),"NÃO","SIM")</f>
        <v>NÃO</v>
      </c>
      <c r="O32" t="str">
        <f>IF($B32=5,"SIM","")</f>
        <v/>
      </c>
      <c r="P32" s="50" t="str">
        <f>A32&amp;B32&amp;C32&amp;E32&amp;G32&amp;EDATE(J32,0)</f>
        <v>45555137134949672DIÁRIA36545555</v>
      </c>
      <c r="Q32" s="1">
        <f>IF(A32=0,"",VLOOKUP($A32,RESUMO!$A$8:$B$83,2,FALSE))</f>
        <v>4</v>
      </c>
    </row>
    <row r="33" spans="1:17" x14ac:dyDescent="0.25">
      <c r="A33" s="51">
        <v>45555</v>
      </c>
      <c r="B33" s="1">
        <v>1</v>
      </c>
      <c r="C33" s="49" t="s">
        <v>125</v>
      </c>
      <c r="D33" s="52" t="s">
        <v>126</v>
      </c>
      <c r="E33" s="41" t="s">
        <v>81</v>
      </c>
      <c r="G33" s="55">
        <v>130</v>
      </c>
      <c r="H33" s="58">
        <v>1</v>
      </c>
      <c r="I33" s="55">
        <v>130</v>
      </c>
      <c r="J33" s="6" t="s">
        <v>111</v>
      </c>
      <c r="K33" s="53" t="s">
        <v>27</v>
      </c>
      <c r="N33" t="str">
        <f>IF(ISERROR(SEARCH("NF",E33,1)),"NÃO","SIM")</f>
        <v>NÃO</v>
      </c>
      <c r="O33" t="str">
        <f>IF($B33=5,"SIM","")</f>
        <v/>
      </c>
      <c r="P33" s="50" t="str">
        <f>A33&amp;B33&amp;C33&amp;E33&amp;G33&amp;EDATE(J33,0)</f>
        <v>45555139880516672DIÁRIA13045555</v>
      </c>
      <c r="Q33" s="1">
        <f>IF(A33=0,"",VLOOKUP($A33,RESUMO!$A$8:$B$83,2,FALSE))</f>
        <v>4</v>
      </c>
    </row>
    <row r="34" spans="1:17" x14ac:dyDescent="0.25">
      <c r="A34" s="51">
        <v>45555</v>
      </c>
      <c r="B34" s="1">
        <v>1</v>
      </c>
      <c r="C34" s="49" t="s">
        <v>127</v>
      </c>
      <c r="D34" s="52" t="s">
        <v>128</v>
      </c>
      <c r="E34" s="41" t="s">
        <v>81</v>
      </c>
      <c r="G34" s="55">
        <v>160</v>
      </c>
      <c r="H34" s="58">
        <v>5</v>
      </c>
      <c r="I34" s="55">
        <v>800</v>
      </c>
      <c r="J34" s="6" t="s">
        <v>111</v>
      </c>
      <c r="K34" s="53" t="s">
        <v>27</v>
      </c>
      <c r="L34" t="s">
        <v>129</v>
      </c>
      <c r="N34" t="str">
        <f>IF(ISERROR(SEARCH("NF",E34,1)),"NÃO","SIM")</f>
        <v>NÃO</v>
      </c>
      <c r="O34" t="str">
        <f>IF($B34=5,"SIM","")</f>
        <v/>
      </c>
      <c r="P34" s="50" t="str">
        <f>A34&amp;B34&amp;C34&amp;E34&amp;G34&amp;EDATE(J34,0)</f>
        <v>45555110199069603DIÁRIA16045555</v>
      </c>
      <c r="Q34" s="1">
        <f>IF(A34=0,"",VLOOKUP($A34,RESUMO!$A$8:$B$83,2,FALSE))</f>
        <v>4</v>
      </c>
    </row>
    <row r="35" spans="1:17" x14ac:dyDescent="0.25">
      <c r="A35" s="51">
        <v>45555</v>
      </c>
      <c r="B35" s="1">
        <v>1</v>
      </c>
      <c r="C35" s="49" t="s">
        <v>83</v>
      </c>
      <c r="D35" s="52" t="s">
        <v>84</v>
      </c>
      <c r="E35" s="41" t="s">
        <v>81</v>
      </c>
      <c r="G35" s="55">
        <v>200</v>
      </c>
      <c r="H35" s="58">
        <v>8</v>
      </c>
      <c r="I35" s="55">
        <v>1600</v>
      </c>
      <c r="J35" s="6" t="s">
        <v>111</v>
      </c>
      <c r="K35" s="53" t="s">
        <v>27</v>
      </c>
      <c r="L35" t="s">
        <v>85</v>
      </c>
      <c r="N35" t="str">
        <f>IF(ISERROR(SEARCH("NF",E35,1)),"NÃO","SIM")</f>
        <v>NÃO</v>
      </c>
      <c r="O35" t="str">
        <f>IF($B35=5,"SIM","")</f>
        <v/>
      </c>
      <c r="P35" s="50" t="str">
        <f>A35&amp;B35&amp;C35&amp;E35&amp;G35&amp;EDATE(J35,0)</f>
        <v>45555114020156662DIÁRIA20045555</v>
      </c>
      <c r="Q35" s="1">
        <f>IF(A35=0,"",VLOOKUP($A35,RESUMO!$A$8:$B$83,2,FALSE))</f>
        <v>4</v>
      </c>
    </row>
    <row r="36" spans="1:17" x14ac:dyDescent="0.25">
      <c r="A36" s="51">
        <v>45555</v>
      </c>
      <c r="B36" s="1">
        <v>1</v>
      </c>
      <c r="C36" s="49" t="s">
        <v>86</v>
      </c>
      <c r="D36" s="52" t="s">
        <v>87</v>
      </c>
      <c r="E36" s="41" t="s">
        <v>81</v>
      </c>
      <c r="G36" s="55">
        <v>200</v>
      </c>
      <c r="H36" s="58">
        <v>8</v>
      </c>
      <c r="I36" s="55">
        <v>1600</v>
      </c>
      <c r="J36" s="6" t="s">
        <v>111</v>
      </c>
      <c r="K36" s="53" t="s">
        <v>27</v>
      </c>
      <c r="L36" t="s">
        <v>88</v>
      </c>
      <c r="N36" t="str">
        <f>IF(ISERROR(SEARCH("NF",E36,1)),"NÃO","SIM")</f>
        <v>NÃO</v>
      </c>
      <c r="O36" t="str">
        <f>IF($B36=5,"SIM","")</f>
        <v/>
      </c>
      <c r="P36" s="50" t="str">
        <f>A36&amp;B36&amp;C36&amp;E36&amp;G36&amp;EDATE(J36,0)</f>
        <v>45555112095122623DIÁRIA20045555</v>
      </c>
      <c r="Q36" s="1">
        <f>IF(A36=0,"",VLOOKUP($A36,RESUMO!$A$8:$B$83,2,FALSE))</f>
        <v>4</v>
      </c>
    </row>
    <row r="37" spans="1:17" x14ac:dyDescent="0.25">
      <c r="A37" s="51">
        <v>45555</v>
      </c>
      <c r="B37" s="1">
        <v>2</v>
      </c>
      <c r="C37" s="49" t="s">
        <v>131</v>
      </c>
      <c r="D37" s="52" t="s">
        <v>132</v>
      </c>
      <c r="E37" s="41" t="s">
        <v>133</v>
      </c>
      <c r="G37" s="55">
        <v>4400</v>
      </c>
      <c r="I37" s="55">
        <v>4400</v>
      </c>
      <c r="J37" s="6" t="s">
        <v>111</v>
      </c>
      <c r="K37" s="53" t="s">
        <v>21</v>
      </c>
      <c r="L37" t="s">
        <v>134</v>
      </c>
      <c r="N37" t="str">
        <f>IF(ISERROR(SEARCH("NF",E37,1)),"NÃO","SIM")</f>
        <v>NÃO</v>
      </c>
      <c r="O37" t="str">
        <f>IF($B37=5,"SIM","")</f>
        <v/>
      </c>
      <c r="P37" s="50" t="str">
        <f>A37&amp;B37&amp;C37&amp;E37&amp;G37&amp;EDATE(J37,0)</f>
        <v>45555243944434000152TOPOGRAFIA440045555</v>
      </c>
      <c r="Q37" s="1">
        <f>IF(A37=0,"",VLOOKUP($A37,RESUMO!$A$8:$B$83,2,FALSE))</f>
        <v>4</v>
      </c>
    </row>
    <row r="38" spans="1:17" x14ac:dyDescent="0.25">
      <c r="A38" s="51">
        <v>45555</v>
      </c>
      <c r="B38" s="1">
        <v>2</v>
      </c>
      <c r="C38" s="49" t="s">
        <v>23</v>
      </c>
      <c r="D38" s="52" t="s">
        <v>24</v>
      </c>
      <c r="E38" s="41" t="s">
        <v>135</v>
      </c>
      <c r="G38" s="55">
        <v>847.2</v>
      </c>
      <c r="I38" s="55">
        <v>847.2</v>
      </c>
      <c r="J38" s="6" t="s">
        <v>111</v>
      </c>
      <c r="K38" s="53" t="s">
        <v>27</v>
      </c>
      <c r="L38" t="s">
        <v>28</v>
      </c>
      <c r="N38" t="str">
        <f>IF(ISERROR(SEARCH("NF",E38,1)),"NÃO","SIM")</f>
        <v>NÃO</v>
      </c>
      <c r="O38" t="str">
        <f>IF($B38=5,"SIM","")</f>
        <v/>
      </c>
      <c r="P38" s="50" t="str">
        <f>A38&amp;B38&amp;C38&amp;E38&amp;G38&amp;EDATE(J38,0)</f>
        <v>45555227648990687ABERTURA DO CNO847,245555</v>
      </c>
      <c r="Q38" s="1">
        <f>IF(A38=0,"",VLOOKUP($A38,RESUMO!$A$8:$B$83,2,FALSE))</f>
        <v>4</v>
      </c>
    </row>
    <row r="39" spans="1:17" x14ac:dyDescent="0.25">
      <c r="A39" s="51">
        <v>45555</v>
      </c>
      <c r="B39" s="1">
        <v>3</v>
      </c>
      <c r="C39" s="49" t="s">
        <v>112</v>
      </c>
      <c r="D39" s="52" t="s">
        <v>113</v>
      </c>
      <c r="E39" s="41" t="s">
        <v>114</v>
      </c>
      <c r="G39" s="55">
        <v>791.91</v>
      </c>
      <c r="I39" s="55">
        <v>791.91</v>
      </c>
      <c r="J39" s="6" t="s">
        <v>115</v>
      </c>
      <c r="K39" s="53" t="s">
        <v>27</v>
      </c>
      <c r="N39" t="str">
        <f>IF(ISERROR(SEARCH("NF",E39,1)),"NÃO","SIM")</f>
        <v>SIM</v>
      </c>
      <c r="O39" t="str">
        <f>IF($B39=5,"SIM","")</f>
        <v/>
      </c>
      <c r="P39" s="50" t="str">
        <f>A39&amp;B39&amp;C39&amp;E39&amp;G39&amp;EDATE(J39,0)</f>
        <v>45555324654133000220CESTAS BASICAS - NF 256432791,9145563</v>
      </c>
      <c r="Q39" s="1">
        <f>IF(A39=0,"",VLOOKUP($A39,RESUMO!$A$8:$B$83,2,FALSE))</f>
        <v>4</v>
      </c>
    </row>
    <row r="40" spans="1:17" x14ac:dyDescent="0.25">
      <c r="A40" s="51">
        <v>45555</v>
      </c>
      <c r="B40" s="1">
        <v>3</v>
      </c>
      <c r="C40" s="49" t="s">
        <v>66</v>
      </c>
      <c r="D40" s="52" t="s">
        <v>67</v>
      </c>
      <c r="E40" s="41" t="s">
        <v>116</v>
      </c>
      <c r="G40" s="55">
        <v>259</v>
      </c>
      <c r="I40" s="55">
        <v>259</v>
      </c>
      <c r="J40" s="6" t="s">
        <v>117</v>
      </c>
      <c r="K40" s="53" t="s">
        <v>38</v>
      </c>
      <c r="N40" t="str">
        <f>IF(ISERROR(SEARCH("NF",E40,1)),"NÃO","SIM")</f>
        <v>SIM</v>
      </c>
      <c r="O40" t="str">
        <f>IF($B40=5,"SIM","")</f>
        <v/>
      </c>
      <c r="P40" s="50" t="str">
        <f>A40&amp;B40&amp;C40&amp;E40&amp;G40&amp;EDATE(J40,0)</f>
        <v>45555332392731000116CIMENTO - NF 302425945560</v>
      </c>
      <c r="Q40" s="1">
        <f>IF(A40=0,"",VLOOKUP($A40,RESUMO!$A$8:$B$83,2,FALSE))</f>
        <v>4</v>
      </c>
    </row>
    <row r="41" spans="1:17" x14ac:dyDescent="0.25">
      <c r="A41" s="51">
        <v>45555</v>
      </c>
      <c r="B41" s="1">
        <v>3</v>
      </c>
      <c r="C41" s="49" t="s">
        <v>141</v>
      </c>
      <c r="D41" s="52" t="s">
        <v>142</v>
      </c>
      <c r="E41" s="41" t="s">
        <v>143</v>
      </c>
      <c r="G41" s="55">
        <v>160</v>
      </c>
      <c r="I41" s="55">
        <v>160</v>
      </c>
      <c r="J41" s="6" t="s">
        <v>144</v>
      </c>
      <c r="K41" s="53" t="s">
        <v>145</v>
      </c>
      <c r="N41" t="str">
        <f>IF(ISERROR(SEARCH("NF",E41,1)),"NÃO","SIM")</f>
        <v>SIM</v>
      </c>
      <c r="O41" t="str">
        <f>IF($B41=5,"SIM","")</f>
        <v/>
      </c>
      <c r="P41" s="50" t="str">
        <f>A41&amp;B41&amp;C41&amp;E41&amp;G41&amp;EDATE(J41,0)</f>
        <v>45555307409393000130MARTELO - NF 2582116045558</v>
      </c>
      <c r="Q41" s="1">
        <f>IF(A41=0,"",VLOOKUP($A41,RESUMO!$A$8:$B$83,2,FALSE))</f>
        <v>4</v>
      </c>
    </row>
    <row r="42" spans="1:17" x14ac:dyDescent="0.25">
      <c r="A42" s="51">
        <v>45555</v>
      </c>
      <c r="B42" s="1">
        <v>5</v>
      </c>
      <c r="C42" s="49" t="s">
        <v>118</v>
      </c>
      <c r="D42" s="52" t="s">
        <v>119</v>
      </c>
      <c r="E42" s="41" t="s">
        <v>120</v>
      </c>
      <c r="G42" s="55">
        <v>571.21</v>
      </c>
      <c r="I42" s="55">
        <v>571.21</v>
      </c>
      <c r="J42" s="6" t="s">
        <v>121</v>
      </c>
      <c r="K42" s="53" t="s">
        <v>38</v>
      </c>
      <c r="N42" t="str">
        <f>IF(ISERROR(SEARCH("NF",E42,1)),"NÃO","SIM")</f>
        <v>SIM</v>
      </c>
      <c r="O42" t="str">
        <f>IF($B42=5,"SIM","")</f>
        <v>SIM</v>
      </c>
      <c r="P42" s="50" t="str">
        <f>A42&amp;B42&amp;C42&amp;E42&amp;G42&amp;EDATE(J42,0)</f>
        <v>45555520772709000112PREGO, ATLAS, PREGO, CORAL - NF 419648571,2145539</v>
      </c>
      <c r="Q42" s="1">
        <f>IF(A42=0,"",VLOOKUP($A42,RESUMO!$A$8:$B$83,2,FALSE))</f>
        <v>4</v>
      </c>
    </row>
    <row r="43" spans="1:17" x14ac:dyDescent="0.25">
      <c r="A43" s="51">
        <v>45555</v>
      </c>
      <c r="B43" s="1">
        <v>5</v>
      </c>
      <c r="C43" s="49" t="s">
        <v>122</v>
      </c>
      <c r="D43" s="52" t="s">
        <v>123</v>
      </c>
      <c r="E43" s="41" t="s">
        <v>130</v>
      </c>
      <c r="G43" s="55">
        <v>453</v>
      </c>
      <c r="I43" s="55">
        <v>453</v>
      </c>
      <c r="J43" s="6" t="s">
        <v>111</v>
      </c>
      <c r="K43" s="53" t="s">
        <v>27</v>
      </c>
      <c r="L43" t="s">
        <v>124</v>
      </c>
      <c r="N43" t="str">
        <f>IF(ISERROR(SEARCH("NF",E43,1)),"NÃO","SIM")</f>
        <v>NÃO</v>
      </c>
      <c r="O43" t="str">
        <f>IF($B43=5,"SIM","")</f>
        <v>SIM</v>
      </c>
      <c r="P43" s="50" t="str">
        <f>A43&amp;B43&amp;C43&amp;E43&amp;G43&amp;EDATE(J43,0)</f>
        <v>45555537134949672VT E CAFÉ45345555</v>
      </c>
      <c r="Q43" s="1">
        <f>IF(A43=0,"",VLOOKUP($A43,RESUMO!$A$8:$B$83,2,FALSE))</f>
        <v>4</v>
      </c>
    </row>
    <row r="44" spans="1:17" x14ac:dyDescent="0.25">
      <c r="A44" s="51">
        <v>45555</v>
      </c>
      <c r="B44" s="1">
        <v>5</v>
      </c>
      <c r="C44" s="49" t="s">
        <v>127</v>
      </c>
      <c r="D44" s="52" t="s">
        <v>128</v>
      </c>
      <c r="E44" s="41" t="s">
        <v>130</v>
      </c>
      <c r="G44" s="55">
        <v>493</v>
      </c>
      <c r="I44" s="55">
        <v>493</v>
      </c>
      <c r="J44" s="6" t="s">
        <v>111</v>
      </c>
      <c r="K44" s="53" t="s">
        <v>27</v>
      </c>
      <c r="L44" t="s">
        <v>129</v>
      </c>
      <c r="N44" t="str">
        <f>IF(ISERROR(SEARCH("NF",E44,1)),"NÃO","SIM")</f>
        <v>NÃO</v>
      </c>
      <c r="O44" t="str">
        <f>IF($B44=5,"SIM","")</f>
        <v>SIM</v>
      </c>
      <c r="P44" s="50" t="str">
        <f>A44&amp;B44&amp;C44&amp;E44&amp;G44&amp;EDATE(J44,0)</f>
        <v>45555510199069603VT E CAFÉ49345555</v>
      </c>
      <c r="Q44" s="1">
        <f>IF(A44=0,"",VLOOKUP($A44,RESUMO!$A$8:$B$83,2,FALSE))</f>
        <v>4</v>
      </c>
    </row>
    <row r="45" spans="1:17" x14ac:dyDescent="0.25">
      <c r="A45" s="51">
        <v>45555</v>
      </c>
      <c r="B45" s="1">
        <v>5</v>
      </c>
      <c r="C45" s="49" t="s">
        <v>83</v>
      </c>
      <c r="D45" s="52" t="s">
        <v>84</v>
      </c>
      <c r="E45" s="41" t="s">
        <v>130</v>
      </c>
      <c r="G45" s="55">
        <v>419</v>
      </c>
      <c r="I45" s="55">
        <v>419</v>
      </c>
      <c r="J45" s="6" t="s">
        <v>111</v>
      </c>
      <c r="K45" s="53" t="s">
        <v>27</v>
      </c>
      <c r="L45" t="s">
        <v>85</v>
      </c>
      <c r="N45" t="str">
        <f>IF(ISERROR(SEARCH("NF",E45,1)),"NÃO","SIM")</f>
        <v>NÃO</v>
      </c>
      <c r="O45" t="str">
        <f>IF($B45=5,"SIM","")</f>
        <v>SIM</v>
      </c>
      <c r="P45" s="50" t="str">
        <f>A45&amp;B45&amp;C45&amp;E45&amp;G45&amp;EDATE(J45,0)</f>
        <v>45555514020156662VT E CAFÉ41945555</v>
      </c>
      <c r="Q45" s="1">
        <f>IF(A45=0,"",VLOOKUP($A45,RESUMO!$A$8:$B$83,2,FALSE))</f>
        <v>4</v>
      </c>
    </row>
    <row r="46" spans="1:17" x14ac:dyDescent="0.25">
      <c r="A46" s="51">
        <v>45555</v>
      </c>
      <c r="B46" s="1">
        <v>5</v>
      </c>
      <c r="C46" s="49" t="s">
        <v>136</v>
      </c>
      <c r="D46" s="52" t="s">
        <v>137</v>
      </c>
      <c r="E46" s="41" t="s">
        <v>138</v>
      </c>
      <c r="G46" s="55">
        <v>2113.7199999999998</v>
      </c>
      <c r="I46" s="55">
        <v>2113.7199999999998</v>
      </c>
      <c r="J46" s="6" t="s">
        <v>139</v>
      </c>
      <c r="K46" s="53" t="s">
        <v>38</v>
      </c>
      <c r="N46" t="str">
        <f>IF(ISERROR(SEARCH("NF",E46,1)),"NÃO","SIM")</f>
        <v>SIM</v>
      </c>
      <c r="O46" t="str">
        <f>IF($B46=5,"SIM","")</f>
        <v>SIM</v>
      </c>
      <c r="P46" s="50" t="str">
        <f>A46&amp;B46&amp;C46&amp;E46&amp;G46&amp;EDATE(J46,0)</f>
        <v>45555517194994000127FERRAMENTAS - NF 3736172113,7245551</v>
      </c>
      <c r="Q46" s="1">
        <f>IF(A46=0,"",VLOOKUP($A46,RESUMO!$A$8:$B$83,2,FALSE))</f>
        <v>4</v>
      </c>
    </row>
    <row r="47" spans="1:17" x14ac:dyDescent="0.25">
      <c r="A47" s="51">
        <v>45555</v>
      </c>
      <c r="B47" s="1">
        <v>5</v>
      </c>
      <c r="C47" s="49" t="s">
        <v>55</v>
      </c>
      <c r="D47" s="52" t="s">
        <v>56</v>
      </c>
      <c r="E47" s="41" t="s">
        <v>140</v>
      </c>
      <c r="G47" s="55">
        <v>4304</v>
      </c>
      <c r="I47" s="55">
        <v>4304</v>
      </c>
      <c r="J47" s="6" t="s">
        <v>121</v>
      </c>
      <c r="K47" s="53" t="s">
        <v>38</v>
      </c>
      <c r="N47" t="str">
        <f>IF(ISERROR(SEARCH("NF",E47,1)),"NÃO","SIM")</f>
        <v>SIM</v>
      </c>
      <c r="O47" t="str">
        <f>IF($B47=5,"SIM","")</f>
        <v>SIM</v>
      </c>
      <c r="P47" s="50" t="str">
        <f>A47&amp;B47&amp;C47&amp;E47&amp;G47&amp;EDATE(J47,0)</f>
        <v>45555507861005000158MADEIRAS - AGUARDANDO NF430445539</v>
      </c>
      <c r="Q47" s="1">
        <f>IF(A47=0,"",VLOOKUP($A47,RESUMO!$A$8:$B$83,2,FALSE))</f>
        <v>4</v>
      </c>
    </row>
    <row r="48" spans="1:17" x14ac:dyDescent="0.25">
      <c r="A48" s="51">
        <v>45570</v>
      </c>
      <c r="B48" s="1">
        <v>1</v>
      </c>
      <c r="C48" s="49" t="s">
        <v>122</v>
      </c>
      <c r="D48" s="52" t="s">
        <v>123</v>
      </c>
      <c r="E48" s="41" t="s">
        <v>166</v>
      </c>
      <c r="G48" s="55">
        <v>2565.19</v>
      </c>
      <c r="I48" s="55">
        <v>2565.19</v>
      </c>
      <c r="J48" s="6" t="s">
        <v>161</v>
      </c>
      <c r="K48" s="53" t="s">
        <v>27</v>
      </c>
      <c r="L48" t="s">
        <v>124</v>
      </c>
      <c r="N48" t="str">
        <f>IF(ISERROR(SEARCH("NF",E48,1)),"NÃO","SIM")</f>
        <v>NÃO</v>
      </c>
      <c r="O48" t="str">
        <f>IF($B48=5,"SIM","")</f>
        <v/>
      </c>
      <c r="P48" s="50" t="str">
        <f>A48&amp;B48&amp;C48&amp;E48&amp;G48&amp;EDATE(J48,0)</f>
        <v>45570137134949672SALÁRIO2565,1945569</v>
      </c>
      <c r="Q48" s="1">
        <f>IF(A48=0,"",VLOOKUP($A48,RESUMO!$A$8:$B$83,2,FALSE))</f>
        <v>5</v>
      </c>
    </row>
    <row r="49" spans="1:17" x14ac:dyDescent="0.25">
      <c r="A49" s="51">
        <v>45570</v>
      </c>
      <c r="B49" s="1">
        <v>1</v>
      </c>
      <c r="C49" s="49" t="s">
        <v>127</v>
      </c>
      <c r="D49" s="52" t="s">
        <v>128</v>
      </c>
      <c r="E49" s="41" t="s">
        <v>166</v>
      </c>
      <c r="G49" s="55">
        <v>881.9</v>
      </c>
      <c r="I49" s="55">
        <v>881.9</v>
      </c>
      <c r="J49" s="6" t="s">
        <v>161</v>
      </c>
      <c r="K49" s="53" t="s">
        <v>27</v>
      </c>
      <c r="L49" t="s">
        <v>129</v>
      </c>
      <c r="N49" t="str">
        <f>IF(ISERROR(SEARCH("NF",E49,1)),"NÃO","SIM")</f>
        <v>NÃO</v>
      </c>
      <c r="O49" t="str">
        <f>IF($B49=5,"SIM","")</f>
        <v/>
      </c>
      <c r="P49" s="50" t="str">
        <f>A49&amp;B49&amp;C49&amp;E49&amp;G49&amp;EDATE(J49,0)</f>
        <v>45570110199069603SALÁRIO881,945569</v>
      </c>
      <c r="Q49" s="1">
        <f>IF(A49=0,"",VLOOKUP($A49,RESUMO!$A$8:$B$83,2,FALSE))</f>
        <v>5</v>
      </c>
    </row>
    <row r="50" spans="1:17" x14ac:dyDescent="0.25">
      <c r="A50" s="51">
        <v>45570</v>
      </c>
      <c r="B50" s="1">
        <v>1</v>
      </c>
      <c r="C50" s="49" t="s">
        <v>83</v>
      </c>
      <c r="D50" s="52" t="s">
        <v>84</v>
      </c>
      <c r="E50" s="41" t="s">
        <v>166</v>
      </c>
      <c r="G50" s="55">
        <v>1192.27</v>
      </c>
      <c r="I50" s="55">
        <v>1192.27</v>
      </c>
      <c r="J50" s="6" t="s">
        <v>161</v>
      </c>
      <c r="K50" s="53" t="s">
        <v>27</v>
      </c>
      <c r="L50" t="s">
        <v>85</v>
      </c>
      <c r="N50" t="str">
        <f>IF(ISERROR(SEARCH("NF",E50,1)),"NÃO","SIM")</f>
        <v>NÃO</v>
      </c>
      <c r="O50" t="str">
        <f>IF($B50=5,"SIM","")</f>
        <v/>
      </c>
      <c r="P50" s="50" t="str">
        <f>A50&amp;B50&amp;C50&amp;E50&amp;G50&amp;EDATE(J50,0)</f>
        <v>45570114020156662SALÁRIO1192,2745569</v>
      </c>
      <c r="Q50" s="1">
        <f>IF(A50=0,"",VLOOKUP($A50,RESUMO!$A$8:$B$83,2,FALSE))</f>
        <v>5</v>
      </c>
    </row>
    <row r="51" spans="1:17" x14ac:dyDescent="0.25">
      <c r="A51" s="51">
        <v>45570</v>
      </c>
      <c r="B51" s="1">
        <v>1</v>
      </c>
      <c r="C51" s="49" t="s">
        <v>122</v>
      </c>
      <c r="D51" s="52" t="s">
        <v>123</v>
      </c>
      <c r="E51" s="41" t="s">
        <v>167</v>
      </c>
      <c r="G51" s="55">
        <v>949.9</v>
      </c>
      <c r="I51" s="55">
        <v>949.9</v>
      </c>
      <c r="J51" s="6" t="s">
        <v>161</v>
      </c>
      <c r="K51" s="53" t="s">
        <v>27</v>
      </c>
      <c r="L51" t="s">
        <v>124</v>
      </c>
      <c r="N51" t="str">
        <f>IF(ISERROR(SEARCH("NF",E51,1)),"NÃO","SIM")</f>
        <v>NÃO</v>
      </c>
      <c r="O51" t="str">
        <f>IF($B51=5,"SIM","")</f>
        <v/>
      </c>
      <c r="P51" s="50" t="str">
        <f>A51&amp;B51&amp;C51&amp;E51&amp;G51&amp;EDATE(J51,0)</f>
        <v>45570137134949672TRANSPORTE949,945569</v>
      </c>
      <c r="Q51" s="1">
        <f>IF(A51=0,"",VLOOKUP($A51,RESUMO!$A$8:$B$83,2,FALSE))</f>
        <v>5</v>
      </c>
    </row>
    <row r="52" spans="1:17" x14ac:dyDescent="0.25">
      <c r="A52" s="51">
        <v>45570</v>
      </c>
      <c r="B52" s="1">
        <v>1</v>
      </c>
      <c r="C52" s="49" t="s">
        <v>127</v>
      </c>
      <c r="D52" s="52" t="s">
        <v>128</v>
      </c>
      <c r="E52" s="41" t="s">
        <v>167</v>
      </c>
      <c r="G52" s="55">
        <v>1041.9000000000001</v>
      </c>
      <c r="I52" s="55">
        <v>1041.9000000000001</v>
      </c>
      <c r="J52" s="6" t="s">
        <v>161</v>
      </c>
      <c r="K52" s="53" t="s">
        <v>27</v>
      </c>
      <c r="L52" t="s">
        <v>129</v>
      </c>
      <c r="N52" t="str">
        <f>IF(ISERROR(SEARCH("NF",E52,1)),"NÃO","SIM")</f>
        <v>NÃO</v>
      </c>
      <c r="O52" t="str">
        <f>IF($B52=5,"SIM","")</f>
        <v/>
      </c>
      <c r="P52" s="50" t="str">
        <f>A52&amp;B52&amp;C52&amp;E52&amp;G52&amp;EDATE(J52,0)</f>
        <v>45570110199069603TRANSPORTE1041,945569</v>
      </c>
      <c r="Q52" s="1">
        <f>IF(A52=0,"",VLOOKUP($A52,RESUMO!$A$8:$B$83,2,FALSE))</f>
        <v>5</v>
      </c>
    </row>
    <row r="53" spans="1:17" x14ac:dyDescent="0.25">
      <c r="A53" s="51">
        <v>45570</v>
      </c>
      <c r="B53" s="1">
        <v>1</v>
      </c>
      <c r="C53" s="49" t="s">
        <v>83</v>
      </c>
      <c r="D53" s="52" t="s">
        <v>84</v>
      </c>
      <c r="E53" s="41" t="s">
        <v>167</v>
      </c>
      <c r="G53" s="55">
        <v>871.7</v>
      </c>
      <c r="I53" s="55">
        <v>871.7</v>
      </c>
      <c r="J53" s="6" t="s">
        <v>161</v>
      </c>
      <c r="K53" s="53" t="s">
        <v>27</v>
      </c>
      <c r="L53" t="s">
        <v>85</v>
      </c>
      <c r="N53" t="str">
        <f>IF(ISERROR(SEARCH("NF",E53,1)),"NÃO","SIM")</f>
        <v>NÃO</v>
      </c>
      <c r="O53" t="str">
        <f>IF($B53=5,"SIM","")</f>
        <v/>
      </c>
      <c r="P53" s="50" t="str">
        <f>A53&amp;B53&amp;C53&amp;E53&amp;G53&amp;EDATE(J53,0)</f>
        <v>45570114020156662TRANSPORTE871,745569</v>
      </c>
      <c r="Q53" s="1">
        <f>IF(A53=0,"",VLOOKUP($A53,RESUMO!$A$8:$B$83,2,FALSE))</f>
        <v>5</v>
      </c>
    </row>
    <row r="54" spans="1:17" x14ac:dyDescent="0.25">
      <c r="A54" s="51">
        <v>45570</v>
      </c>
      <c r="B54" s="1">
        <v>1</v>
      </c>
      <c r="C54" s="49" t="s">
        <v>122</v>
      </c>
      <c r="D54" s="52" t="s">
        <v>123</v>
      </c>
      <c r="E54" s="41" t="s">
        <v>168</v>
      </c>
      <c r="G54" s="55">
        <v>92</v>
      </c>
      <c r="I54" s="55">
        <v>92</v>
      </c>
      <c r="J54" s="6" t="s">
        <v>161</v>
      </c>
      <c r="K54" s="53" t="s">
        <v>27</v>
      </c>
      <c r="L54" t="s">
        <v>124</v>
      </c>
      <c r="N54" t="str">
        <f>IF(ISERROR(SEARCH("NF",E54,1)),"NÃO","SIM")</f>
        <v>NÃO</v>
      </c>
      <c r="O54" t="str">
        <f>IF($B54=5,"SIM","")</f>
        <v/>
      </c>
      <c r="P54" s="50" t="str">
        <f>A54&amp;B54&amp;C54&amp;E54&amp;G54&amp;EDATE(J54,0)</f>
        <v>45570137134949672CAFÉ9245569</v>
      </c>
      <c r="Q54" s="1">
        <f>IF(A54=0,"",VLOOKUP($A54,RESUMO!$A$8:$B$83,2,FALSE))</f>
        <v>5</v>
      </c>
    </row>
    <row r="55" spans="1:17" x14ac:dyDescent="0.25">
      <c r="A55" s="51">
        <v>45570</v>
      </c>
      <c r="B55" s="1">
        <v>1</v>
      </c>
      <c r="C55" s="49" t="s">
        <v>127</v>
      </c>
      <c r="D55" s="52" t="s">
        <v>128</v>
      </c>
      <c r="E55" s="41" t="s">
        <v>168</v>
      </c>
      <c r="G55" s="55">
        <v>92</v>
      </c>
      <c r="I55" s="55">
        <v>92</v>
      </c>
      <c r="J55" s="6" t="s">
        <v>161</v>
      </c>
      <c r="K55" s="53" t="s">
        <v>27</v>
      </c>
      <c r="L55" t="s">
        <v>129</v>
      </c>
      <c r="N55" t="str">
        <f>IF(ISERROR(SEARCH("NF",E55,1)),"NÃO","SIM")</f>
        <v>NÃO</v>
      </c>
      <c r="O55" t="str">
        <f>IF($B55=5,"SIM","")</f>
        <v/>
      </c>
      <c r="P55" s="50" t="str">
        <f>A55&amp;B55&amp;C55&amp;E55&amp;G55&amp;EDATE(J55,0)</f>
        <v>45570110199069603CAFÉ9245569</v>
      </c>
      <c r="Q55" s="1">
        <f>IF(A55=0,"",VLOOKUP($A55,RESUMO!$A$8:$B$83,2,FALSE))</f>
        <v>5</v>
      </c>
    </row>
    <row r="56" spans="1:17" x14ac:dyDescent="0.25">
      <c r="A56" s="51">
        <v>45570</v>
      </c>
      <c r="B56" s="1">
        <v>1</v>
      </c>
      <c r="C56" s="49" t="s">
        <v>83</v>
      </c>
      <c r="D56" s="52" t="s">
        <v>84</v>
      </c>
      <c r="E56" s="41" t="s">
        <v>168</v>
      </c>
      <c r="G56" s="55">
        <v>92</v>
      </c>
      <c r="I56" s="55">
        <v>92</v>
      </c>
      <c r="J56" s="6" t="s">
        <v>161</v>
      </c>
      <c r="K56" s="53" t="s">
        <v>27</v>
      </c>
      <c r="L56" t="s">
        <v>85</v>
      </c>
      <c r="N56" t="str">
        <f>IF(ISERROR(SEARCH("NF",E56,1)),"NÃO","SIM")</f>
        <v>NÃO</v>
      </c>
      <c r="O56" t="str">
        <f>IF($B56=5,"SIM","")</f>
        <v/>
      </c>
      <c r="P56" s="50" t="str">
        <f>A56&amp;B56&amp;C56&amp;E56&amp;G56&amp;EDATE(J56,0)</f>
        <v>45570114020156662CAFÉ9245569</v>
      </c>
      <c r="Q56" s="1">
        <f>IF(A56=0,"",VLOOKUP($A56,RESUMO!$A$8:$B$83,2,FALSE))</f>
        <v>5</v>
      </c>
    </row>
    <row r="57" spans="1:17" x14ac:dyDescent="0.25">
      <c r="A57" s="51">
        <v>45570</v>
      </c>
      <c r="B57" s="1">
        <v>1</v>
      </c>
      <c r="C57" s="49" t="s">
        <v>122</v>
      </c>
      <c r="D57" s="52" t="s">
        <v>123</v>
      </c>
      <c r="E57" s="41" t="s">
        <v>81</v>
      </c>
      <c r="G57" s="55">
        <v>365</v>
      </c>
      <c r="I57" s="55">
        <v>365</v>
      </c>
      <c r="J57" s="6" t="s">
        <v>161</v>
      </c>
      <c r="K57" s="53" t="s">
        <v>27</v>
      </c>
      <c r="L57" t="s">
        <v>124</v>
      </c>
      <c r="N57" t="str">
        <f>IF(ISERROR(SEARCH("NF",E57,1)),"NÃO","SIM")</f>
        <v>NÃO</v>
      </c>
      <c r="O57" t="str">
        <f>IF($B57=5,"SIM","")</f>
        <v/>
      </c>
      <c r="P57" s="50" t="str">
        <f>A57&amp;B57&amp;C57&amp;E57&amp;G57&amp;EDATE(J57,0)</f>
        <v>45570137134949672DIÁRIA36545569</v>
      </c>
      <c r="Q57" s="1">
        <f>IF(A57=0,"",VLOOKUP($A57,RESUMO!$A$8:$B$83,2,FALSE))</f>
        <v>5</v>
      </c>
    </row>
    <row r="58" spans="1:17" x14ac:dyDescent="0.25">
      <c r="A58" s="51">
        <v>45570</v>
      </c>
      <c r="B58" s="1">
        <v>1</v>
      </c>
      <c r="C58" s="49" t="s">
        <v>127</v>
      </c>
      <c r="D58" s="52" t="s">
        <v>128</v>
      </c>
      <c r="E58" s="41" t="s">
        <v>81</v>
      </c>
      <c r="G58" s="55">
        <v>160</v>
      </c>
      <c r="I58" s="55">
        <v>160</v>
      </c>
      <c r="J58" s="6" t="s">
        <v>161</v>
      </c>
      <c r="K58" s="53" t="s">
        <v>27</v>
      </c>
      <c r="L58" t="s">
        <v>129</v>
      </c>
      <c r="N58" t="str">
        <f>IF(ISERROR(SEARCH("NF",E58,1)),"NÃO","SIM")</f>
        <v>NÃO</v>
      </c>
      <c r="O58" t="str">
        <f>IF($B58=5,"SIM","")</f>
        <v/>
      </c>
      <c r="P58" s="50" t="str">
        <f>A58&amp;B58&amp;C58&amp;E58&amp;G58&amp;EDATE(J58,0)</f>
        <v>45570110199069603DIÁRIA16045569</v>
      </c>
      <c r="Q58" s="1">
        <f>IF(A58=0,"",VLOOKUP($A58,RESUMO!$A$8:$B$83,2,FALSE))</f>
        <v>5</v>
      </c>
    </row>
    <row r="59" spans="1:17" x14ac:dyDescent="0.25">
      <c r="A59" s="51">
        <v>45570</v>
      </c>
      <c r="B59" s="1">
        <v>1</v>
      </c>
      <c r="C59" s="49" t="s">
        <v>86</v>
      </c>
      <c r="D59" s="52" t="s">
        <v>87</v>
      </c>
      <c r="E59" s="41" t="s">
        <v>81</v>
      </c>
      <c r="G59" s="55">
        <v>2000</v>
      </c>
      <c r="I59" s="55">
        <v>2000</v>
      </c>
      <c r="J59" s="6" t="s">
        <v>161</v>
      </c>
      <c r="K59" s="53" t="s">
        <v>27</v>
      </c>
      <c r="L59" t="s">
        <v>88</v>
      </c>
      <c r="N59" t="str">
        <f>IF(ISERROR(SEARCH("NF",E59,1)),"NÃO","SIM")</f>
        <v>NÃO</v>
      </c>
      <c r="O59" t="str">
        <f>IF($B59=5,"SIM","")</f>
        <v/>
      </c>
      <c r="P59" s="50" t="str">
        <f>A59&amp;B59&amp;C59&amp;E59&amp;G59&amp;EDATE(J59,0)</f>
        <v>45570112095122623DIÁRIA200045569</v>
      </c>
      <c r="Q59" s="1">
        <f>IF(A59=0,"",VLOOKUP($A59,RESUMO!$A$8:$B$83,2,FALSE))</f>
        <v>5</v>
      </c>
    </row>
    <row r="60" spans="1:17" x14ac:dyDescent="0.25">
      <c r="A60" s="51">
        <v>45570</v>
      </c>
      <c r="B60" s="1">
        <v>1</v>
      </c>
      <c r="C60" s="49" t="s">
        <v>169</v>
      </c>
      <c r="D60" s="52" t="s">
        <v>170</v>
      </c>
      <c r="E60" s="41" t="s">
        <v>81</v>
      </c>
      <c r="G60" s="55">
        <v>2000</v>
      </c>
      <c r="I60" s="55">
        <v>2000</v>
      </c>
      <c r="J60" s="6" t="s">
        <v>161</v>
      </c>
      <c r="K60" s="53" t="s">
        <v>27</v>
      </c>
      <c r="L60" t="s">
        <v>171</v>
      </c>
      <c r="N60" t="str">
        <f>IF(ISERROR(SEARCH("NF",E60,1)),"NÃO","SIM")</f>
        <v>NÃO</v>
      </c>
      <c r="O60" t="str">
        <f>IF($B60=5,"SIM","")</f>
        <v/>
      </c>
      <c r="P60" s="50" t="str">
        <f>A60&amp;B60&amp;C60&amp;E60&amp;G60&amp;EDATE(J60,0)</f>
        <v>45570113075426628DIÁRIA200045569</v>
      </c>
      <c r="Q60" s="1">
        <f>IF(A60=0,"",VLOOKUP($A60,RESUMO!$A$8:$B$83,2,FALSE))</f>
        <v>5</v>
      </c>
    </row>
    <row r="61" spans="1:17" x14ac:dyDescent="0.25">
      <c r="A61" s="51">
        <v>45570</v>
      </c>
      <c r="B61" s="1">
        <v>1</v>
      </c>
      <c r="C61" s="49" t="s">
        <v>172</v>
      </c>
      <c r="D61" s="52" t="s">
        <v>173</v>
      </c>
      <c r="E61" s="41" t="s">
        <v>81</v>
      </c>
      <c r="G61" s="55">
        <v>600</v>
      </c>
      <c r="I61" s="55">
        <v>600</v>
      </c>
      <c r="J61" s="6" t="s">
        <v>161</v>
      </c>
      <c r="K61" s="53" t="s">
        <v>27</v>
      </c>
      <c r="L61" t="s">
        <v>174</v>
      </c>
      <c r="N61" t="str">
        <f>IF(ISERROR(SEARCH("NF",E61,1)),"NÃO","SIM")</f>
        <v>NÃO</v>
      </c>
      <c r="O61" t="str">
        <f>IF($B61=5,"SIM","")</f>
        <v/>
      </c>
      <c r="P61" s="50" t="str">
        <f>A61&amp;B61&amp;C61&amp;E61&amp;G61&amp;EDATE(J61,0)</f>
        <v>45570170458913693DIÁRIA60045569</v>
      </c>
      <c r="Q61" s="1">
        <f>IF(A61=0,"",VLOOKUP($A61,RESUMO!$A$8:$B$83,2,FALSE))</f>
        <v>5</v>
      </c>
    </row>
    <row r="62" spans="1:17" x14ac:dyDescent="0.25">
      <c r="A62" s="51">
        <v>45570</v>
      </c>
      <c r="B62" s="1">
        <v>2</v>
      </c>
      <c r="C62" s="49" t="s">
        <v>175</v>
      </c>
      <c r="D62" s="52" t="s">
        <v>176</v>
      </c>
      <c r="E62" s="41" t="s">
        <v>177</v>
      </c>
      <c r="G62" s="55">
        <v>3145</v>
      </c>
      <c r="I62" s="55">
        <v>3145</v>
      </c>
      <c r="J62" s="6" t="s">
        <v>161</v>
      </c>
      <c r="K62" s="53" t="s">
        <v>21</v>
      </c>
      <c r="L62" t="s">
        <v>178</v>
      </c>
      <c r="N62" t="str">
        <f>IF(ISERROR(SEARCH("NF",E62,1)),"NÃO","SIM")</f>
        <v>NÃO</v>
      </c>
      <c r="O62" t="str">
        <f>IF($B62=5,"SIM","")</f>
        <v/>
      </c>
      <c r="P62" s="50" t="str">
        <f>A62&amp;B62&amp;C62&amp;E62&amp;G62&amp;EDATE(J62,0)</f>
        <v>45570207284290633ESCAVAÇÃO DE SAPATAS DE FUNDAÇÃO314545569</v>
      </c>
      <c r="Q62" s="1">
        <f>IF(A62=0,"",VLOOKUP($A62,RESUMO!$A$8:$B$83,2,FALSE))</f>
        <v>5</v>
      </c>
    </row>
    <row r="63" spans="1:17" x14ac:dyDescent="0.25">
      <c r="A63" s="51">
        <v>45570</v>
      </c>
      <c r="B63" s="1">
        <v>3</v>
      </c>
      <c r="C63" s="49" t="s">
        <v>158</v>
      </c>
      <c r="D63" s="52" t="s">
        <v>159</v>
      </c>
      <c r="E63" s="41" t="s">
        <v>160</v>
      </c>
      <c r="G63" s="55">
        <v>352</v>
      </c>
      <c r="I63" s="55">
        <v>352</v>
      </c>
      <c r="J63" s="6" t="s">
        <v>161</v>
      </c>
      <c r="K63" s="53" t="s">
        <v>27</v>
      </c>
      <c r="L63" t="s">
        <v>28</v>
      </c>
      <c r="N63" t="str">
        <f>IF(ISERROR(SEARCH("NF",E63,1)),"NÃO","SIM")</f>
        <v>NÃO</v>
      </c>
      <c r="O63" t="str">
        <f>IF($B63=5,"SIM","")</f>
        <v/>
      </c>
      <c r="P63" s="50" t="str">
        <f>A63&amp;B63&amp;C63&amp;E63&amp;G63&amp;EDATE(J63,0)</f>
        <v>45570310000000002REF 09/202435245569</v>
      </c>
      <c r="Q63" s="1">
        <f>IF(A63=0,"",VLOOKUP($A63,RESUMO!$A$8:$B$83,2,FALSE))</f>
        <v>5</v>
      </c>
    </row>
    <row r="64" spans="1:17" x14ac:dyDescent="0.25">
      <c r="A64" s="51">
        <v>45570</v>
      </c>
      <c r="B64" s="1">
        <v>3</v>
      </c>
      <c r="C64" s="49" t="s">
        <v>162</v>
      </c>
      <c r="D64" s="52" t="s">
        <v>163</v>
      </c>
      <c r="E64" s="41" t="s">
        <v>160</v>
      </c>
      <c r="G64" s="55">
        <v>135</v>
      </c>
      <c r="I64" s="55">
        <v>135</v>
      </c>
      <c r="J64" s="6" t="s">
        <v>161</v>
      </c>
      <c r="K64" s="53" t="s">
        <v>33</v>
      </c>
      <c r="L64" t="s">
        <v>28</v>
      </c>
      <c r="N64" t="str">
        <f>IF(ISERROR(SEARCH("NF",E64,1)),"NÃO","SIM")</f>
        <v>NÃO</v>
      </c>
      <c r="O64" t="str">
        <f>IF($B64=5,"SIM","")</f>
        <v/>
      </c>
      <c r="P64" s="50" t="str">
        <f>A64&amp;B64&amp;C64&amp;E64&amp;G64&amp;EDATE(J64,0)</f>
        <v>45570310000000003REF 09/202413545569</v>
      </c>
      <c r="Q64" s="1">
        <f>IF(A64=0,"",VLOOKUP($A64,RESUMO!$A$8:$B$83,2,FALSE))</f>
        <v>5</v>
      </c>
    </row>
    <row r="65" spans="1:17" x14ac:dyDescent="0.25">
      <c r="A65" s="51">
        <v>45570</v>
      </c>
      <c r="B65" s="1">
        <v>3</v>
      </c>
      <c r="C65" s="49" t="s">
        <v>164</v>
      </c>
      <c r="D65" s="52" t="s">
        <v>165</v>
      </c>
      <c r="E65" s="41" t="s">
        <v>160</v>
      </c>
      <c r="G65" s="55">
        <v>847.2</v>
      </c>
      <c r="I65" s="55">
        <v>847.2</v>
      </c>
      <c r="J65" s="6" t="s">
        <v>161</v>
      </c>
      <c r="K65" s="53" t="s">
        <v>27</v>
      </c>
      <c r="L65" t="s">
        <v>28</v>
      </c>
      <c r="N65" t="str">
        <f>IF(ISERROR(SEARCH("NF",E65,1)),"NÃO","SIM")</f>
        <v>NÃO</v>
      </c>
      <c r="O65" t="str">
        <f>IF($B65=5,"SIM","")</f>
        <v/>
      </c>
      <c r="P65" s="50" t="str">
        <f>A65&amp;B65&amp;C65&amp;E65&amp;G65&amp;EDATE(J65,0)</f>
        <v>45570310000000004REF 09/2024847,245569</v>
      </c>
      <c r="Q65" s="1">
        <f>IF(A65=0,"",VLOOKUP($A65,RESUMO!$A$8:$B$83,2,FALSE))</f>
        <v>5</v>
      </c>
    </row>
    <row r="66" spans="1:17" x14ac:dyDescent="0.25">
      <c r="A66" s="51">
        <v>45570</v>
      </c>
      <c r="B66" s="1">
        <v>5</v>
      </c>
      <c r="C66" s="49" t="s">
        <v>146</v>
      </c>
      <c r="D66" s="52" t="s">
        <v>147</v>
      </c>
      <c r="E66" s="41" t="s">
        <v>148</v>
      </c>
      <c r="G66" s="55">
        <v>66.569999999999993</v>
      </c>
      <c r="I66" s="55">
        <v>66.569999999999993</v>
      </c>
      <c r="J66" s="6" t="s">
        <v>149</v>
      </c>
      <c r="K66" s="53" t="s">
        <v>27</v>
      </c>
      <c r="N66" t="str">
        <f>IF(ISERROR(SEARCH("NF",E66,1)),"NÃO","SIM")</f>
        <v>NÃO</v>
      </c>
      <c r="O66" t="str">
        <f>IF($B66=5,"SIM","")</f>
        <v>SIM</v>
      </c>
      <c r="P66" s="50" t="str">
        <f>A66&amp;B66&amp;C66&amp;E66&amp;G66&amp;EDATE(J66,0)</f>
        <v>45570538727707000177SEGURO COLABORADORES66,5745565</v>
      </c>
      <c r="Q66" s="1">
        <f>IF(A66=0,"",VLOOKUP($A66,RESUMO!$A$8:$B$83,2,FALSE))</f>
        <v>5</v>
      </c>
    </row>
    <row r="67" spans="1:17" x14ac:dyDescent="0.25">
      <c r="A67" s="51">
        <v>45570</v>
      </c>
      <c r="B67" s="1">
        <v>5</v>
      </c>
      <c r="C67" s="49" t="s">
        <v>150</v>
      </c>
      <c r="D67" s="52" t="s">
        <v>151</v>
      </c>
      <c r="E67" s="41" t="s">
        <v>152</v>
      </c>
      <c r="G67" s="55">
        <v>66000</v>
      </c>
      <c r="I67" s="55">
        <v>66000</v>
      </c>
      <c r="J67" s="6" t="s">
        <v>111</v>
      </c>
      <c r="K67" s="53" t="s">
        <v>38</v>
      </c>
      <c r="N67" t="str">
        <f>IF(ISERROR(SEARCH("NF",E67,1)),"NÃO","SIM")</f>
        <v>SIM</v>
      </c>
      <c r="O67" t="str">
        <f>IF($B67=5,"SIM","")</f>
        <v>SIM</v>
      </c>
      <c r="P67" s="50" t="str">
        <f>A67&amp;B67&amp;C67&amp;E67&amp;G67&amp;EDATE(J67,0)</f>
        <v>45570542841924000160AÇO - NF 686536600045555</v>
      </c>
      <c r="Q67" s="1">
        <f>IF(A67=0,"",VLOOKUP($A67,RESUMO!$A$8:$B$83,2,FALSE))</f>
        <v>5</v>
      </c>
    </row>
    <row r="68" spans="1:17" x14ac:dyDescent="0.25">
      <c r="A68" s="51">
        <v>45570</v>
      </c>
      <c r="B68" s="1">
        <v>5</v>
      </c>
      <c r="C68" s="49" t="s">
        <v>153</v>
      </c>
      <c r="D68" s="52" t="s">
        <v>154</v>
      </c>
      <c r="E68" s="41" t="s">
        <v>155</v>
      </c>
      <c r="G68" s="55">
        <v>6657.6</v>
      </c>
      <c r="I68" s="55">
        <v>6657.6</v>
      </c>
      <c r="J68" s="6" t="s">
        <v>109</v>
      </c>
      <c r="K68" s="53" t="s">
        <v>38</v>
      </c>
      <c r="N68" t="str">
        <f>IF(ISERROR(SEARCH("NF",E68,1)),"NÃO","SIM")</f>
        <v>NÃO</v>
      </c>
      <c r="O68" t="str">
        <f>IF($B68=5,"SIM","")</f>
        <v>SIM</v>
      </c>
      <c r="P68" s="50" t="str">
        <f>A68&amp;B68&amp;C68&amp;E68&amp;G68&amp;EDATE(J68,0)</f>
        <v>45570503605927000143CONSTRUÇÃO ESTRUTURA DE AÇO6657,645553</v>
      </c>
      <c r="Q68" s="1">
        <f>IF(A68=0,"",VLOOKUP($A68,RESUMO!$A$8:$B$83,2,FALSE))</f>
        <v>5</v>
      </c>
    </row>
    <row r="69" spans="1:17" x14ac:dyDescent="0.25">
      <c r="A69" s="51">
        <v>45570</v>
      </c>
      <c r="B69" s="1">
        <v>5</v>
      </c>
      <c r="C69" s="49" t="s">
        <v>59</v>
      </c>
      <c r="D69" s="52" t="s">
        <v>60</v>
      </c>
      <c r="E69" s="41" t="s">
        <v>156</v>
      </c>
      <c r="G69" s="55">
        <v>634.11</v>
      </c>
      <c r="I69" s="55">
        <v>634.11</v>
      </c>
      <c r="J69" s="6" t="s">
        <v>157</v>
      </c>
      <c r="K69" s="53" t="s">
        <v>38</v>
      </c>
      <c r="N69" t="str">
        <f>IF(ISERROR(SEARCH("NF",E69,1)),"NÃO","SIM")</f>
        <v>SIM</v>
      </c>
      <c r="O69" t="str">
        <f>IF($B69=5,"SIM","")</f>
        <v>SIM</v>
      </c>
      <c r="P69" s="50" t="str">
        <f>A69&amp;B69&amp;C69&amp;E69&amp;G69&amp;EDATE(J69,0)</f>
        <v>45570542979237000378TELHAS - NF 23742634,1145561</v>
      </c>
      <c r="Q69" s="1">
        <f>IF(A69=0,"",VLOOKUP($A69,RESUMO!$A$8:$B$83,2,FALSE))</f>
        <v>5</v>
      </c>
    </row>
    <row r="70" spans="1:17" x14ac:dyDescent="0.25">
      <c r="A70" s="51">
        <v>45570</v>
      </c>
      <c r="B70" s="1">
        <v>5</v>
      </c>
      <c r="C70" s="49" t="s">
        <v>55</v>
      </c>
      <c r="D70" s="52" t="s">
        <v>56</v>
      </c>
      <c r="E70" s="41" t="s">
        <v>179</v>
      </c>
      <c r="G70" s="55">
        <v>6290</v>
      </c>
      <c r="I70" s="55">
        <v>6290</v>
      </c>
      <c r="J70" s="6" t="s">
        <v>180</v>
      </c>
      <c r="K70" s="53" t="s">
        <v>38</v>
      </c>
      <c r="N70" t="str">
        <f>IF(ISERROR(SEARCH("NF",E70,1)),"NÃO","SIM")</f>
        <v>SIM</v>
      </c>
      <c r="O70" t="str">
        <f>IF($B70=5,"SIM","")</f>
        <v>SIM</v>
      </c>
      <c r="P70" s="50" t="str">
        <f>A70&amp;B70&amp;C70&amp;E70&amp;G70&amp;EDATE(J70,0)</f>
        <v>45570507861005000158MADEIRAS - NF 6315629045559</v>
      </c>
      <c r="Q70" s="1">
        <f>IF(A70=0,"",VLOOKUP($A70,RESUMO!$A$8:$B$83,2,FALSE))</f>
        <v>5</v>
      </c>
    </row>
    <row r="71" spans="1:17" x14ac:dyDescent="0.25">
      <c r="A71" s="51">
        <v>45570</v>
      </c>
      <c r="B71" s="1">
        <v>5</v>
      </c>
      <c r="C71" s="49" t="s">
        <v>70</v>
      </c>
      <c r="D71" s="52" t="s">
        <v>71</v>
      </c>
      <c r="E71" s="41" t="s">
        <v>181</v>
      </c>
      <c r="G71" s="55">
        <v>237.9</v>
      </c>
      <c r="I71" s="55">
        <v>237.9</v>
      </c>
      <c r="J71" s="6" t="s">
        <v>180</v>
      </c>
      <c r="K71" s="53" t="s">
        <v>38</v>
      </c>
      <c r="N71" t="str">
        <f>IF(ISERROR(SEARCH("NF",E71,1)),"NÃO","SIM")</f>
        <v>SIM</v>
      </c>
      <c r="O71" t="str">
        <f>IF($B71=5,"SIM","")</f>
        <v>SIM</v>
      </c>
      <c r="P71" s="50" t="str">
        <f>A71&amp;B71&amp;C71&amp;E71&amp;G71&amp;EDATE(J71,0)</f>
        <v>45570517581836000634CHAPAS - NF 31284237,945559</v>
      </c>
      <c r="Q71" s="1">
        <f>IF(A71=0,"",VLOOKUP($A71,RESUMO!$A$8:$B$83,2,FALSE))</f>
        <v>5</v>
      </c>
    </row>
    <row r="72" spans="1:17" x14ac:dyDescent="0.25">
      <c r="A72" s="51">
        <v>45585</v>
      </c>
      <c r="B72" s="1">
        <v>1</v>
      </c>
      <c r="C72" s="49" t="s">
        <v>122</v>
      </c>
      <c r="D72" s="52" t="s">
        <v>123</v>
      </c>
      <c r="E72" s="41" t="s">
        <v>166</v>
      </c>
      <c r="G72" s="55">
        <v>2400</v>
      </c>
      <c r="I72" s="55">
        <v>2400</v>
      </c>
      <c r="J72" s="6" t="s">
        <v>182</v>
      </c>
      <c r="K72" s="53" t="s">
        <v>27</v>
      </c>
      <c r="L72" t="s">
        <v>124</v>
      </c>
      <c r="N72" t="str">
        <f>IF(ISERROR(SEARCH("NF",E72,1)),"NÃO","SIM")</f>
        <v>NÃO</v>
      </c>
      <c r="O72" t="str">
        <f>IF($B72=5,"SIM","")</f>
        <v/>
      </c>
      <c r="P72" s="50" t="str">
        <f>A72&amp;B72&amp;C72&amp;E72&amp;G72&amp;EDATE(J72,0)</f>
        <v>45585137134949672SALÁRIO240045583</v>
      </c>
      <c r="Q72" s="1">
        <f>IF(A72=0,"",VLOOKUP($A72,RESUMO!$A$8:$B$83,2,FALSE))</f>
        <v>6</v>
      </c>
    </row>
    <row r="73" spans="1:17" x14ac:dyDescent="0.25">
      <c r="A73" s="51">
        <v>45585</v>
      </c>
      <c r="B73" s="1">
        <v>1</v>
      </c>
      <c r="C73" s="49" t="s">
        <v>127</v>
      </c>
      <c r="D73" s="52" t="s">
        <v>128</v>
      </c>
      <c r="E73" s="41" t="s">
        <v>166</v>
      </c>
      <c r="G73" s="55">
        <v>817.2</v>
      </c>
      <c r="I73" s="55">
        <v>817.2</v>
      </c>
      <c r="J73" s="6" t="s">
        <v>182</v>
      </c>
      <c r="K73" s="53" t="s">
        <v>27</v>
      </c>
      <c r="L73" t="s">
        <v>129</v>
      </c>
      <c r="N73" t="str">
        <f>IF(ISERROR(SEARCH("NF",E73,1)),"NÃO","SIM")</f>
        <v>NÃO</v>
      </c>
      <c r="O73" t="str">
        <f>IF($B73=5,"SIM","")</f>
        <v/>
      </c>
      <c r="P73" s="50" t="str">
        <f>A73&amp;B73&amp;C73&amp;E73&amp;G73&amp;EDATE(J73,0)</f>
        <v>45585110199069603SALÁRIO817,245583</v>
      </c>
      <c r="Q73" s="1">
        <f>IF(A73=0,"",VLOOKUP($A73,RESUMO!$A$8:$B$83,2,FALSE))</f>
        <v>6</v>
      </c>
    </row>
    <row r="74" spans="1:17" x14ac:dyDescent="0.25">
      <c r="A74" s="51">
        <v>45585</v>
      </c>
      <c r="B74" s="1">
        <v>1</v>
      </c>
      <c r="C74" s="49" t="s">
        <v>83</v>
      </c>
      <c r="D74" s="52" t="s">
        <v>84</v>
      </c>
      <c r="E74" s="41" t="s">
        <v>166</v>
      </c>
      <c r="G74" s="55">
        <v>1104.8</v>
      </c>
      <c r="I74" s="55">
        <v>1104.8</v>
      </c>
      <c r="J74" s="6" t="s">
        <v>182</v>
      </c>
      <c r="K74" s="53" t="s">
        <v>27</v>
      </c>
      <c r="L74" t="s">
        <v>85</v>
      </c>
      <c r="N74" t="str">
        <f>IF(ISERROR(SEARCH("NF",E74,1)),"NÃO","SIM")</f>
        <v>NÃO</v>
      </c>
      <c r="O74" t="str">
        <f>IF($B74=5,"SIM","")</f>
        <v/>
      </c>
      <c r="P74" s="50" t="str">
        <f>A74&amp;B74&amp;C74&amp;E74&amp;G74&amp;EDATE(J74,0)</f>
        <v>45585114020156662SALÁRIO1104,845583</v>
      </c>
      <c r="Q74" s="1">
        <f>IF(A74=0,"",VLOOKUP($A74,RESUMO!$A$8:$B$83,2,FALSE))</f>
        <v>6</v>
      </c>
    </row>
    <row r="75" spans="1:17" x14ac:dyDescent="0.25">
      <c r="A75" s="51">
        <v>45585</v>
      </c>
      <c r="B75" s="1">
        <v>1</v>
      </c>
      <c r="C75" s="49" t="s">
        <v>86</v>
      </c>
      <c r="D75" s="52" t="s">
        <v>87</v>
      </c>
      <c r="E75" s="41" t="s">
        <v>81</v>
      </c>
      <c r="G75" s="55">
        <v>215</v>
      </c>
      <c r="H75" s="58">
        <v>9</v>
      </c>
      <c r="I75" s="55">
        <v>1935</v>
      </c>
      <c r="J75" s="6" t="s">
        <v>182</v>
      </c>
      <c r="K75" s="53" t="s">
        <v>27</v>
      </c>
      <c r="L75" t="s">
        <v>88</v>
      </c>
      <c r="N75" t="str">
        <f>IF(ISERROR(SEARCH("NF",E75,1)),"NÃO","SIM")</f>
        <v>NÃO</v>
      </c>
      <c r="O75" t="str">
        <f>IF($B75=5,"SIM","")</f>
        <v/>
      </c>
      <c r="P75" s="50" t="str">
        <f>A75&amp;B75&amp;C75&amp;E75&amp;G75&amp;EDATE(J75,0)</f>
        <v>45585112095122623DIÁRIA21545583</v>
      </c>
      <c r="Q75" s="1">
        <f>IF(A75=0,"",VLOOKUP($A75,RESUMO!$A$8:$B$83,2,FALSE))</f>
        <v>6</v>
      </c>
    </row>
    <row r="76" spans="1:17" x14ac:dyDescent="0.25">
      <c r="A76" s="51">
        <v>45585</v>
      </c>
      <c r="B76" s="1">
        <v>1</v>
      </c>
      <c r="C76" s="49" t="s">
        <v>169</v>
      </c>
      <c r="D76" s="52" t="s">
        <v>170</v>
      </c>
      <c r="E76" s="41" t="s">
        <v>81</v>
      </c>
      <c r="G76" s="55">
        <v>215</v>
      </c>
      <c r="H76" s="58">
        <v>11</v>
      </c>
      <c r="I76" s="55">
        <v>2365</v>
      </c>
      <c r="J76" s="6" t="s">
        <v>182</v>
      </c>
      <c r="K76" s="53" t="s">
        <v>27</v>
      </c>
      <c r="L76" t="s">
        <v>171</v>
      </c>
      <c r="N76" t="str">
        <f>IF(ISERROR(SEARCH("NF",E76,1)),"NÃO","SIM")</f>
        <v>NÃO</v>
      </c>
      <c r="O76" t="str">
        <f>IF($B76=5,"SIM","")</f>
        <v/>
      </c>
      <c r="P76" s="50" t="str">
        <f>A76&amp;B76&amp;C76&amp;E76&amp;G76&amp;EDATE(J76,0)</f>
        <v>45585113075426628DIÁRIA21545583</v>
      </c>
      <c r="Q76" s="1">
        <f>IF(A76=0,"",VLOOKUP($A76,RESUMO!$A$8:$B$83,2,FALSE))</f>
        <v>6</v>
      </c>
    </row>
    <row r="77" spans="1:17" x14ac:dyDescent="0.25">
      <c r="A77" s="51">
        <v>45585</v>
      </c>
      <c r="B77" s="1">
        <v>1</v>
      </c>
      <c r="C77" s="49" t="s">
        <v>242</v>
      </c>
      <c r="D77" s="52" t="s">
        <v>243</v>
      </c>
      <c r="E77" s="41" t="s">
        <v>81</v>
      </c>
      <c r="G77" s="55">
        <v>215</v>
      </c>
      <c r="H77" s="58">
        <v>10</v>
      </c>
      <c r="I77" s="55">
        <v>2150</v>
      </c>
      <c r="J77" s="6" t="s">
        <v>182</v>
      </c>
      <c r="K77" s="53" t="s">
        <v>27</v>
      </c>
      <c r="L77" t="s">
        <v>244</v>
      </c>
      <c r="N77" t="str">
        <f>IF(ISERROR(SEARCH("NF",E77,1)),"NÃO","SIM")</f>
        <v>NÃO</v>
      </c>
      <c r="O77" t="str">
        <f>IF($B77=5,"SIM","")</f>
        <v/>
      </c>
      <c r="P77" s="50" t="str">
        <f>A77&amp;B77&amp;C77&amp;E77&amp;G77&amp;EDATE(J77,0)</f>
        <v>45585121594554668DIÁRIA21545583</v>
      </c>
      <c r="Q77" s="1">
        <f>IF(A77=0,"",VLOOKUP($A77,RESUMO!$A$8:$B$83,2,FALSE))</f>
        <v>6</v>
      </c>
    </row>
    <row r="78" spans="1:17" x14ac:dyDescent="0.25">
      <c r="A78" s="51">
        <v>45585</v>
      </c>
      <c r="B78" s="1">
        <v>1</v>
      </c>
      <c r="C78" s="49" t="s">
        <v>245</v>
      </c>
      <c r="D78" s="52" t="s">
        <v>246</v>
      </c>
      <c r="E78" s="41" t="s">
        <v>81</v>
      </c>
      <c r="G78" s="55">
        <v>215</v>
      </c>
      <c r="H78" s="58">
        <v>2</v>
      </c>
      <c r="I78" s="55">
        <v>430</v>
      </c>
      <c r="J78" s="6" t="s">
        <v>182</v>
      </c>
      <c r="K78" s="53" t="s">
        <v>27</v>
      </c>
      <c r="L78" t="s">
        <v>247</v>
      </c>
      <c r="N78" t="str">
        <f>IF(ISERROR(SEARCH("NF",E78,1)),"NÃO","SIM")</f>
        <v>NÃO</v>
      </c>
      <c r="O78" t="str">
        <f>IF($B78=5,"SIM","")</f>
        <v/>
      </c>
      <c r="P78" s="50" t="str">
        <f>A78&amp;B78&amp;C78&amp;E78&amp;G78&amp;EDATE(J78,0)</f>
        <v>45585152606090772DIÁRIA21545583</v>
      </c>
      <c r="Q78" s="1">
        <f>IF(A78=0,"",VLOOKUP($A78,RESUMO!$A$8:$B$83,2,FALSE))</f>
        <v>6</v>
      </c>
    </row>
    <row r="79" spans="1:17" x14ac:dyDescent="0.25">
      <c r="A79" s="51">
        <v>45585</v>
      </c>
      <c r="B79" s="1">
        <v>1</v>
      </c>
      <c r="C79" s="49" t="s">
        <v>248</v>
      </c>
      <c r="D79" s="52" t="s">
        <v>249</v>
      </c>
      <c r="E79" s="41" t="s">
        <v>81</v>
      </c>
      <c r="G79" s="55">
        <v>215</v>
      </c>
      <c r="H79" s="58">
        <v>1</v>
      </c>
      <c r="I79" s="55">
        <v>215</v>
      </c>
      <c r="J79" s="6" t="s">
        <v>182</v>
      </c>
      <c r="K79" s="53" t="s">
        <v>27</v>
      </c>
      <c r="L79" t="s">
        <v>250</v>
      </c>
      <c r="N79" t="str">
        <f>IF(ISERROR(SEARCH("NF",E79,1)),"NÃO","SIM")</f>
        <v>NÃO</v>
      </c>
      <c r="O79" t="str">
        <f>IF($B79=5,"SIM","")</f>
        <v/>
      </c>
      <c r="P79" s="50" t="str">
        <f>A79&amp;B79&amp;C79&amp;E79&amp;G79&amp;EDATE(J79,0)</f>
        <v>45585131699502668DIÁRIA21545583</v>
      </c>
      <c r="Q79" s="1">
        <f>IF(A79=0,"",VLOOKUP($A79,RESUMO!$A$8:$B$83,2,FALSE))</f>
        <v>6</v>
      </c>
    </row>
    <row r="80" spans="1:17" x14ac:dyDescent="0.25">
      <c r="A80" s="51">
        <v>45585</v>
      </c>
      <c r="B80" s="1">
        <v>1</v>
      </c>
      <c r="C80" s="49" t="s">
        <v>172</v>
      </c>
      <c r="D80" s="52" t="s">
        <v>173</v>
      </c>
      <c r="E80" s="41" t="s">
        <v>81</v>
      </c>
      <c r="G80" s="55">
        <v>215</v>
      </c>
      <c r="H80" s="58">
        <v>10</v>
      </c>
      <c r="I80" s="55">
        <v>2150</v>
      </c>
      <c r="J80" s="6" t="s">
        <v>182</v>
      </c>
      <c r="K80" s="53" t="s">
        <v>27</v>
      </c>
      <c r="L80" t="s">
        <v>174</v>
      </c>
      <c r="N80" t="str">
        <f>IF(ISERROR(SEARCH("NF",E80,1)),"NÃO","SIM")</f>
        <v>NÃO</v>
      </c>
      <c r="O80" t="str">
        <f>IF($B80=5,"SIM","")</f>
        <v/>
      </c>
      <c r="P80" s="50" t="str">
        <f>A80&amp;B80&amp;C80&amp;E80&amp;G80&amp;EDATE(J80,0)</f>
        <v>45585170458913693DIÁRIA21545583</v>
      </c>
      <c r="Q80" s="1">
        <f>IF(A80=0,"",VLOOKUP($A80,RESUMO!$A$8:$B$83,2,FALSE))</f>
        <v>6</v>
      </c>
    </row>
    <row r="81" spans="1:17" x14ac:dyDescent="0.25">
      <c r="A81" s="51">
        <v>45585</v>
      </c>
      <c r="B81" s="1">
        <v>2</v>
      </c>
      <c r="C81" s="49" t="s">
        <v>17</v>
      </c>
      <c r="D81" s="52" t="s">
        <v>18</v>
      </c>
      <c r="E81" s="41" t="s">
        <v>19</v>
      </c>
      <c r="G81" s="55">
        <v>492</v>
      </c>
      <c r="I81" s="55">
        <v>492</v>
      </c>
      <c r="J81" s="6" t="s">
        <v>182</v>
      </c>
      <c r="K81" s="53" t="s">
        <v>21</v>
      </c>
      <c r="L81" t="s">
        <v>22</v>
      </c>
      <c r="N81" t="str">
        <f>IF(ISERROR(SEARCH("NF",E81,1)),"NÃO","SIM")</f>
        <v>SIM</v>
      </c>
      <c r="O81" t="str">
        <f>IF($B81=5,"SIM","")</f>
        <v/>
      </c>
      <c r="P81" s="50" t="str">
        <f>A81&amp;B81&amp;C81&amp;E81&amp;G81&amp;EDATE(J81,0)</f>
        <v>45585207834753000141PLOTAGENS - NF A EMITIR49245583</v>
      </c>
      <c r="Q81" s="1">
        <f>IF(A81=0,"",VLOOKUP($A81,RESUMO!$A$8:$B$83,2,FALSE))</f>
        <v>6</v>
      </c>
    </row>
    <row r="82" spans="1:17" x14ac:dyDescent="0.25">
      <c r="A82" s="51">
        <v>45585</v>
      </c>
      <c r="B82" s="1">
        <v>2</v>
      </c>
      <c r="C82" s="49" t="s">
        <v>175</v>
      </c>
      <c r="D82" s="52" t="s">
        <v>176</v>
      </c>
      <c r="E82" s="41" t="s">
        <v>177</v>
      </c>
      <c r="G82" s="55">
        <v>4080</v>
      </c>
      <c r="I82" s="55">
        <v>4080</v>
      </c>
      <c r="J82" s="6" t="s">
        <v>182</v>
      </c>
      <c r="K82" s="53" t="s">
        <v>21</v>
      </c>
      <c r="L82" t="s">
        <v>178</v>
      </c>
      <c r="N82" t="str">
        <f>IF(ISERROR(SEARCH("NF",E82,1)),"NÃO","SIM")</f>
        <v>NÃO</v>
      </c>
      <c r="O82" t="str">
        <f>IF($B82=5,"SIM","")</f>
        <v/>
      </c>
      <c r="P82" s="50" t="str">
        <f>A82&amp;B82&amp;C82&amp;E82&amp;G82&amp;EDATE(J82,0)</f>
        <v>45585207284290633ESCAVAÇÃO DE SAPATAS DE FUNDAÇÃO408045583</v>
      </c>
      <c r="Q82" s="1">
        <f>IF(A82=0,"",VLOOKUP($A82,RESUMO!$A$8:$B$83,2,FALSE))</f>
        <v>6</v>
      </c>
    </row>
    <row r="83" spans="1:17" x14ac:dyDescent="0.25">
      <c r="A83" s="51">
        <v>45585</v>
      </c>
      <c r="B83" s="1">
        <v>2</v>
      </c>
      <c r="C83" s="49" t="s">
        <v>227</v>
      </c>
      <c r="D83" s="52" t="s">
        <v>228</v>
      </c>
      <c r="E83" s="41" t="s">
        <v>229</v>
      </c>
      <c r="G83" s="55">
        <v>600</v>
      </c>
      <c r="I83" s="55">
        <v>600</v>
      </c>
      <c r="J83" s="6" t="s">
        <v>182</v>
      </c>
      <c r="K83" s="53">
        <v>0</v>
      </c>
      <c r="L83" t="s">
        <v>230</v>
      </c>
      <c r="N83" t="str">
        <f>IF(ISERROR(SEARCH("NF",E83,1)),"NÃO","SIM")</f>
        <v>NÃO</v>
      </c>
      <c r="O83" t="str">
        <f>IF($B83=5,"SIM","")</f>
        <v/>
      </c>
      <c r="P83" s="50" t="str">
        <f>A83&amp;B83&amp;C83&amp;E83&amp;G83&amp;EDATE(J83,0)</f>
        <v>45585209041110674EXECUÇÃO ELÉTRICA CANTEIRO DE OBRA60045583</v>
      </c>
      <c r="Q83" s="1">
        <f>IF(A83=0,"",VLOOKUP($A83,RESUMO!$A$8:$B$83,2,FALSE))</f>
        <v>6</v>
      </c>
    </row>
    <row r="84" spans="1:17" x14ac:dyDescent="0.25">
      <c r="A84" s="51">
        <v>45585</v>
      </c>
      <c r="B84" s="1">
        <v>2</v>
      </c>
      <c r="C84" s="49" t="s">
        <v>23</v>
      </c>
      <c r="D84" s="52" t="s">
        <v>24</v>
      </c>
      <c r="E84" s="41" t="s">
        <v>231</v>
      </c>
      <c r="G84" s="55">
        <v>500</v>
      </c>
      <c r="I84" s="55">
        <v>500</v>
      </c>
      <c r="J84" s="6" t="s">
        <v>182</v>
      </c>
      <c r="K84" s="53" t="s">
        <v>27</v>
      </c>
      <c r="L84" t="s">
        <v>28</v>
      </c>
      <c r="N84" t="str">
        <f>IF(ISERROR(SEARCH("NF",E84,1)),"NÃO","SIM")</f>
        <v>NÃO</v>
      </c>
      <c r="O84" t="str">
        <f>IF($B84=5,"SIM","")</f>
        <v/>
      </c>
      <c r="P84" s="50" t="str">
        <f>A84&amp;B84&amp;C84&amp;E84&amp;G84&amp;EDATE(J84,0)</f>
        <v>45585227648990687RELOGIO DE PONTO 50045583</v>
      </c>
      <c r="Q84" s="1">
        <f>IF(A84=0,"",VLOOKUP($A84,RESUMO!$A$8:$B$83,2,FALSE))</f>
        <v>6</v>
      </c>
    </row>
    <row r="85" spans="1:17" x14ac:dyDescent="0.25">
      <c r="A85" s="51">
        <v>45585</v>
      </c>
      <c r="B85" s="1">
        <v>2</v>
      </c>
      <c r="C85" s="49" t="s">
        <v>232</v>
      </c>
      <c r="D85" s="52" t="s">
        <v>233</v>
      </c>
      <c r="E85" s="41" t="s">
        <v>234</v>
      </c>
      <c r="G85" s="55">
        <v>1350</v>
      </c>
      <c r="I85" s="55">
        <v>1350</v>
      </c>
      <c r="J85" s="6" t="s">
        <v>182</v>
      </c>
      <c r="K85" s="53" t="s">
        <v>38</v>
      </c>
      <c r="L85" t="s">
        <v>235</v>
      </c>
      <c r="N85" t="str">
        <f>IF(ISERROR(SEARCH("NF",E85,1)),"NÃO","SIM")</f>
        <v>NÃO</v>
      </c>
      <c r="O85" t="str">
        <f>IF($B85=5,"SIM","")</f>
        <v/>
      </c>
      <c r="P85" s="50" t="str">
        <f>A85&amp;B85&amp;C85&amp;E85&amp;G85&amp;EDATE(J85,0)</f>
        <v>45585237052904870AREIA - PED. Nº 4920135045583</v>
      </c>
      <c r="Q85" s="1">
        <f>IF(A85=0,"",VLOOKUP($A85,RESUMO!$A$8:$B$83,2,FALSE))</f>
        <v>6</v>
      </c>
    </row>
    <row r="86" spans="1:17" x14ac:dyDescent="0.25">
      <c r="A86" s="51">
        <v>45585</v>
      </c>
      <c r="B86" s="1">
        <v>2</v>
      </c>
      <c r="C86" s="49" t="s">
        <v>251</v>
      </c>
      <c r="D86" s="52" t="s">
        <v>252</v>
      </c>
      <c r="E86" s="41" t="s">
        <v>253</v>
      </c>
      <c r="G86" s="55">
        <v>4590</v>
      </c>
      <c r="I86" s="55">
        <v>4590</v>
      </c>
      <c r="J86" s="6" t="s">
        <v>182</v>
      </c>
      <c r="K86" s="53" t="s">
        <v>21</v>
      </c>
      <c r="L86" t="s">
        <v>254</v>
      </c>
      <c r="N86" t="str">
        <f>IF(ISERROR(SEARCH("NF",E86,1)),"NÃO","SIM")</f>
        <v>NÃO</v>
      </c>
      <c r="O86" t="str">
        <f>IF($B86=5,"SIM","")</f>
        <v/>
      </c>
      <c r="P86" s="50" t="str">
        <f>A86&amp;B86&amp;C86&amp;E86&amp;G86&amp;EDATE(J86,0)</f>
        <v>45585200747849609VIAGENS TERRA, DIARIA RETRO459045583</v>
      </c>
      <c r="Q86" s="1">
        <f>IF(A86=0,"",VLOOKUP($A86,RESUMO!$A$8:$B$83,2,FALSE))</f>
        <v>6</v>
      </c>
    </row>
    <row r="87" spans="1:17" x14ac:dyDescent="0.25">
      <c r="A87" s="51">
        <v>45585</v>
      </c>
      <c r="B87" s="1">
        <v>3</v>
      </c>
      <c r="C87" s="49" t="s">
        <v>183</v>
      </c>
      <c r="D87" s="52" t="s">
        <v>184</v>
      </c>
      <c r="E87" s="41" t="s">
        <v>185</v>
      </c>
      <c r="G87" s="55">
        <v>575</v>
      </c>
      <c r="I87" s="55">
        <v>575</v>
      </c>
      <c r="J87" s="6" t="s">
        <v>186</v>
      </c>
      <c r="K87" s="53" t="s">
        <v>38</v>
      </c>
      <c r="N87" t="str">
        <f>IF(ISERROR(SEARCH("NF",E87,1)),"NÃO","SIM")</f>
        <v>SIM</v>
      </c>
      <c r="O87" t="str">
        <f>IF($B87=5,"SIM","")</f>
        <v/>
      </c>
      <c r="P87" s="50" t="str">
        <f>A87&amp;B87&amp;C87&amp;E87&amp;G87&amp;EDATE(J87,0)</f>
        <v>45585317015387000152SIKA E BROXA - NF 1277257545588</v>
      </c>
      <c r="Q87" s="1">
        <f>IF(A87=0,"",VLOOKUP($A87,RESUMO!$A$8:$B$83,2,FALSE))</f>
        <v>6</v>
      </c>
    </row>
    <row r="88" spans="1:17" x14ac:dyDescent="0.25">
      <c r="A88" s="51">
        <v>45585</v>
      </c>
      <c r="B88" s="1">
        <v>3</v>
      </c>
      <c r="C88" s="49" t="s">
        <v>190</v>
      </c>
      <c r="D88" s="52" t="s">
        <v>191</v>
      </c>
      <c r="E88" s="41" t="s">
        <v>192</v>
      </c>
      <c r="G88" s="55">
        <v>3075.52</v>
      </c>
      <c r="I88" s="55">
        <v>3075.52</v>
      </c>
      <c r="J88" s="6" t="s">
        <v>193</v>
      </c>
      <c r="K88" s="53" t="s">
        <v>27</v>
      </c>
      <c r="N88" t="str">
        <f>IF(ISERROR(SEARCH("NF",E88,1)),"NÃO","SIM")</f>
        <v>SIM</v>
      </c>
      <c r="O88" t="str">
        <f>IF($B88=5,"SIM","")</f>
        <v/>
      </c>
      <c r="P88" s="50" t="str">
        <f>A88&amp;B88&amp;C88&amp;E88&amp;G88&amp;EDATE(J88,0)</f>
        <v>45585324200699000100EQUIPAMENTOS DE PROTEÇÃO - NF 1086253075,5245594</v>
      </c>
      <c r="Q88" s="1">
        <f>IF(A88=0,"",VLOOKUP($A88,RESUMO!$A$8:$B$83,2,FALSE))</f>
        <v>6</v>
      </c>
    </row>
    <row r="89" spans="1:17" x14ac:dyDescent="0.25">
      <c r="A89" s="51">
        <v>45585</v>
      </c>
      <c r="B89" s="1">
        <v>3</v>
      </c>
      <c r="C89" s="49" t="s">
        <v>146</v>
      </c>
      <c r="D89" s="52" t="s">
        <v>147</v>
      </c>
      <c r="E89" s="41" t="s">
        <v>148</v>
      </c>
      <c r="G89" s="55">
        <v>66.569999999999993</v>
      </c>
      <c r="I89" s="55">
        <v>66.569999999999993</v>
      </c>
      <c r="J89" s="6" t="s">
        <v>194</v>
      </c>
      <c r="K89" s="53" t="s">
        <v>27</v>
      </c>
      <c r="N89" t="str">
        <f>IF(ISERROR(SEARCH("NF",E89,1)),"NÃO","SIM")</f>
        <v>NÃO</v>
      </c>
      <c r="O89" t="str">
        <f>IF($B89=5,"SIM","")</f>
        <v/>
      </c>
      <c r="P89" s="50" t="str">
        <f>A89&amp;B89&amp;C89&amp;E89&amp;G89&amp;EDATE(J89,0)</f>
        <v>45585338727707000177SEGURO COLABORADORES66,5745596</v>
      </c>
      <c r="Q89" s="1">
        <f>IF(A89=0,"",VLOOKUP($A89,RESUMO!$A$8:$B$83,2,FALSE))</f>
        <v>6</v>
      </c>
    </row>
    <row r="90" spans="1:17" x14ac:dyDescent="0.25">
      <c r="A90" s="51">
        <v>45585</v>
      </c>
      <c r="B90" s="1">
        <v>3</v>
      </c>
      <c r="C90" s="49" t="s">
        <v>195</v>
      </c>
      <c r="D90" s="52" t="s">
        <v>196</v>
      </c>
      <c r="E90" s="41" t="s">
        <v>197</v>
      </c>
      <c r="G90" s="55">
        <v>1084</v>
      </c>
      <c r="I90" s="55">
        <v>1084</v>
      </c>
      <c r="J90" s="6" t="s">
        <v>198</v>
      </c>
      <c r="K90" s="53" t="s">
        <v>27</v>
      </c>
      <c r="N90" t="str">
        <f>IF(ISERROR(SEARCH("NF",E90,1)),"NÃO","SIM")</f>
        <v>SIM</v>
      </c>
      <c r="O90" t="str">
        <f>IF($B90=5,"SIM","")</f>
        <v/>
      </c>
      <c r="P90" s="50" t="str">
        <f>A90&amp;B90&amp;C90&amp;E90&amp;G90&amp;EDATE(J90,0)</f>
        <v>45585351708324000110UNIFORMES - NF 874108445602</v>
      </c>
      <c r="Q90" s="1">
        <f>IF(A90=0,"",VLOOKUP($A90,RESUMO!$A$8:$B$83,2,FALSE))</f>
        <v>6</v>
      </c>
    </row>
    <row r="91" spans="1:17" x14ac:dyDescent="0.25">
      <c r="A91" s="51">
        <v>45585</v>
      </c>
      <c r="B91" s="1">
        <v>3</v>
      </c>
      <c r="C91" s="49" t="s">
        <v>199</v>
      </c>
      <c r="D91" s="52" t="s">
        <v>200</v>
      </c>
      <c r="E91" s="41" t="s">
        <v>160</v>
      </c>
      <c r="G91" s="55">
        <v>403.38</v>
      </c>
      <c r="I91" s="55">
        <v>403.38</v>
      </c>
      <c r="J91" s="6" t="s">
        <v>182</v>
      </c>
      <c r="K91" s="53" t="s">
        <v>27</v>
      </c>
      <c r="N91" t="str">
        <f>IF(ISERROR(SEARCH("NF",E91,1)),"NÃO","SIM")</f>
        <v>NÃO</v>
      </c>
      <c r="O91" t="str">
        <f>IF($B91=5,"SIM","")</f>
        <v/>
      </c>
      <c r="P91" s="50" t="str">
        <f>A91&amp;B91&amp;C91&amp;E91&amp;G91&amp;EDATE(J91,0)</f>
        <v>45585300360305000104REF 09/2024403,3845583</v>
      </c>
      <c r="Q91" s="1">
        <f>IF(A91=0,"",VLOOKUP($A91,RESUMO!$A$8:$B$83,2,FALSE))</f>
        <v>6</v>
      </c>
    </row>
    <row r="92" spans="1:17" x14ac:dyDescent="0.25">
      <c r="A92" s="51">
        <v>45585</v>
      </c>
      <c r="B92" s="1">
        <v>3</v>
      </c>
      <c r="C92" s="49" t="s">
        <v>201</v>
      </c>
      <c r="D92" s="52" t="s">
        <v>202</v>
      </c>
      <c r="E92" s="41" t="s">
        <v>160</v>
      </c>
      <c r="G92" s="55">
        <v>1855.12</v>
      </c>
      <c r="I92" s="55">
        <v>1855.12</v>
      </c>
      <c r="J92" s="6" t="s">
        <v>182</v>
      </c>
      <c r="K92" s="53" t="s">
        <v>27</v>
      </c>
      <c r="N92" t="str">
        <f>IF(ISERROR(SEARCH("NF",E92,1)),"NÃO","SIM")</f>
        <v>NÃO</v>
      </c>
      <c r="O92" t="str">
        <f>IF($B92=5,"SIM","")</f>
        <v/>
      </c>
      <c r="P92" s="50" t="str">
        <f>A92&amp;B92&amp;C92&amp;E92&amp;G92&amp;EDATE(J92,0)</f>
        <v>45585300394460000141REF 09/20241855,1245583</v>
      </c>
      <c r="Q92" s="1">
        <f>IF(A92=0,"",VLOOKUP($A92,RESUMO!$A$8:$B$83,2,FALSE))</f>
        <v>6</v>
      </c>
    </row>
    <row r="93" spans="1:17" x14ac:dyDescent="0.25">
      <c r="A93" s="51">
        <v>45585</v>
      </c>
      <c r="B93" s="1">
        <v>3</v>
      </c>
      <c r="C93" s="49" t="s">
        <v>203</v>
      </c>
      <c r="D93" s="52" t="s">
        <v>204</v>
      </c>
      <c r="E93" s="41" t="s">
        <v>160</v>
      </c>
      <c r="G93" s="55">
        <v>34.200000000000003</v>
      </c>
      <c r="I93" s="55">
        <v>34.200000000000003</v>
      </c>
      <c r="J93" s="6" t="s">
        <v>205</v>
      </c>
      <c r="K93" s="53" t="s">
        <v>27</v>
      </c>
      <c r="L93" t="s">
        <v>28</v>
      </c>
      <c r="N93" t="str">
        <f>IF(ISERROR(SEARCH("NF",E93,1)),"NÃO","SIM")</f>
        <v>NÃO</v>
      </c>
      <c r="O93" t="str">
        <f>IF($B93=5,"SIM","")</f>
        <v/>
      </c>
      <c r="P93" s="50" t="str">
        <f>A93&amp;B93&amp;C93&amp;E93&amp;G93&amp;EDATE(J93,0)</f>
        <v>45585310000000001REF 09/202434,245587</v>
      </c>
      <c r="Q93" s="1">
        <f>IF(A93=0,"",VLOOKUP($A93,RESUMO!$A$8:$B$83,2,FALSE))</f>
        <v>6</v>
      </c>
    </row>
    <row r="94" spans="1:17" x14ac:dyDescent="0.25">
      <c r="A94" s="51">
        <v>45585</v>
      </c>
      <c r="B94" s="1">
        <v>3</v>
      </c>
      <c r="C94" s="49" t="s">
        <v>141</v>
      </c>
      <c r="D94" s="52" t="s">
        <v>142</v>
      </c>
      <c r="E94" s="41" t="s">
        <v>216</v>
      </c>
      <c r="G94" s="55">
        <v>455</v>
      </c>
      <c r="I94" s="55">
        <v>455</v>
      </c>
      <c r="J94" s="6" t="s">
        <v>217</v>
      </c>
      <c r="K94" s="53" t="s">
        <v>145</v>
      </c>
      <c r="N94" t="str">
        <f>IF(ISERROR(SEARCH("NF",E94,1)),"NÃO","SIM")</f>
        <v>SIM</v>
      </c>
      <c r="O94" t="str">
        <f>IF($B94=5,"SIM","")</f>
        <v/>
      </c>
      <c r="P94" s="50" t="str">
        <f>A94&amp;B94&amp;C94&amp;E94&amp;G94&amp;EDATE(J94,0)</f>
        <v>45585307409393000130SERRA E POLICORTE - NF 2626645545593</v>
      </c>
      <c r="Q94" s="1">
        <f>IF(A94=0,"",VLOOKUP($A94,RESUMO!$A$8:$B$83,2,FALSE))</f>
        <v>6</v>
      </c>
    </row>
    <row r="95" spans="1:17" x14ac:dyDescent="0.25">
      <c r="A95" s="51">
        <v>45585</v>
      </c>
      <c r="B95" s="1">
        <v>3</v>
      </c>
      <c r="C95" s="49" t="s">
        <v>66</v>
      </c>
      <c r="D95" s="52" t="s">
        <v>67</v>
      </c>
      <c r="E95" s="41" t="s">
        <v>218</v>
      </c>
      <c r="G95" s="55">
        <v>607.1</v>
      </c>
      <c r="I95" s="55">
        <v>607.1</v>
      </c>
      <c r="J95" s="6" t="s">
        <v>219</v>
      </c>
      <c r="K95" s="53" t="s">
        <v>38</v>
      </c>
      <c r="N95" t="str">
        <f>IF(ISERROR(SEARCH("NF",E95,1)),"NÃO","SIM")</f>
        <v>SIM</v>
      </c>
      <c r="O95" t="str">
        <f>IF($B95=5,"SIM","")</f>
        <v/>
      </c>
      <c r="P95" s="50" t="str">
        <f>A95&amp;B95&amp;C95&amp;E95&amp;G95&amp;EDATE(J95,0)</f>
        <v>45585332392731000116MATERIAIS DIVERSOS - NF 1338607,145586</v>
      </c>
      <c r="Q95" s="1">
        <f>IF(A95=0,"",VLOOKUP($A95,RESUMO!$A$8:$B$83,2,FALSE))</f>
        <v>6</v>
      </c>
    </row>
    <row r="96" spans="1:17" x14ac:dyDescent="0.25">
      <c r="A96" s="51">
        <v>45585</v>
      </c>
      <c r="B96" s="1">
        <v>3</v>
      </c>
      <c r="C96" s="49" t="s">
        <v>112</v>
      </c>
      <c r="D96" s="52" t="s">
        <v>113</v>
      </c>
      <c r="E96" s="41" t="s">
        <v>220</v>
      </c>
      <c r="G96" s="55">
        <v>1938.79</v>
      </c>
      <c r="I96" s="55">
        <v>1938.79</v>
      </c>
      <c r="J96" s="6" t="s">
        <v>217</v>
      </c>
      <c r="K96" s="53" t="s">
        <v>27</v>
      </c>
      <c r="N96" t="str">
        <f>IF(ISERROR(SEARCH("NF",E96,1)),"NÃO","SIM")</f>
        <v>SIM</v>
      </c>
      <c r="O96" t="str">
        <f>IF($B96=5,"SIM","")</f>
        <v/>
      </c>
      <c r="P96" s="50" t="str">
        <f>A96&amp;B96&amp;C96&amp;E96&amp;G96&amp;EDATE(J96,0)</f>
        <v>45585324654133000220CESTAS BASICAS - NF 2594931938,7945593</v>
      </c>
      <c r="Q96" s="1">
        <f>IF(A96=0,"",VLOOKUP($A96,RESUMO!$A$8:$B$83,2,FALSE))</f>
        <v>6</v>
      </c>
    </row>
    <row r="97" spans="1:17" x14ac:dyDescent="0.25">
      <c r="A97" s="51">
        <v>45585</v>
      </c>
      <c r="B97" s="1">
        <v>3</v>
      </c>
      <c r="C97" s="49" t="s">
        <v>104</v>
      </c>
      <c r="D97" s="52" t="s">
        <v>105</v>
      </c>
      <c r="E97" s="41" t="s">
        <v>221</v>
      </c>
      <c r="G97" s="55">
        <v>1005.7</v>
      </c>
      <c r="I97" s="55">
        <v>1005.7</v>
      </c>
      <c r="J97" s="6" t="s">
        <v>222</v>
      </c>
      <c r="K97" s="53" t="s">
        <v>38</v>
      </c>
      <c r="N97" t="str">
        <f>IF(ISERROR(SEARCH("NF",E97,1)),"NÃO","SIM")</f>
        <v>SIM</v>
      </c>
      <c r="O97" t="str">
        <f>IF($B97=5,"SIM","")</f>
        <v/>
      </c>
      <c r="P97" s="50" t="str">
        <f>A97&amp;B97&amp;C97&amp;E97&amp;G97&amp;EDATE(J97,0)</f>
        <v>45585302697297000383CABO E CORDÃO - NF 3376731005,745591</v>
      </c>
      <c r="Q97" s="1">
        <f>IF(A97=0,"",VLOOKUP($A97,RESUMO!$A$8:$B$83,2,FALSE))</f>
        <v>6</v>
      </c>
    </row>
    <row r="98" spans="1:17" x14ac:dyDescent="0.25">
      <c r="A98" s="51">
        <v>45585</v>
      </c>
      <c r="B98" s="1">
        <v>3</v>
      </c>
      <c r="C98" s="49" t="s">
        <v>141</v>
      </c>
      <c r="D98" s="52" t="s">
        <v>142</v>
      </c>
      <c r="E98" s="41" t="s">
        <v>223</v>
      </c>
      <c r="G98" s="55">
        <v>710</v>
      </c>
      <c r="I98" s="55">
        <v>710</v>
      </c>
      <c r="J98" s="6" t="s">
        <v>217</v>
      </c>
      <c r="K98" s="53" t="s">
        <v>145</v>
      </c>
      <c r="N98" t="str">
        <f>IF(ISERROR(SEARCH("NF",E98,1)),"NÃO","SIM")</f>
        <v>SIM</v>
      </c>
      <c r="O98" t="str">
        <f>IF($B98=5,"SIM","")</f>
        <v/>
      </c>
      <c r="P98" s="50" t="str">
        <f>A98&amp;B98&amp;C98&amp;E98&amp;G98&amp;EDATE(J98,0)</f>
        <v>45585307409393000130SERRA E DISCO POLICORTE - NF 276271045593</v>
      </c>
      <c r="Q98" s="1">
        <f>IF(A98=0,"",VLOOKUP($A98,RESUMO!$A$8:$B$83,2,FALSE))</f>
        <v>6</v>
      </c>
    </row>
    <row r="99" spans="1:17" x14ac:dyDescent="0.25">
      <c r="A99" s="51">
        <v>45585</v>
      </c>
      <c r="B99" s="1">
        <v>3</v>
      </c>
      <c r="C99" s="49" t="s">
        <v>224</v>
      </c>
      <c r="D99" s="52" t="s">
        <v>225</v>
      </c>
      <c r="E99" s="41" t="s">
        <v>226</v>
      </c>
      <c r="G99" s="55">
        <v>472</v>
      </c>
      <c r="I99" s="55">
        <v>472</v>
      </c>
      <c r="J99" s="6" t="s">
        <v>205</v>
      </c>
      <c r="K99" s="53" t="s">
        <v>27</v>
      </c>
      <c r="N99" t="str">
        <f>IF(ISERROR(SEARCH("NF",E99,1)),"NÃO","SIM")</f>
        <v>SIM</v>
      </c>
      <c r="O99" t="str">
        <f>IF($B99=5,"SIM","")</f>
        <v/>
      </c>
      <c r="P99" s="50" t="str">
        <f>A99&amp;B99&amp;C99&amp;E99&amp;G99&amp;EDATE(J99,0)</f>
        <v>45585330996544000116REALIZAÇÃO DE EXAMES - NF 340447245587</v>
      </c>
      <c r="Q99" s="1">
        <f>IF(A99=0,"",VLOOKUP($A99,RESUMO!$A$8:$B$83,2,FALSE))</f>
        <v>6</v>
      </c>
    </row>
    <row r="100" spans="1:17" x14ac:dyDescent="0.25">
      <c r="A100" s="51">
        <v>45585</v>
      </c>
      <c r="B100" s="1">
        <v>5</v>
      </c>
      <c r="C100" s="49" t="s">
        <v>187</v>
      </c>
      <c r="D100" s="52" t="s">
        <v>188</v>
      </c>
      <c r="E100" s="41" t="s">
        <v>189</v>
      </c>
      <c r="G100" s="55">
        <v>832.5</v>
      </c>
      <c r="I100" s="55">
        <v>832.5</v>
      </c>
      <c r="J100" s="6" t="s">
        <v>161</v>
      </c>
      <c r="K100" s="53" t="s">
        <v>38</v>
      </c>
      <c r="N100" t="str">
        <f>IF(ISERROR(SEARCH("NF",E100,1)),"NÃO","SIM")</f>
        <v>SIM</v>
      </c>
      <c r="O100" t="str">
        <f>IF($B100=5,"SIM","")</f>
        <v>SIM</v>
      </c>
      <c r="P100" s="50" t="str">
        <f>A100&amp;B100&amp;C100&amp;E100&amp;G100&amp;EDATE(J100,0)</f>
        <v>45585543828098000182SARRAFO - NF 1407832,545569</v>
      </c>
      <c r="Q100" s="1">
        <f>IF(A100=0,"",VLOOKUP($A100,RESUMO!$A$8:$B$83,2,FALSE))</f>
        <v>6</v>
      </c>
    </row>
    <row r="101" spans="1:17" x14ac:dyDescent="0.25">
      <c r="A101" s="51">
        <v>45585</v>
      </c>
      <c r="B101" s="1">
        <v>5</v>
      </c>
      <c r="C101" s="49" t="s">
        <v>206</v>
      </c>
      <c r="D101" s="52" t="s">
        <v>207</v>
      </c>
      <c r="E101" s="41" t="s">
        <v>208</v>
      </c>
      <c r="G101" s="55">
        <v>44</v>
      </c>
      <c r="I101" s="55">
        <v>44</v>
      </c>
      <c r="J101" s="6" t="s">
        <v>209</v>
      </c>
      <c r="K101" s="53" t="s">
        <v>38</v>
      </c>
      <c r="N101" t="str">
        <f>IF(ISERROR(SEARCH("NF",E101,1)),"NÃO","SIM")</f>
        <v>SIM</v>
      </c>
      <c r="O101" t="str">
        <f>IF($B101=5,"SIM","")</f>
        <v>SIM</v>
      </c>
      <c r="P101" s="50" t="str">
        <f>A101&amp;B101&amp;C101&amp;E101&amp;G101&amp;EDATE(J101,0)</f>
        <v>45585544611590000164CHAPEIRA RELOGIO DE PONTO - NF 42054445573</v>
      </c>
      <c r="Q101" s="1">
        <f>IF(A101=0,"",VLOOKUP($A101,RESUMO!$A$8:$B$83,2,FALSE))</f>
        <v>6</v>
      </c>
    </row>
    <row r="102" spans="1:17" x14ac:dyDescent="0.25">
      <c r="A102" s="51">
        <v>45585</v>
      </c>
      <c r="B102" s="1">
        <v>5</v>
      </c>
      <c r="C102" s="49" t="s">
        <v>210</v>
      </c>
      <c r="D102" s="52" t="s">
        <v>211</v>
      </c>
      <c r="E102" s="41" t="s">
        <v>212</v>
      </c>
      <c r="G102" s="55">
        <v>3042.5</v>
      </c>
      <c r="I102" s="55">
        <v>3042.5</v>
      </c>
      <c r="J102" s="6" t="s">
        <v>213</v>
      </c>
      <c r="K102" s="53" t="s">
        <v>38</v>
      </c>
      <c r="N102" t="str">
        <f>IF(ISERROR(SEARCH("NF",E102,1)),"NÃO","SIM")</f>
        <v>SIM</v>
      </c>
      <c r="O102" t="str">
        <f>IF($B102=5,"SIM","")</f>
        <v>SIM</v>
      </c>
      <c r="P102" s="50" t="str">
        <f>A102&amp;B102&amp;C102&amp;E102&amp;G102&amp;EDATE(J102,0)</f>
        <v>45585505512402000270EMCEKRETE - NF 612613042,545574</v>
      </c>
      <c r="Q102" s="1">
        <f>IF(A102=0,"",VLOOKUP($A102,RESUMO!$A$8:$B$83,2,FALSE))</f>
        <v>6</v>
      </c>
    </row>
    <row r="103" spans="1:17" x14ac:dyDescent="0.25">
      <c r="A103" s="51">
        <v>45585</v>
      </c>
      <c r="B103" s="1">
        <v>5</v>
      </c>
      <c r="C103" s="49" t="s">
        <v>187</v>
      </c>
      <c r="D103" s="52" t="s">
        <v>188</v>
      </c>
      <c r="E103" s="41" t="s">
        <v>214</v>
      </c>
      <c r="G103" s="55">
        <v>810</v>
      </c>
      <c r="I103" s="55">
        <v>810</v>
      </c>
      <c r="J103" s="6" t="s">
        <v>215</v>
      </c>
      <c r="K103" s="53" t="s">
        <v>38</v>
      </c>
      <c r="N103" t="str">
        <f>IF(ISERROR(SEARCH("NF",E103,1)),"NÃO","SIM")</f>
        <v>SIM</v>
      </c>
      <c r="O103" t="str">
        <f>IF($B103=5,"SIM","")</f>
        <v>SIM</v>
      </c>
      <c r="P103" s="50" t="str">
        <f>A103&amp;B103&amp;C103&amp;E103&amp;G103&amp;EDATE(J103,0)</f>
        <v>45585543828098000182MADEIRAS - NF 140781045567</v>
      </c>
      <c r="Q103" s="1">
        <f>IF(A103=0,"",VLOOKUP($A103,RESUMO!$A$8:$B$83,2,FALSE))</f>
        <v>6</v>
      </c>
    </row>
    <row r="104" spans="1:17" x14ac:dyDescent="0.25">
      <c r="A104" s="51">
        <v>45585</v>
      </c>
      <c r="B104" s="1">
        <v>5</v>
      </c>
      <c r="C104" s="49" t="s">
        <v>236</v>
      </c>
      <c r="D104" s="52" t="s">
        <v>237</v>
      </c>
      <c r="E104" s="41" t="s">
        <v>238</v>
      </c>
      <c r="G104" s="55">
        <v>18000</v>
      </c>
      <c r="I104" s="55">
        <v>18000</v>
      </c>
      <c r="J104" s="6" t="s">
        <v>239</v>
      </c>
      <c r="K104" s="53" t="s">
        <v>38</v>
      </c>
      <c r="N104" t="str">
        <f>IF(ISERROR(SEARCH("NF",E104,1)),"NÃO","SIM")</f>
        <v>SIM</v>
      </c>
      <c r="O104" t="str">
        <f>IF($B104=5,"SIM","")</f>
        <v>SIM</v>
      </c>
      <c r="P104" s="50" t="str">
        <f>A104&amp;B104&amp;C104&amp;E104&amp;G104&amp;EDATE(J104,0)</f>
        <v>45585513938283000169CONCRETAGEM - NF 1473 aguardando restante1800045575</v>
      </c>
      <c r="Q104" s="1">
        <f>IF(A104=0,"",VLOOKUP($A104,RESUMO!$A$8:$B$83,2,FALSE))</f>
        <v>6</v>
      </c>
    </row>
    <row r="105" spans="1:17" x14ac:dyDescent="0.25">
      <c r="A105" s="51">
        <v>45585</v>
      </c>
      <c r="B105" s="1">
        <v>5</v>
      </c>
      <c r="C105" s="49" t="s">
        <v>34</v>
      </c>
      <c r="D105" s="52" t="s">
        <v>35</v>
      </c>
      <c r="E105" s="41" t="s">
        <v>240</v>
      </c>
      <c r="G105" s="55">
        <v>1695</v>
      </c>
      <c r="I105" s="55">
        <v>1695</v>
      </c>
      <c r="J105" s="6" t="s">
        <v>241</v>
      </c>
      <c r="K105" s="53" t="s">
        <v>38</v>
      </c>
      <c r="N105" t="str">
        <f>IF(ISERROR(SEARCH("NF",E105,1)),"NÃO","SIM")</f>
        <v>SIM</v>
      </c>
      <c r="O105" t="str">
        <f>IF($B105=5,"SIM","")</f>
        <v>SIM</v>
      </c>
      <c r="P105" s="50" t="str">
        <f>A105&amp;B105&amp;C105&amp;E105&amp;G105&amp;EDATE(J105,0)</f>
        <v>45585518850040000279LONA - NF 28562169545579</v>
      </c>
      <c r="Q105" s="1">
        <f>IF(A105=0,"",VLOOKUP($A105,RESUMO!$A$8:$B$83,2,FALSE))</f>
        <v>6</v>
      </c>
    </row>
    <row r="106" spans="1:17" x14ac:dyDescent="0.25">
      <c r="A106" s="51">
        <v>45585</v>
      </c>
      <c r="B106" s="1">
        <v>5</v>
      </c>
      <c r="C106" s="49" t="s">
        <v>255</v>
      </c>
      <c r="D106" s="52" t="s">
        <v>256</v>
      </c>
      <c r="E106" s="41" t="s">
        <v>257</v>
      </c>
      <c r="G106" s="55">
        <v>2400</v>
      </c>
      <c r="I106" s="55">
        <v>2400</v>
      </c>
      <c r="J106" s="6" t="s">
        <v>239</v>
      </c>
      <c r="K106" s="53" t="s">
        <v>38</v>
      </c>
      <c r="N106" t="str">
        <f>IF(ISERROR(SEARCH("NF",E106,1)),"NÃO","SIM")</f>
        <v>SIM</v>
      </c>
      <c r="O106" t="str">
        <f>IF($B106=5,"SIM","")</f>
        <v>SIM</v>
      </c>
      <c r="P106" s="50" t="str">
        <f>A106&amp;B106&amp;C106&amp;E106&amp;G106&amp;EDATE(J106,0)</f>
        <v>45585503562661000107CIMENTO - NF 131726240045575</v>
      </c>
      <c r="Q106" s="1">
        <f>IF(A106=0,"",VLOOKUP($A106,RESUMO!$A$8:$B$83,2,FALSE))</f>
        <v>6</v>
      </c>
    </row>
    <row r="107" spans="1:17" x14ac:dyDescent="0.25">
      <c r="A107" s="51">
        <v>45585</v>
      </c>
      <c r="B107" s="1">
        <v>5</v>
      </c>
      <c r="C107" s="49" t="s">
        <v>187</v>
      </c>
      <c r="D107" s="52" t="s">
        <v>188</v>
      </c>
      <c r="E107" s="41" t="s">
        <v>140</v>
      </c>
      <c r="G107" s="55">
        <v>11750</v>
      </c>
      <c r="I107" s="55">
        <v>11750</v>
      </c>
      <c r="J107" s="6" t="s">
        <v>241</v>
      </c>
      <c r="K107" s="53" t="s">
        <v>38</v>
      </c>
      <c r="N107" t="str">
        <f>IF(ISERROR(SEARCH("NF",E107,1)),"NÃO","SIM")</f>
        <v>SIM</v>
      </c>
      <c r="O107" t="str">
        <f>IF($B107=5,"SIM","")</f>
        <v>SIM</v>
      </c>
      <c r="P107" s="50" t="str">
        <f>A107&amp;B107&amp;C107&amp;E107&amp;G107&amp;EDATE(J107,0)</f>
        <v>45585543828098000182MADEIRAS - AGUARDANDO NF1175045579</v>
      </c>
      <c r="Q107" s="1">
        <f>IF(A107=0,"",VLOOKUP($A107,RESUMO!$A$8:$B$83,2,FALSE))</f>
        <v>6</v>
      </c>
    </row>
    <row r="108" spans="1:17" x14ac:dyDescent="0.25">
      <c r="A108" s="51">
        <v>45601</v>
      </c>
      <c r="B108" s="1">
        <v>1</v>
      </c>
      <c r="C108" s="49" t="s">
        <v>86</v>
      </c>
      <c r="D108" s="52" t="s">
        <v>87</v>
      </c>
      <c r="E108" s="41" t="s">
        <v>81</v>
      </c>
      <c r="G108" s="55">
        <v>215</v>
      </c>
      <c r="H108" s="58">
        <v>11</v>
      </c>
      <c r="I108" s="55">
        <v>2365</v>
      </c>
      <c r="J108" s="6" t="s">
        <v>198</v>
      </c>
      <c r="K108" s="53" t="s">
        <v>27</v>
      </c>
      <c r="L108" t="s">
        <v>88</v>
      </c>
      <c r="N108" t="str">
        <f>IF(ISERROR(SEARCH("NF",E108,1)),"NÃO","SIM")</f>
        <v>NÃO</v>
      </c>
      <c r="O108" t="str">
        <f>IF($B108=5,"SIM","")</f>
        <v/>
      </c>
      <c r="P108" s="50" t="str">
        <f>A108&amp;B108&amp;C108&amp;E108&amp;G108&amp;EDATE(J108,0)</f>
        <v>45601112095122623DIÁRIA21545602</v>
      </c>
      <c r="Q108" s="1">
        <f>IF(A108=0,"",VLOOKUP($A108,RESUMO!$A$8:$B$83,2,FALSE))</f>
        <v>7</v>
      </c>
    </row>
    <row r="109" spans="1:17" x14ac:dyDescent="0.25">
      <c r="A109" s="51">
        <v>45601</v>
      </c>
      <c r="B109" s="1">
        <v>1</v>
      </c>
      <c r="C109" s="49" t="s">
        <v>169</v>
      </c>
      <c r="D109" s="52" t="s">
        <v>170</v>
      </c>
      <c r="E109" s="41" t="s">
        <v>81</v>
      </c>
      <c r="G109" s="55">
        <v>215</v>
      </c>
      <c r="H109" s="58">
        <v>12</v>
      </c>
      <c r="I109" s="55">
        <v>2580</v>
      </c>
      <c r="J109" s="6" t="s">
        <v>198</v>
      </c>
      <c r="K109" s="53" t="s">
        <v>27</v>
      </c>
      <c r="L109" t="s">
        <v>171</v>
      </c>
      <c r="N109" t="str">
        <f>IF(ISERROR(SEARCH("NF",E109,1)),"NÃO","SIM")</f>
        <v>NÃO</v>
      </c>
      <c r="O109" t="str">
        <f>IF($B109=5,"SIM","")</f>
        <v/>
      </c>
      <c r="P109" s="50" t="str">
        <f>A109&amp;B109&amp;C109&amp;E109&amp;G109&amp;EDATE(J109,0)</f>
        <v>45601113075426628DIÁRIA21545602</v>
      </c>
      <c r="Q109" s="1">
        <f>IF(A109=0,"",VLOOKUP($A109,RESUMO!$A$8:$B$83,2,FALSE))</f>
        <v>7</v>
      </c>
    </row>
    <row r="110" spans="1:17" x14ac:dyDescent="0.25">
      <c r="A110" s="51">
        <v>45601</v>
      </c>
      <c r="B110" s="1">
        <v>1</v>
      </c>
      <c r="C110" s="49" t="s">
        <v>242</v>
      </c>
      <c r="D110" s="52" t="s">
        <v>243</v>
      </c>
      <c r="E110" s="41" t="s">
        <v>81</v>
      </c>
      <c r="G110" s="55">
        <v>215</v>
      </c>
      <c r="H110" s="58">
        <v>12</v>
      </c>
      <c r="I110" s="55">
        <v>2580</v>
      </c>
      <c r="J110" s="6" t="s">
        <v>198</v>
      </c>
      <c r="K110" s="53" t="s">
        <v>27</v>
      </c>
      <c r="L110" t="s">
        <v>244</v>
      </c>
      <c r="N110" t="str">
        <f>IF(ISERROR(SEARCH("NF",E110,1)),"NÃO","SIM")</f>
        <v>NÃO</v>
      </c>
      <c r="O110" t="str">
        <f>IF($B110=5,"SIM","")</f>
        <v/>
      </c>
      <c r="P110" s="50" t="str">
        <f>A110&amp;B110&amp;C110&amp;E110&amp;G110&amp;EDATE(J110,0)</f>
        <v>45601121594554668DIÁRIA21545602</v>
      </c>
      <c r="Q110" s="1">
        <f>IF(A110=0,"",VLOOKUP($A110,RESUMO!$A$8:$B$83,2,FALSE))</f>
        <v>7</v>
      </c>
    </row>
    <row r="111" spans="1:17" x14ac:dyDescent="0.25">
      <c r="A111" s="51">
        <v>45601</v>
      </c>
      <c r="B111" s="1">
        <v>1</v>
      </c>
      <c r="C111" s="49" t="s">
        <v>245</v>
      </c>
      <c r="D111" s="52" t="s">
        <v>246</v>
      </c>
      <c r="E111" s="41" t="s">
        <v>81</v>
      </c>
      <c r="G111" s="55">
        <v>215</v>
      </c>
      <c r="H111" s="58">
        <v>12</v>
      </c>
      <c r="I111" s="55">
        <v>2580</v>
      </c>
      <c r="J111" s="6" t="s">
        <v>198</v>
      </c>
      <c r="K111" s="53" t="s">
        <v>27</v>
      </c>
      <c r="L111" t="s">
        <v>247</v>
      </c>
      <c r="N111" t="str">
        <f>IF(ISERROR(SEARCH("NF",E111,1)),"NÃO","SIM")</f>
        <v>NÃO</v>
      </c>
      <c r="O111" t="str">
        <f>IF($B111=5,"SIM","")</f>
        <v/>
      </c>
      <c r="P111" s="50" t="str">
        <f>A111&amp;B111&amp;C111&amp;E111&amp;G111&amp;EDATE(J111,0)</f>
        <v>45601152606090772DIÁRIA21545602</v>
      </c>
      <c r="Q111" s="1">
        <f>IF(A111=0,"",VLOOKUP($A111,RESUMO!$A$8:$B$83,2,FALSE))</f>
        <v>7</v>
      </c>
    </row>
    <row r="112" spans="1:17" x14ac:dyDescent="0.25">
      <c r="A112" s="51">
        <v>45601</v>
      </c>
      <c r="B112" s="1">
        <v>1</v>
      </c>
      <c r="C112" s="49" t="s">
        <v>172</v>
      </c>
      <c r="D112" s="52" t="s">
        <v>173</v>
      </c>
      <c r="E112" s="41" t="s">
        <v>81</v>
      </c>
      <c r="G112" s="55">
        <v>215</v>
      </c>
      <c r="H112" s="58">
        <v>12</v>
      </c>
      <c r="I112" s="55">
        <v>2580</v>
      </c>
      <c r="J112" s="6" t="s">
        <v>198</v>
      </c>
      <c r="K112" s="53" t="s">
        <v>27</v>
      </c>
      <c r="L112" t="s">
        <v>174</v>
      </c>
      <c r="N112" t="str">
        <f>IF(ISERROR(SEARCH("NF",E112,1)),"NÃO","SIM")</f>
        <v>NÃO</v>
      </c>
      <c r="O112" t="str">
        <f>IF($B112=5,"SIM","")</f>
        <v/>
      </c>
      <c r="P112" s="50" t="str">
        <f>A112&amp;B112&amp;C112&amp;E112&amp;G112&amp;EDATE(J112,0)</f>
        <v>45601170458913693DIÁRIA21545602</v>
      </c>
      <c r="Q112" s="1">
        <f>IF(A112=0,"",VLOOKUP($A112,RESUMO!$A$8:$B$83,2,FALSE))</f>
        <v>7</v>
      </c>
    </row>
    <row r="113" spans="1:17" x14ac:dyDescent="0.25">
      <c r="A113" s="51">
        <v>45601</v>
      </c>
      <c r="B113" s="1">
        <v>1</v>
      </c>
      <c r="C113" s="49" t="s">
        <v>122</v>
      </c>
      <c r="D113" s="52" t="s">
        <v>123</v>
      </c>
      <c r="E113" s="41" t="s">
        <v>166</v>
      </c>
      <c r="G113" s="55">
        <v>2368.36</v>
      </c>
      <c r="I113" s="55">
        <v>2368.36</v>
      </c>
      <c r="J113" s="6" t="s">
        <v>198</v>
      </c>
      <c r="K113" s="53" t="s">
        <v>27</v>
      </c>
      <c r="L113" t="s">
        <v>124</v>
      </c>
      <c r="N113" t="str">
        <f>IF(ISERROR(SEARCH("NF",E113,1)),"NÃO","SIM")</f>
        <v>NÃO</v>
      </c>
      <c r="O113" t="str">
        <f>IF($B113=5,"SIM","")</f>
        <v/>
      </c>
      <c r="P113" s="50" t="str">
        <f>A113&amp;B113&amp;C113&amp;E113&amp;G113&amp;EDATE(J113,0)</f>
        <v>45601137134949672SALÁRIO2368,3645602</v>
      </c>
      <c r="Q113" s="1">
        <f>IF(A113=0,"",VLOOKUP($A113,RESUMO!$A$8:$B$83,2,FALSE))</f>
        <v>7</v>
      </c>
    </row>
    <row r="114" spans="1:17" x14ac:dyDescent="0.25">
      <c r="A114" s="51">
        <v>45601</v>
      </c>
      <c r="B114" s="1">
        <v>1</v>
      </c>
      <c r="C114" s="49" t="s">
        <v>127</v>
      </c>
      <c r="D114" s="52" t="s">
        <v>128</v>
      </c>
      <c r="E114" s="41" t="s">
        <v>166</v>
      </c>
      <c r="G114" s="55">
        <v>1106.73</v>
      </c>
      <c r="I114" s="55">
        <v>1106.73</v>
      </c>
      <c r="J114" s="6" t="s">
        <v>198</v>
      </c>
      <c r="K114" s="53" t="s">
        <v>27</v>
      </c>
      <c r="L114" t="s">
        <v>129</v>
      </c>
      <c r="N114" t="str">
        <f>IF(ISERROR(SEARCH("NF",E114,1)),"NÃO","SIM")</f>
        <v>NÃO</v>
      </c>
      <c r="O114" t="str">
        <f>IF($B114=5,"SIM","")</f>
        <v/>
      </c>
      <c r="P114" s="50" t="str">
        <f>A114&amp;B114&amp;C114&amp;E114&amp;G114&amp;EDATE(J114,0)</f>
        <v>45601110199069603SALÁRIO1106,7345602</v>
      </c>
      <c r="Q114" s="1">
        <f>IF(A114=0,"",VLOOKUP($A114,RESUMO!$A$8:$B$83,2,FALSE))</f>
        <v>7</v>
      </c>
    </row>
    <row r="115" spans="1:17" x14ac:dyDescent="0.25">
      <c r="A115" s="51">
        <v>45601</v>
      </c>
      <c r="B115" s="1">
        <v>1</v>
      </c>
      <c r="C115" s="49" t="s">
        <v>83</v>
      </c>
      <c r="D115" s="52" t="s">
        <v>84</v>
      </c>
      <c r="E115" s="41" t="s">
        <v>166</v>
      </c>
      <c r="G115" s="55">
        <v>1262.25</v>
      </c>
      <c r="I115" s="55">
        <v>1262.25</v>
      </c>
      <c r="J115" s="6" t="s">
        <v>198</v>
      </c>
      <c r="K115" s="53" t="s">
        <v>27</v>
      </c>
      <c r="L115" t="s">
        <v>85</v>
      </c>
      <c r="N115" t="str">
        <f>IF(ISERROR(SEARCH("NF",E115,1)),"NÃO","SIM")</f>
        <v>NÃO</v>
      </c>
      <c r="O115" t="str">
        <f>IF($B115=5,"SIM","")</f>
        <v/>
      </c>
      <c r="P115" s="50" t="str">
        <f>A115&amp;B115&amp;C115&amp;E115&amp;G115&amp;EDATE(J115,0)</f>
        <v>45601114020156662SALÁRIO1262,2545602</v>
      </c>
      <c r="Q115" s="1">
        <f>IF(A115=0,"",VLOOKUP($A115,RESUMO!$A$8:$B$83,2,FALSE))</f>
        <v>7</v>
      </c>
    </row>
    <row r="116" spans="1:17" x14ac:dyDescent="0.25">
      <c r="A116" s="51">
        <v>45601</v>
      </c>
      <c r="B116" s="1">
        <v>1</v>
      </c>
      <c r="C116" s="49" t="s">
        <v>122</v>
      </c>
      <c r="D116" s="52" t="s">
        <v>123</v>
      </c>
      <c r="E116" s="41" t="s">
        <v>167</v>
      </c>
      <c r="G116" s="55">
        <v>41.3</v>
      </c>
      <c r="H116" s="58">
        <v>19</v>
      </c>
      <c r="I116" s="55">
        <v>784.69999999999993</v>
      </c>
      <c r="J116" s="6" t="s">
        <v>198</v>
      </c>
      <c r="K116" s="53" t="s">
        <v>27</v>
      </c>
      <c r="L116" t="s">
        <v>124</v>
      </c>
      <c r="N116" t="str">
        <f>IF(ISERROR(SEARCH("NF",E116,1)),"NÃO","SIM")</f>
        <v>NÃO</v>
      </c>
      <c r="O116" t="str">
        <f>IF($B116=5,"SIM","")</f>
        <v/>
      </c>
      <c r="P116" s="50" t="str">
        <f>A116&amp;B116&amp;C116&amp;E116&amp;G116&amp;EDATE(J116,0)</f>
        <v>45601137134949672TRANSPORTE41,345602</v>
      </c>
      <c r="Q116" s="1">
        <f>IF(A116=0,"",VLOOKUP($A116,RESUMO!$A$8:$B$83,2,FALSE))</f>
        <v>7</v>
      </c>
    </row>
    <row r="117" spans="1:17" x14ac:dyDescent="0.25">
      <c r="A117" s="51">
        <v>45601</v>
      </c>
      <c r="B117" s="1">
        <v>1</v>
      </c>
      <c r="C117" s="49" t="s">
        <v>127</v>
      </c>
      <c r="D117" s="52" t="s">
        <v>128</v>
      </c>
      <c r="E117" s="41" t="s">
        <v>167</v>
      </c>
      <c r="G117" s="55">
        <v>45.3</v>
      </c>
      <c r="H117" s="58">
        <v>18</v>
      </c>
      <c r="I117" s="55">
        <v>815.4</v>
      </c>
      <c r="J117" s="6" t="s">
        <v>198</v>
      </c>
      <c r="K117" s="53" t="s">
        <v>27</v>
      </c>
      <c r="L117" t="s">
        <v>129</v>
      </c>
      <c r="N117" t="str">
        <f>IF(ISERROR(SEARCH("NF",E117,1)),"NÃO","SIM")</f>
        <v>NÃO</v>
      </c>
      <c r="O117" t="str">
        <f>IF($B117=5,"SIM","")</f>
        <v/>
      </c>
      <c r="P117" s="50" t="str">
        <f>A117&amp;B117&amp;C117&amp;E117&amp;G117&amp;EDATE(J117,0)</f>
        <v>45601110199069603TRANSPORTE45,345602</v>
      </c>
      <c r="Q117" s="1">
        <f>IF(A117=0,"",VLOOKUP($A117,RESUMO!$A$8:$B$83,2,FALSE))</f>
        <v>7</v>
      </c>
    </row>
    <row r="118" spans="1:17" x14ac:dyDescent="0.25">
      <c r="A118" s="51">
        <v>45601</v>
      </c>
      <c r="B118" s="1">
        <v>1</v>
      </c>
      <c r="C118" s="49" t="s">
        <v>83</v>
      </c>
      <c r="D118" s="52" t="s">
        <v>84</v>
      </c>
      <c r="E118" s="41" t="s">
        <v>167</v>
      </c>
      <c r="G118" s="55">
        <v>37.9</v>
      </c>
      <c r="H118" s="58">
        <v>17</v>
      </c>
      <c r="I118" s="55">
        <v>644.29999999999995</v>
      </c>
      <c r="J118" s="6" t="s">
        <v>198</v>
      </c>
      <c r="K118" s="53" t="s">
        <v>27</v>
      </c>
      <c r="L118" t="s">
        <v>85</v>
      </c>
      <c r="N118" t="str">
        <f>IF(ISERROR(SEARCH("NF",E118,1)),"NÃO","SIM")</f>
        <v>NÃO</v>
      </c>
      <c r="O118" t="str">
        <f>IF($B118=5,"SIM","")</f>
        <v/>
      </c>
      <c r="P118" s="50" t="str">
        <f>A118&amp;B118&amp;C118&amp;E118&amp;G118&amp;EDATE(J118,0)</f>
        <v>45601114020156662TRANSPORTE37,945602</v>
      </c>
      <c r="Q118" s="1">
        <f>IF(A118=0,"",VLOOKUP($A118,RESUMO!$A$8:$B$83,2,FALSE))</f>
        <v>7</v>
      </c>
    </row>
    <row r="119" spans="1:17" x14ac:dyDescent="0.25">
      <c r="A119" s="51">
        <v>45601</v>
      </c>
      <c r="B119" s="1">
        <v>1</v>
      </c>
      <c r="C119" s="49" t="s">
        <v>122</v>
      </c>
      <c r="D119" s="52" t="s">
        <v>123</v>
      </c>
      <c r="E119" s="41" t="s">
        <v>168</v>
      </c>
      <c r="G119" s="55">
        <v>4</v>
      </c>
      <c r="H119" s="58">
        <v>19</v>
      </c>
      <c r="I119" s="55">
        <v>76</v>
      </c>
      <c r="J119" s="6" t="s">
        <v>198</v>
      </c>
      <c r="K119" s="53" t="s">
        <v>27</v>
      </c>
      <c r="L119" t="s">
        <v>124</v>
      </c>
      <c r="N119" t="str">
        <f>IF(ISERROR(SEARCH("NF",E119,1)),"NÃO","SIM")</f>
        <v>NÃO</v>
      </c>
      <c r="O119" t="str">
        <f>IF($B119=5,"SIM","")</f>
        <v/>
      </c>
      <c r="P119" s="50" t="str">
        <f>A119&amp;B119&amp;C119&amp;E119&amp;G119&amp;EDATE(J119,0)</f>
        <v>45601137134949672CAFÉ445602</v>
      </c>
      <c r="Q119" s="1">
        <f>IF(A119=0,"",VLOOKUP($A119,RESUMO!$A$8:$B$83,2,FALSE))</f>
        <v>7</v>
      </c>
    </row>
    <row r="120" spans="1:17" x14ac:dyDescent="0.25">
      <c r="A120" s="51">
        <v>45601</v>
      </c>
      <c r="B120" s="1">
        <v>1</v>
      </c>
      <c r="C120" s="49" t="s">
        <v>127</v>
      </c>
      <c r="D120" s="52" t="s">
        <v>128</v>
      </c>
      <c r="E120" s="41" t="s">
        <v>168</v>
      </c>
      <c r="G120" s="55">
        <v>4</v>
      </c>
      <c r="H120" s="58">
        <v>18</v>
      </c>
      <c r="I120" s="55">
        <v>72</v>
      </c>
      <c r="J120" s="6" t="s">
        <v>198</v>
      </c>
      <c r="K120" s="53" t="s">
        <v>27</v>
      </c>
      <c r="L120" t="s">
        <v>129</v>
      </c>
      <c r="N120" t="str">
        <f>IF(ISERROR(SEARCH("NF",E120,1)),"NÃO","SIM")</f>
        <v>NÃO</v>
      </c>
      <c r="O120" t="str">
        <f>IF($B120=5,"SIM","")</f>
        <v/>
      </c>
      <c r="P120" s="50" t="str">
        <f>A120&amp;B120&amp;C120&amp;E120&amp;G120&amp;EDATE(J120,0)</f>
        <v>45601110199069603CAFÉ445602</v>
      </c>
      <c r="Q120" s="1">
        <f>IF(A120=0,"",VLOOKUP($A120,RESUMO!$A$8:$B$83,2,FALSE))</f>
        <v>7</v>
      </c>
    </row>
    <row r="121" spans="1:17" x14ac:dyDescent="0.25">
      <c r="A121" s="51">
        <v>45601</v>
      </c>
      <c r="B121" s="1">
        <v>1</v>
      </c>
      <c r="C121" s="49" t="s">
        <v>83</v>
      </c>
      <c r="D121" s="52" t="s">
        <v>84</v>
      </c>
      <c r="E121" s="41" t="s">
        <v>168</v>
      </c>
      <c r="G121" s="55">
        <v>4</v>
      </c>
      <c r="H121" s="58">
        <v>17</v>
      </c>
      <c r="I121" s="55">
        <v>68</v>
      </c>
      <c r="J121" s="6" t="s">
        <v>198</v>
      </c>
      <c r="K121" s="53" t="s">
        <v>27</v>
      </c>
      <c r="L121" t="s">
        <v>85</v>
      </c>
      <c r="N121" t="str">
        <f>IF(ISERROR(SEARCH("NF",E121,1)),"NÃO","SIM")</f>
        <v>NÃO</v>
      </c>
      <c r="O121" t="str">
        <f>IF($B121=5,"SIM","")</f>
        <v/>
      </c>
      <c r="P121" s="50" t="str">
        <f>A121&amp;B121&amp;C121&amp;E121&amp;G121&amp;EDATE(J121,0)</f>
        <v>45601114020156662CAFÉ445602</v>
      </c>
      <c r="Q121" s="1">
        <f>IF(A121=0,"",VLOOKUP($A121,RESUMO!$A$8:$B$83,2,FALSE))</f>
        <v>7</v>
      </c>
    </row>
    <row r="122" spans="1:17" x14ac:dyDescent="0.25">
      <c r="A122" s="51">
        <v>45601</v>
      </c>
      <c r="B122" s="1">
        <v>2</v>
      </c>
      <c r="C122" s="49" t="s">
        <v>158</v>
      </c>
      <c r="D122" s="52" t="s">
        <v>159</v>
      </c>
      <c r="E122" s="41" t="s">
        <v>160</v>
      </c>
      <c r="G122" s="55">
        <v>372</v>
      </c>
      <c r="I122" s="55">
        <v>372</v>
      </c>
      <c r="J122" s="6" t="s">
        <v>198</v>
      </c>
      <c r="K122" s="53" t="s">
        <v>27</v>
      </c>
      <c r="L122" t="s">
        <v>28</v>
      </c>
      <c r="N122" t="str">
        <f>IF(ISERROR(SEARCH("NF",E122,1)),"NÃO","SIM")</f>
        <v>NÃO</v>
      </c>
      <c r="O122" t="str">
        <f>IF($B122=5,"SIM","")</f>
        <v/>
      </c>
      <c r="P122" s="50" t="str">
        <f>A122&amp;B122&amp;C122&amp;E122&amp;G122&amp;EDATE(J122,0)</f>
        <v>45601210000000002REF 09/202437245602</v>
      </c>
      <c r="Q122" s="1">
        <f>IF(A122=0,"",VLOOKUP($A122,RESUMO!$A$8:$B$83,2,FALSE))</f>
        <v>7</v>
      </c>
    </row>
    <row r="123" spans="1:17" x14ac:dyDescent="0.25">
      <c r="A123" s="51">
        <v>45601</v>
      </c>
      <c r="B123" s="1">
        <v>2</v>
      </c>
      <c r="C123" s="49" t="s">
        <v>162</v>
      </c>
      <c r="D123" s="52" t="s">
        <v>163</v>
      </c>
      <c r="E123" s="41" t="s">
        <v>160</v>
      </c>
      <c r="G123" s="55">
        <v>135</v>
      </c>
      <c r="I123" s="55">
        <v>135</v>
      </c>
      <c r="J123" s="6" t="s">
        <v>198</v>
      </c>
      <c r="K123" s="53" t="s">
        <v>33</v>
      </c>
      <c r="L123" t="s">
        <v>28</v>
      </c>
      <c r="N123" t="str">
        <f>IF(ISERROR(SEARCH("NF",E123,1)),"NÃO","SIM")</f>
        <v>NÃO</v>
      </c>
      <c r="O123" t="str">
        <f>IF($B123=5,"SIM","")</f>
        <v/>
      </c>
      <c r="P123" s="50" t="str">
        <f>A123&amp;B123&amp;C123&amp;E123&amp;G123&amp;EDATE(J123,0)</f>
        <v>45601210000000003REF 09/202413545602</v>
      </c>
      <c r="Q123" s="1">
        <f>IF(A123=0,"",VLOOKUP($A123,RESUMO!$A$8:$B$83,2,FALSE))</f>
        <v>7</v>
      </c>
    </row>
    <row r="124" spans="1:17" x14ac:dyDescent="0.25">
      <c r="A124" s="51">
        <v>45601</v>
      </c>
      <c r="B124" s="1">
        <v>2</v>
      </c>
      <c r="C124" s="49" t="s">
        <v>164</v>
      </c>
      <c r="D124" s="52" t="s">
        <v>165</v>
      </c>
      <c r="E124" s="41" t="s">
        <v>160</v>
      </c>
      <c r="G124" s="55">
        <v>847.2</v>
      </c>
      <c r="I124" s="55">
        <v>847.2</v>
      </c>
      <c r="J124" s="6" t="s">
        <v>198</v>
      </c>
      <c r="K124" s="53" t="s">
        <v>27</v>
      </c>
      <c r="L124" t="s">
        <v>28</v>
      </c>
      <c r="N124" t="str">
        <f>IF(ISERROR(SEARCH("NF",E124,1)),"NÃO","SIM")</f>
        <v>NÃO</v>
      </c>
      <c r="O124" t="str">
        <f>IF($B124=5,"SIM","")</f>
        <v/>
      </c>
      <c r="P124" s="50" t="str">
        <f>A124&amp;B124&amp;C124&amp;E124&amp;G124&amp;EDATE(J124,0)</f>
        <v>45601210000000004REF 09/2024847,245602</v>
      </c>
      <c r="Q124" s="1">
        <f>IF(A124=0,"",VLOOKUP($A124,RESUMO!$A$8:$B$83,2,FALSE))</f>
        <v>7</v>
      </c>
    </row>
    <row r="125" spans="1:17" x14ac:dyDescent="0.25">
      <c r="A125" s="51">
        <v>45601</v>
      </c>
      <c r="B125" s="1">
        <v>2</v>
      </c>
      <c r="C125" s="49" t="s">
        <v>17</v>
      </c>
      <c r="D125" s="52" t="s">
        <v>18</v>
      </c>
      <c r="E125" s="41" t="s">
        <v>19</v>
      </c>
      <c r="G125" s="55">
        <v>173</v>
      </c>
      <c r="I125" s="55">
        <v>173</v>
      </c>
      <c r="J125" s="6" t="s">
        <v>198</v>
      </c>
      <c r="K125" s="53" t="s">
        <v>21</v>
      </c>
      <c r="L125" t="s">
        <v>22</v>
      </c>
      <c r="N125" t="str">
        <f>IF(ISERROR(SEARCH("NF",E125,1)),"NÃO","SIM")</f>
        <v>SIM</v>
      </c>
      <c r="O125" t="str">
        <f>IF($B125=5,"SIM","")</f>
        <v/>
      </c>
      <c r="P125" s="50" t="str">
        <f>A125&amp;B125&amp;C125&amp;E125&amp;G125&amp;EDATE(J125,0)</f>
        <v>45601207834753000141PLOTAGENS - NF A EMITIR17345602</v>
      </c>
      <c r="Q125" s="1">
        <f>IF(A125=0,"",VLOOKUP($A125,RESUMO!$A$8:$B$83,2,FALSE))</f>
        <v>7</v>
      </c>
    </row>
    <row r="126" spans="1:17" x14ac:dyDescent="0.25">
      <c r="A126" s="51">
        <v>45601</v>
      </c>
      <c r="B126" s="1">
        <v>2</v>
      </c>
      <c r="C126" s="49" t="s">
        <v>175</v>
      </c>
      <c r="D126" s="52" t="s">
        <v>176</v>
      </c>
      <c r="E126" s="41" t="s">
        <v>177</v>
      </c>
      <c r="G126" s="55">
        <v>2040</v>
      </c>
      <c r="I126" s="55">
        <v>2040</v>
      </c>
      <c r="J126" s="6" t="s">
        <v>198</v>
      </c>
      <c r="K126" s="53" t="s">
        <v>21</v>
      </c>
      <c r="L126" t="s">
        <v>178</v>
      </c>
      <c r="N126" t="str">
        <f>IF(ISERROR(SEARCH("NF",E126,1)),"NÃO","SIM")</f>
        <v>NÃO</v>
      </c>
      <c r="O126" t="str">
        <f>IF($B126=5,"SIM","")</f>
        <v/>
      </c>
      <c r="P126" s="50" t="str">
        <f>A126&amp;B126&amp;C126&amp;E126&amp;G126&amp;EDATE(J126,0)</f>
        <v>45601207284290633ESCAVAÇÃO DE SAPATAS DE FUNDAÇÃO204045602</v>
      </c>
      <c r="Q126" s="1">
        <f>IF(A126=0,"",VLOOKUP($A126,RESUMO!$A$8:$B$83,2,FALSE))</f>
        <v>7</v>
      </c>
    </row>
    <row r="127" spans="1:17" x14ac:dyDescent="0.25">
      <c r="A127" s="51">
        <v>45601</v>
      </c>
      <c r="B127" s="1">
        <v>2</v>
      </c>
      <c r="C127" s="49" t="s">
        <v>131</v>
      </c>
      <c r="D127" s="52" t="s">
        <v>132</v>
      </c>
      <c r="E127" s="41" t="s">
        <v>258</v>
      </c>
      <c r="G127" s="55">
        <v>2300</v>
      </c>
      <c r="I127" s="55">
        <v>2300</v>
      </c>
      <c r="J127" s="6" t="s">
        <v>198</v>
      </c>
      <c r="K127" s="53" t="s">
        <v>21</v>
      </c>
      <c r="L127" t="s">
        <v>134</v>
      </c>
      <c r="N127" t="str">
        <f>IF(ISERROR(SEARCH("NF",E127,1)),"NÃO","SIM")</f>
        <v>NÃO</v>
      </c>
      <c r="O127" t="str">
        <f>IF($B127=5,"SIM","")</f>
        <v/>
      </c>
      <c r="P127" s="50" t="str">
        <f>A127&amp;B127&amp;C127&amp;E127&amp;G127&amp;EDATE(J127,0)</f>
        <v>45601243944434000152LOCAÇÃO DOS INSERTS DA ESTRUTURA METALICA230045602</v>
      </c>
      <c r="Q127" s="1">
        <f>IF(A127=0,"",VLOOKUP($A127,RESUMO!$A$8:$B$83,2,FALSE))</f>
        <v>7</v>
      </c>
    </row>
    <row r="128" spans="1:17" x14ac:dyDescent="0.25">
      <c r="A128" s="51">
        <v>45601</v>
      </c>
      <c r="B128" s="1">
        <v>2</v>
      </c>
      <c r="C128" s="49" t="s">
        <v>232</v>
      </c>
      <c r="D128" s="52" t="s">
        <v>233</v>
      </c>
      <c r="E128" s="41" t="s">
        <v>275</v>
      </c>
      <c r="G128" s="55">
        <v>4090</v>
      </c>
      <c r="I128" s="55">
        <v>4090</v>
      </c>
      <c r="J128" s="6" t="s">
        <v>198</v>
      </c>
      <c r="K128" s="53" t="s">
        <v>38</v>
      </c>
      <c r="L128" t="s">
        <v>235</v>
      </c>
      <c r="N128" t="str">
        <f>IF(ISERROR(SEARCH("NF",E128,1)),"NÃO","SIM")</f>
        <v>NÃO</v>
      </c>
      <c r="O128" t="str">
        <f>IF($B128=5,"SIM","")</f>
        <v/>
      </c>
      <c r="P128" s="50" t="str">
        <f>A128&amp;B128&amp;C128&amp;E128&amp;G128&amp;EDATE(J128,0)</f>
        <v>45601237052904870BRITA E AREIA - PED. 4925 / 4928 / 4933409045602</v>
      </c>
      <c r="Q128" s="1">
        <f>IF(A128=0,"",VLOOKUP($A128,RESUMO!$A$8:$B$83,2,FALSE))</f>
        <v>7</v>
      </c>
    </row>
    <row r="129" spans="1:17" x14ac:dyDescent="0.25">
      <c r="A129" s="51">
        <v>45601</v>
      </c>
      <c r="B129" s="1">
        <v>3</v>
      </c>
      <c r="C129" s="49" t="s">
        <v>104</v>
      </c>
      <c r="D129" s="52" t="s">
        <v>105</v>
      </c>
      <c r="E129" s="41" t="s">
        <v>259</v>
      </c>
      <c r="G129" s="55">
        <v>2731.16</v>
      </c>
      <c r="I129" s="55">
        <v>2731.16</v>
      </c>
      <c r="J129" s="6" t="s">
        <v>260</v>
      </c>
      <c r="K129" s="53" t="s">
        <v>38</v>
      </c>
      <c r="N129" t="str">
        <f>IF(ISERROR(SEARCH("NF",E129,1)),"NÃO","SIM")</f>
        <v>SIM</v>
      </c>
      <c r="O129" t="str">
        <f>IF($B129=5,"SIM","")</f>
        <v/>
      </c>
      <c r="P129" s="50" t="str">
        <f>A129&amp;B129&amp;C129&amp;E129&amp;G129&amp;EDATE(J129,0)</f>
        <v>45601302697297000383MATERIAIS ELÉTRICOS - NF 3405742731,1645604</v>
      </c>
      <c r="Q129" s="1">
        <f>IF(A129=0,"",VLOOKUP($A129,RESUMO!$A$8:$B$83,2,FALSE))</f>
        <v>7</v>
      </c>
    </row>
    <row r="130" spans="1:17" x14ac:dyDescent="0.25">
      <c r="A130" s="51">
        <v>45601</v>
      </c>
      <c r="B130" s="1">
        <v>3</v>
      </c>
      <c r="C130" s="49" t="s">
        <v>104</v>
      </c>
      <c r="D130" s="52" t="s">
        <v>105</v>
      </c>
      <c r="E130" s="41" t="s">
        <v>261</v>
      </c>
      <c r="G130" s="55">
        <v>124</v>
      </c>
      <c r="I130" s="55">
        <v>124</v>
      </c>
      <c r="J130" s="6" t="s">
        <v>262</v>
      </c>
      <c r="K130" s="53" t="s">
        <v>38</v>
      </c>
      <c r="N130" t="str">
        <f>IF(ISERROR(SEARCH("NF",E130,1)),"NÃO","SIM")</f>
        <v>SIM</v>
      </c>
      <c r="O130" t="str">
        <f>IF($B130=5,"SIM","")</f>
        <v/>
      </c>
      <c r="P130" s="50" t="str">
        <f>A130&amp;B130&amp;C130&amp;E130&amp;G130&amp;EDATE(J130,0)</f>
        <v>45601302697297000383MATERIAIS ELÉTRICOS - NF 34182512445610</v>
      </c>
      <c r="Q130" s="1">
        <f>IF(A130=0,"",VLOOKUP($A130,RESUMO!$A$8:$B$83,2,FALSE))</f>
        <v>7</v>
      </c>
    </row>
    <row r="131" spans="1:17" x14ac:dyDescent="0.25">
      <c r="A131" s="51">
        <v>45601</v>
      </c>
      <c r="B131" s="1">
        <v>3</v>
      </c>
      <c r="C131" s="49" t="s">
        <v>66</v>
      </c>
      <c r="D131" s="52" t="s">
        <v>67</v>
      </c>
      <c r="E131" s="41" t="s">
        <v>265</v>
      </c>
      <c r="G131" s="55">
        <v>604.4</v>
      </c>
      <c r="I131" s="55">
        <v>604.4</v>
      </c>
      <c r="J131" s="6" t="s">
        <v>266</v>
      </c>
      <c r="K131" s="53" t="s">
        <v>38</v>
      </c>
      <c r="N131" t="str">
        <f>IF(ISERROR(SEARCH("NF",E131,1)),"NÃO","SIM")</f>
        <v>SIM</v>
      </c>
      <c r="O131" t="str">
        <f>IF($B131=5,"SIM","")</f>
        <v/>
      </c>
      <c r="P131" s="50" t="str">
        <f>A131&amp;B131&amp;C131&amp;E131&amp;G131&amp;EDATE(J131,0)</f>
        <v>45601332392731000116MATERIAIS DIVERSOS - NF 3050604,445612</v>
      </c>
      <c r="Q131" s="1">
        <f>IF(A131=0,"",VLOOKUP($A131,RESUMO!$A$8:$B$83,2,FALSE))</f>
        <v>7</v>
      </c>
    </row>
    <row r="132" spans="1:17" x14ac:dyDescent="0.25">
      <c r="A132" s="51">
        <v>45601</v>
      </c>
      <c r="B132" s="1">
        <v>3</v>
      </c>
      <c r="C132" s="49" t="s">
        <v>141</v>
      </c>
      <c r="D132" s="52" t="s">
        <v>142</v>
      </c>
      <c r="E132" s="41" t="s">
        <v>269</v>
      </c>
      <c r="G132" s="55">
        <v>1045</v>
      </c>
      <c r="I132" s="55">
        <v>1045</v>
      </c>
      <c r="J132" s="6" t="s">
        <v>270</v>
      </c>
      <c r="K132" s="53" t="s">
        <v>145</v>
      </c>
      <c r="N132" t="str">
        <f>IF(ISERROR(SEARCH("NF",E132,1)),"NÃO","SIM")</f>
        <v>SIM</v>
      </c>
      <c r="O132" t="str">
        <f>IF($B132=5,"SIM","")</f>
        <v/>
      </c>
      <c r="P132" s="50" t="str">
        <f>A132&amp;B132&amp;C132&amp;E132&amp;G132&amp;EDATE(J132,0)</f>
        <v>45601307409393000130BETONEIRA, MARTELETE, ESMERILHADEIRA, SERRA, MOTOR E MANGOTE - NF 26496104545614</v>
      </c>
      <c r="Q132" s="1">
        <f>IF(A132=0,"",VLOOKUP($A132,RESUMO!$A$8:$B$83,2,FALSE))</f>
        <v>7</v>
      </c>
    </row>
    <row r="133" spans="1:17" x14ac:dyDescent="0.25">
      <c r="A133" s="51">
        <v>45601</v>
      </c>
      <c r="B133" s="1">
        <v>3</v>
      </c>
      <c r="C133" s="49" t="s">
        <v>141</v>
      </c>
      <c r="D133" s="52" t="s">
        <v>142</v>
      </c>
      <c r="E133" s="41" t="s">
        <v>271</v>
      </c>
      <c r="G133" s="55">
        <v>195</v>
      </c>
      <c r="I133" s="55">
        <v>195</v>
      </c>
      <c r="J133" s="6" t="s">
        <v>262</v>
      </c>
      <c r="K133" s="53" t="s">
        <v>145</v>
      </c>
      <c r="N133" t="str">
        <f>IF(ISERROR(SEARCH("NF",E133,1)),"NÃO","SIM")</f>
        <v>SIM</v>
      </c>
      <c r="O133" t="str">
        <f>IF($B133=5,"SIM","")</f>
        <v/>
      </c>
      <c r="P133" s="50" t="str">
        <f>A133&amp;B133&amp;C133&amp;E133&amp;G133&amp;EDATE(J133,0)</f>
        <v>45601307409393000130SERRA E DISCO - NF 277919545610</v>
      </c>
      <c r="Q133" s="1">
        <f>IF(A133=0,"",VLOOKUP($A133,RESUMO!$A$8:$B$83,2,FALSE))</f>
        <v>7</v>
      </c>
    </row>
    <row r="134" spans="1:17" x14ac:dyDescent="0.25">
      <c r="A134" s="51">
        <v>45601</v>
      </c>
      <c r="B134" s="1">
        <v>3</v>
      </c>
      <c r="C134" s="49" t="s">
        <v>141</v>
      </c>
      <c r="D134" s="52" t="s">
        <v>142</v>
      </c>
      <c r="E134" s="41" t="s">
        <v>272</v>
      </c>
      <c r="G134" s="55">
        <v>136</v>
      </c>
      <c r="I134" s="55">
        <v>136</v>
      </c>
      <c r="J134" s="6" t="s">
        <v>262</v>
      </c>
      <c r="K134" s="53" t="s">
        <v>145</v>
      </c>
      <c r="N134" t="str">
        <f>IF(ISERROR(SEARCH("NF",E134,1)),"NÃO","SIM")</f>
        <v>SIM</v>
      </c>
      <c r="O134" t="str">
        <f>IF($B134=5,"SIM","")</f>
        <v/>
      </c>
      <c r="P134" s="50" t="str">
        <f>A134&amp;B134&amp;C134&amp;E134&amp;G134&amp;EDATE(J134,0)</f>
        <v>45601307409393000130BROCA - NF 277613645610</v>
      </c>
      <c r="Q134" s="1">
        <f>IF(A134=0,"",VLOOKUP($A134,RESUMO!$A$8:$B$83,2,FALSE))</f>
        <v>7</v>
      </c>
    </row>
    <row r="135" spans="1:17" x14ac:dyDescent="0.25">
      <c r="A135" s="51">
        <v>45601</v>
      </c>
      <c r="B135" s="1">
        <v>4</v>
      </c>
      <c r="C135" s="49" t="s">
        <v>23</v>
      </c>
      <c r="D135" s="52" t="s">
        <v>24</v>
      </c>
      <c r="E135" s="41" t="s">
        <v>276</v>
      </c>
      <c r="G135" s="55">
        <v>20</v>
      </c>
      <c r="I135" s="55">
        <v>20</v>
      </c>
      <c r="J135" s="6" t="s">
        <v>198</v>
      </c>
      <c r="K135" s="53" t="s">
        <v>27</v>
      </c>
      <c r="L135" t="s">
        <v>28</v>
      </c>
      <c r="N135" t="str">
        <f>IF(ISERROR(SEARCH("NF",E135,1)),"NÃO","SIM")</f>
        <v>NÃO</v>
      </c>
      <c r="O135" t="str">
        <f>IF($B135=5,"SIM","")</f>
        <v/>
      </c>
      <c r="P135" s="50" t="str">
        <f>A135&amp;B135&amp;C135&amp;E135&amp;G135&amp;EDATE(J135,0)</f>
        <v>45601427648990687FRETE UNIFORMES2045602</v>
      </c>
      <c r="Q135" s="1">
        <f>IF(A135=0,"",VLOOKUP($A135,RESUMO!$A$8:$B$83,2,FALSE))</f>
        <v>7</v>
      </c>
    </row>
    <row r="136" spans="1:17" x14ac:dyDescent="0.25">
      <c r="A136" s="51">
        <v>45601</v>
      </c>
      <c r="B136" s="1">
        <v>4</v>
      </c>
      <c r="C136" s="49" t="s">
        <v>23</v>
      </c>
      <c r="D136" s="52" t="s">
        <v>24</v>
      </c>
      <c r="E136" s="41" t="s">
        <v>277</v>
      </c>
      <c r="G136" s="55">
        <v>240</v>
      </c>
      <c r="I136" s="55">
        <v>240</v>
      </c>
      <c r="J136" s="6" t="s">
        <v>198</v>
      </c>
      <c r="K136" s="53" t="s">
        <v>27</v>
      </c>
      <c r="L136" t="s">
        <v>28</v>
      </c>
      <c r="N136" t="str">
        <f>IF(ISERROR(SEARCH("NF",E136,1)),"NÃO","SIM")</f>
        <v>NÃO</v>
      </c>
      <c r="O136" t="str">
        <f>IF($B136=5,"SIM","")</f>
        <v/>
      </c>
      <c r="P136" s="50" t="str">
        <f>A136&amp;B136&amp;C136&amp;E136&amp;G136&amp;EDATE(J136,0)</f>
        <v>45601427648990687ITENS PAPELARIA OBRA24045602</v>
      </c>
      <c r="Q136" s="1">
        <f>IF(A136=0,"",VLOOKUP($A136,RESUMO!$A$8:$B$83,2,FALSE))</f>
        <v>7</v>
      </c>
    </row>
    <row r="137" spans="1:17" x14ac:dyDescent="0.25">
      <c r="A137" s="51">
        <v>45601</v>
      </c>
      <c r="B137" s="1">
        <v>5</v>
      </c>
      <c r="C137" s="49" t="s">
        <v>187</v>
      </c>
      <c r="D137" s="52" t="s">
        <v>188</v>
      </c>
      <c r="E137" s="41" t="s">
        <v>263</v>
      </c>
      <c r="G137" s="55">
        <v>4635</v>
      </c>
      <c r="I137" s="55">
        <v>4635</v>
      </c>
      <c r="J137" s="6" t="s">
        <v>264</v>
      </c>
      <c r="K137" s="53" t="s">
        <v>38</v>
      </c>
      <c r="N137" t="str">
        <f>IF(ISERROR(SEARCH("NF",E137,1)),"NÃO","SIM")</f>
        <v>SIM</v>
      </c>
      <c r="O137" t="str">
        <f>IF($B137=5,"SIM","")</f>
        <v>SIM</v>
      </c>
      <c r="P137" s="50" t="str">
        <f>A137&amp;B137&amp;C137&amp;E137&amp;G137&amp;EDATE(J137,0)</f>
        <v>45601543828098000182MADEIRAS - NF 1453463545595</v>
      </c>
      <c r="Q137" s="1">
        <f>IF(A137=0,"",VLOOKUP($A137,RESUMO!$A$8:$B$83,2,FALSE))</f>
        <v>7</v>
      </c>
    </row>
    <row r="138" spans="1:17" x14ac:dyDescent="0.25">
      <c r="A138" s="51">
        <v>45601</v>
      </c>
      <c r="B138" s="1">
        <v>5</v>
      </c>
      <c r="C138" s="49" t="s">
        <v>210</v>
      </c>
      <c r="D138" s="52" t="s">
        <v>211</v>
      </c>
      <c r="E138" s="41" t="s">
        <v>267</v>
      </c>
      <c r="G138" s="55">
        <v>3042.5</v>
      </c>
      <c r="I138" s="55">
        <v>3042.5</v>
      </c>
      <c r="J138" s="6" t="s">
        <v>268</v>
      </c>
      <c r="K138" s="53" t="s">
        <v>38</v>
      </c>
      <c r="N138" t="str">
        <f>IF(ISERROR(SEARCH("NF",E138,1)),"NÃO","SIM")</f>
        <v>SIM</v>
      </c>
      <c r="O138" t="str">
        <f>IF($B138=5,"SIM","")</f>
        <v>SIM</v>
      </c>
      <c r="P138" s="50" t="str">
        <f>A138&amp;B138&amp;C138&amp;E138&amp;G138&amp;EDATE(J138,0)</f>
        <v>45601505512402000270EMCEKRETE - NF 613843042,545590</v>
      </c>
      <c r="Q138" s="1">
        <f>IF(A138=0,"",VLOOKUP($A138,RESUMO!$A$8:$B$83,2,FALSE))</f>
        <v>7</v>
      </c>
    </row>
    <row r="139" spans="1:17" x14ac:dyDescent="0.25">
      <c r="A139" s="51">
        <v>45601</v>
      </c>
      <c r="B139" s="1">
        <v>5</v>
      </c>
      <c r="C139" s="49" t="s">
        <v>70</v>
      </c>
      <c r="D139" s="52" t="s">
        <v>71</v>
      </c>
      <c r="E139" s="41" t="s">
        <v>273</v>
      </c>
      <c r="G139" s="55">
        <v>698</v>
      </c>
      <c r="I139" s="55">
        <v>698</v>
      </c>
      <c r="J139" s="6" t="s">
        <v>182</v>
      </c>
      <c r="K139" s="53" t="s">
        <v>38</v>
      </c>
      <c r="N139" t="str">
        <f>IF(ISERROR(SEARCH("NF",E139,1)),"NÃO","SIM")</f>
        <v>SIM</v>
      </c>
      <c r="O139" t="str">
        <f>IF($B139=5,"SIM","")</f>
        <v>SIM</v>
      </c>
      <c r="P139" s="50" t="str">
        <f>A139&amp;B139&amp;C139&amp;E139&amp;G139&amp;EDATE(J139,0)</f>
        <v>45601517581836000634NF 3190469845583</v>
      </c>
      <c r="Q139" s="1">
        <f>IF(A139=0,"",VLOOKUP($A139,RESUMO!$A$8:$B$83,2,FALSE))</f>
        <v>7</v>
      </c>
    </row>
    <row r="140" spans="1:17" x14ac:dyDescent="0.25">
      <c r="A140" s="51">
        <v>45601</v>
      </c>
      <c r="B140" s="1">
        <v>5</v>
      </c>
      <c r="C140" s="49" t="s">
        <v>70</v>
      </c>
      <c r="D140" s="52" t="s">
        <v>71</v>
      </c>
      <c r="E140" s="41" t="s">
        <v>274</v>
      </c>
      <c r="G140" s="55">
        <v>130.4</v>
      </c>
      <c r="I140" s="55">
        <v>130.4</v>
      </c>
      <c r="J140" s="6" t="s">
        <v>182</v>
      </c>
      <c r="K140" s="53" t="s">
        <v>38</v>
      </c>
      <c r="N140" t="str">
        <f>IF(ISERROR(SEARCH("NF",E140,1)),"NÃO","SIM")</f>
        <v>SIM</v>
      </c>
      <c r="O140" t="str">
        <f>IF($B140=5,"SIM","")</f>
        <v>SIM</v>
      </c>
      <c r="P140" s="50" t="str">
        <f>A140&amp;B140&amp;C140&amp;E140&amp;G140&amp;EDATE(J140,0)</f>
        <v>45601517581836000634SERRA E SUPORTE - NF 31906130,445583</v>
      </c>
      <c r="Q140" s="1">
        <f>IF(A140=0,"",VLOOKUP($A140,RESUMO!$A$8:$B$83,2,FALSE))</f>
        <v>7</v>
      </c>
    </row>
    <row r="141" spans="1:17" x14ac:dyDescent="0.25">
      <c r="A141" s="51">
        <v>45616</v>
      </c>
      <c r="B141" s="1">
        <v>1</v>
      </c>
      <c r="C141" s="49" t="s">
        <v>122</v>
      </c>
      <c r="D141" s="52" t="s">
        <v>123</v>
      </c>
      <c r="E141" s="41" t="s">
        <v>166</v>
      </c>
      <c r="G141" s="55">
        <v>2400</v>
      </c>
      <c r="I141" s="55">
        <v>2400</v>
      </c>
      <c r="J141" s="6" t="s">
        <v>279</v>
      </c>
      <c r="K141" s="53" t="s">
        <v>27</v>
      </c>
      <c r="L141" t="s">
        <v>124</v>
      </c>
      <c r="N141" t="str">
        <f>IF(ISERROR(SEARCH("NF",E141,1)),"NÃO","SIM")</f>
        <v>NÃO</v>
      </c>
      <c r="O141" t="str">
        <f>IF($B141=5,"SIM","")</f>
        <v/>
      </c>
      <c r="P141" s="50" t="str">
        <f>A141&amp;B141&amp;C141&amp;E141&amp;G141&amp;EDATE(J141,0)</f>
        <v>45616137134949672SALÁRIO240045615</v>
      </c>
      <c r="Q141" s="1">
        <f>IF(A141=0,"",VLOOKUP($A141,RESUMO!$A$8:$B$83,2,FALSE))</f>
        <v>8</v>
      </c>
    </row>
    <row r="142" spans="1:17" x14ac:dyDescent="0.25">
      <c r="A142" s="51">
        <v>45616</v>
      </c>
      <c r="B142" s="1">
        <v>1</v>
      </c>
      <c r="C142" s="49" t="s">
        <v>127</v>
      </c>
      <c r="D142" s="52" t="s">
        <v>128</v>
      </c>
      <c r="E142" s="41" t="s">
        <v>166</v>
      </c>
      <c r="G142" s="55">
        <v>1104.8</v>
      </c>
      <c r="I142" s="55">
        <v>1104.8</v>
      </c>
      <c r="J142" s="6" t="s">
        <v>279</v>
      </c>
      <c r="K142" s="53" t="s">
        <v>27</v>
      </c>
      <c r="L142" t="s">
        <v>129</v>
      </c>
      <c r="N142" t="str">
        <f>IF(ISERROR(SEARCH("NF",E142,1)),"NÃO","SIM")</f>
        <v>NÃO</v>
      </c>
      <c r="O142" t="str">
        <f>IF($B142=5,"SIM","")</f>
        <v/>
      </c>
      <c r="P142" s="50" t="str">
        <f>A142&amp;B142&amp;C142&amp;E142&amp;G142&amp;EDATE(J142,0)</f>
        <v>45616110199069603SALÁRIO1104,845615</v>
      </c>
      <c r="Q142" s="1">
        <f>IF(A142=0,"",VLOOKUP($A142,RESUMO!$A$8:$B$83,2,FALSE))</f>
        <v>8</v>
      </c>
    </row>
    <row r="143" spans="1:17" x14ac:dyDescent="0.25">
      <c r="A143" s="51">
        <v>45616</v>
      </c>
      <c r="B143" s="1">
        <v>1</v>
      </c>
      <c r="C143" s="49" t="s">
        <v>83</v>
      </c>
      <c r="D143" s="52" t="s">
        <v>84</v>
      </c>
      <c r="E143" s="41" t="s">
        <v>166</v>
      </c>
      <c r="G143" s="55">
        <v>1104.8</v>
      </c>
      <c r="I143" s="55">
        <v>1104.8</v>
      </c>
      <c r="J143" s="6" t="s">
        <v>279</v>
      </c>
      <c r="K143" s="53" t="s">
        <v>27</v>
      </c>
      <c r="L143" t="s">
        <v>85</v>
      </c>
      <c r="N143" t="str">
        <f>IF(ISERROR(SEARCH("NF",E143,1)),"NÃO","SIM")</f>
        <v>NÃO</v>
      </c>
      <c r="O143" t="str">
        <f>IF($B143=5,"SIM","")</f>
        <v/>
      </c>
      <c r="P143" s="50" t="str">
        <f>A143&amp;B143&amp;C143&amp;E143&amp;G143&amp;EDATE(J143,0)</f>
        <v>45616114020156662SALÁRIO1104,845615</v>
      </c>
      <c r="Q143" s="1">
        <f>IF(A143=0,"",VLOOKUP($A143,RESUMO!$A$8:$B$83,2,FALSE))</f>
        <v>8</v>
      </c>
    </row>
    <row r="144" spans="1:17" x14ac:dyDescent="0.25">
      <c r="A144" s="51">
        <v>45616</v>
      </c>
      <c r="B144" s="1">
        <v>1</v>
      </c>
      <c r="C144" s="49" t="s">
        <v>122</v>
      </c>
      <c r="D144" s="52" t="s">
        <v>123</v>
      </c>
      <c r="E144" s="41" t="s">
        <v>294</v>
      </c>
      <c r="G144" s="55">
        <v>500</v>
      </c>
      <c r="I144" s="55">
        <v>500</v>
      </c>
      <c r="J144" s="6" t="s">
        <v>279</v>
      </c>
      <c r="K144" s="53" t="s">
        <v>27</v>
      </c>
      <c r="L144" t="s">
        <v>124</v>
      </c>
      <c r="N144" t="str">
        <f>IF(ISERROR(SEARCH("NF",E144,1)),"NÃO","SIM")</f>
        <v>NÃO</v>
      </c>
      <c r="O144" t="str">
        <f>IF($B144=5,"SIM","")</f>
        <v/>
      </c>
      <c r="P144" s="50" t="str">
        <f>A144&amp;B144&amp;C144&amp;E144&amp;G144&amp;EDATE(J144,0)</f>
        <v>4561613713494967213º SALÁRIO50045615</v>
      </c>
      <c r="Q144" s="1">
        <f>IF(A144=0,"",VLOOKUP($A144,RESUMO!$A$8:$B$83,2,FALSE))</f>
        <v>8</v>
      </c>
    </row>
    <row r="145" spans="1:17" x14ac:dyDescent="0.25">
      <c r="A145" s="51">
        <v>45616</v>
      </c>
      <c r="B145" s="1">
        <v>1</v>
      </c>
      <c r="C145" s="49" t="s">
        <v>127</v>
      </c>
      <c r="D145" s="52" t="s">
        <v>128</v>
      </c>
      <c r="E145" s="41" t="s">
        <v>294</v>
      </c>
      <c r="G145" s="55">
        <v>230.17</v>
      </c>
      <c r="I145" s="55">
        <v>230.17</v>
      </c>
      <c r="J145" s="6" t="s">
        <v>279</v>
      </c>
      <c r="K145" s="53" t="s">
        <v>27</v>
      </c>
      <c r="L145" t="s">
        <v>129</v>
      </c>
      <c r="N145" t="str">
        <f>IF(ISERROR(SEARCH("NF",E145,1)),"NÃO","SIM")</f>
        <v>NÃO</v>
      </c>
      <c r="O145" t="str">
        <f>IF($B145=5,"SIM","")</f>
        <v/>
      </c>
      <c r="P145" s="50" t="str">
        <f>A145&amp;B145&amp;C145&amp;E145&amp;G145&amp;EDATE(J145,0)</f>
        <v>4561611019906960313º SALÁRIO230,1745615</v>
      </c>
      <c r="Q145" s="1">
        <f>IF(A145=0,"",VLOOKUP($A145,RESUMO!$A$8:$B$83,2,FALSE))</f>
        <v>8</v>
      </c>
    </row>
    <row r="146" spans="1:17" x14ac:dyDescent="0.25">
      <c r="A146" s="51">
        <v>45616</v>
      </c>
      <c r="B146" s="1">
        <v>1</v>
      </c>
      <c r="C146" s="49" t="s">
        <v>83</v>
      </c>
      <c r="D146" s="52" t="s">
        <v>84</v>
      </c>
      <c r="E146" s="41" t="s">
        <v>294</v>
      </c>
      <c r="G146" s="55">
        <v>230.17</v>
      </c>
      <c r="I146" s="55">
        <v>230.17</v>
      </c>
      <c r="J146" s="6" t="s">
        <v>279</v>
      </c>
      <c r="K146" s="53" t="s">
        <v>27</v>
      </c>
      <c r="L146" t="s">
        <v>85</v>
      </c>
      <c r="N146" t="str">
        <f>IF(ISERROR(SEARCH("NF",E146,1)),"NÃO","SIM")</f>
        <v>NÃO</v>
      </c>
      <c r="O146" t="str">
        <f>IF($B146=5,"SIM","")</f>
        <v/>
      </c>
      <c r="P146" s="50" t="str">
        <f>A146&amp;B146&amp;C146&amp;E146&amp;G146&amp;EDATE(J146,0)</f>
        <v>4561611402015666213º SALÁRIO230,1745615</v>
      </c>
      <c r="Q146" s="1">
        <f>IF(A146=0,"",VLOOKUP($A146,RESUMO!$A$8:$B$83,2,FALSE))</f>
        <v>8</v>
      </c>
    </row>
    <row r="147" spans="1:17" x14ac:dyDescent="0.25">
      <c r="A147" s="51">
        <v>45616</v>
      </c>
      <c r="B147" s="1">
        <v>1</v>
      </c>
      <c r="C147" s="49" t="s">
        <v>295</v>
      </c>
      <c r="D147" s="52" t="s">
        <v>296</v>
      </c>
      <c r="E147" s="41" t="s">
        <v>81</v>
      </c>
      <c r="G147" s="55">
        <v>230</v>
      </c>
      <c r="H147" s="58">
        <v>3</v>
      </c>
      <c r="I147" s="55">
        <v>690</v>
      </c>
      <c r="J147" s="6" t="s">
        <v>279</v>
      </c>
      <c r="K147" s="53" t="s">
        <v>27</v>
      </c>
      <c r="L147" t="s">
        <v>297</v>
      </c>
      <c r="N147" t="str">
        <f>IF(ISERROR(SEARCH("NF",E147,1)),"NÃO","SIM")</f>
        <v>NÃO</v>
      </c>
      <c r="O147" t="str">
        <f>IF($B147=5,"SIM","")</f>
        <v/>
      </c>
      <c r="P147" s="50" t="str">
        <f>A147&amp;B147&amp;C147&amp;E147&amp;G147&amp;EDATE(J147,0)</f>
        <v>45616103181241652DIÁRIA23045615</v>
      </c>
      <c r="Q147" s="1">
        <f>IF(A147=0,"",VLOOKUP($A147,RESUMO!$A$8:$B$83,2,FALSE))</f>
        <v>8</v>
      </c>
    </row>
    <row r="148" spans="1:17" x14ac:dyDescent="0.25">
      <c r="A148" s="51">
        <v>45616</v>
      </c>
      <c r="B148" s="1">
        <v>1</v>
      </c>
      <c r="C148" s="49" t="s">
        <v>298</v>
      </c>
      <c r="D148" s="52" t="s">
        <v>299</v>
      </c>
      <c r="E148" s="41" t="s">
        <v>81</v>
      </c>
      <c r="G148" s="55">
        <v>230</v>
      </c>
      <c r="H148" s="58">
        <v>3</v>
      </c>
      <c r="I148" s="55">
        <v>690</v>
      </c>
      <c r="J148" s="6" t="s">
        <v>279</v>
      </c>
      <c r="K148" s="53" t="s">
        <v>27</v>
      </c>
      <c r="L148" t="s">
        <v>300</v>
      </c>
      <c r="N148" t="str">
        <f>IF(ISERROR(SEARCH("NF",E148,1)),"NÃO","SIM")</f>
        <v>NÃO</v>
      </c>
      <c r="O148" t="str">
        <f>IF($B148=5,"SIM","")</f>
        <v/>
      </c>
      <c r="P148" s="50" t="str">
        <f>A148&amp;B148&amp;C148&amp;E148&amp;G148&amp;EDATE(J148,0)</f>
        <v>45616131999157398DIÁRIA23045615</v>
      </c>
      <c r="Q148" s="1">
        <f>IF(A148=0,"",VLOOKUP($A148,RESUMO!$A$8:$B$83,2,FALSE))</f>
        <v>8</v>
      </c>
    </row>
    <row r="149" spans="1:17" x14ac:dyDescent="0.25">
      <c r="A149" s="51">
        <v>45616</v>
      </c>
      <c r="B149" s="1">
        <v>1</v>
      </c>
      <c r="C149" s="49" t="s">
        <v>172</v>
      </c>
      <c r="D149" s="52" t="s">
        <v>173</v>
      </c>
      <c r="E149" s="41" t="s">
        <v>81</v>
      </c>
      <c r="G149" s="55">
        <v>215</v>
      </c>
      <c r="H149" s="58">
        <v>10</v>
      </c>
      <c r="I149" s="55">
        <v>2150</v>
      </c>
      <c r="J149" s="6" t="s">
        <v>279</v>
      </c>
      <c r="K149" s="53" t="s">
        <v>27</v>
      </c>
      <c r="L149" t="s">
        <v>174</v>
      </c>
      <c r="N149" t="str">
        <f>IF(ISERROR(SEARCH("NF",E149,1)),"NÃO","SIM")</f>
        <v>NÃO</v>
      </c>
      <c r="O149" t="str">
        <f>IF($B149=5,"SIM","")</f>
        <v/>
      </c>
      <c r="P149" s="50" t="str">
        <f>A149&amp;B149&amp;C149&amp;E149&amp;G149&amp;EDATE(J149,0)</f>
        <v>45616170458913693DIÁRIA21545615</v>
      </c>
      <c r="Q149" s="1">
        <f>IF(A149=0,"",VLOOKUP($A149,RESUMO!$A$8:$B$83,2,FALSE))</f>
        <v>8</v>
      </c>
    </row>
    <row r="150" spans="1:17" x14ac:dyDescent="0.25">
      <c r="A150" s="51">
        <v>45616</v>
      </c>
      <c r="B150" s="1">
        <v>1</v>
      </c>
      <c r="C150" s="49" t="s">
        <v>301</v>
      </c>
      <c r="D150" s="52" t="s">
        <v>302</v>
      </c>
      <c r="E150" s="41" t="s">
        <v>81</v>
      </c>
      <c r="G150" s="55">
        <v>230</v>
      </c>
      <c r="H150" s="58">
        <v>3</v>
      </c>
      <c r="I150" s="55">
        <v>690</v>
      </c>
      <c r="J150" s="6" t="s">
        <v>279</v>
      </c>
      <c r="K150" s="53" t="s">
        <v>27</v>
      </c>
      <c r="L150" t="s">
        <v>303</v>
      </c>
      <c r="N150" t="str">
        <f>IF(ISERROR(SEARCH("NF",E150,1)),"NÃO","SIM")</f>
        <v>NÃO</v>
      </c>
      <c r="O150" t="str">
        <f>IF($B150=5,"SIM","")</f>
        <v/>
      </c>
      <c r="P150" s="50" t="str">
        <f>A150&amp;B150&amp;C150&amp;E150&amp;G150&amp;EDATE(J150,0)</f>
        <v>45616102038736375DIÁRIA23045615</v>
      </c>
      <c r="Q150" s="1">
        <f>IF(A150=0,"",VLOOKUP($A150,RESUMO!$A$8:$B$83,2,FALSE))</f>
        <v>8</v>
      </c>
    </row>
    <row r="151" spans="1:17" x14ac:dyDescent="0.25">
      <c r="A151" s="51">
        <v>45616</v>
      </c>
      <c r="B151" s="1">
        <v>1</v>
      </c>
      <c r="C151" s="49" t="s">
        <v>169</v>
      </c>
      <c r="D151" s="52" t="s">
        <v>170</v>
      </c>
      <c r="E151" s="41" t="s">
        <v>81</v>
      </c>
      <c r="G151" s="55">
        <v>215</v>
      </c>
      <c r="H151" s="58">
        <v>10</v>
      </c>
      <c r="I151" s="55">
        <v>2150</v>
      </c>
      <c r="J151" s="6" t="s">
        <v>279</v>
      </c>
      <c r="K151" s="53" t="s">
        <v>27</v>
      </c>
      <c r="L151" t="s">
        <v>171</v>
      </c>
      <c r="N151" t="str">
        <f>IF(ISERROR(SEARCH("NF",E151,1)),"NÃO","SIM")</f>
        <v>NÃO</v>
      </c>
      <c r="O151" t="str">
        <f>IF($B151=5,"SIM","")</f>
        <v/>
      </c>
      <c r="P151" s="50" t="str">
        <f>A151&amp;B151&amp;C151&amp;E151&amp;G151&amp;EDATE(J151,0)</f>
        <v>45616113075426628DIÁRIA21545615</v>
      </c>
      <c r="Q151" s="1">
        <f>IF(A151=0,"",VLOOKUP($A151,RESUMO!$A$8:$B$83,2,FALSE))</f>
        <v>8</v>
      </c>
    </row>
    <row r="152" spans="1:17" x14ac:dyDescent="0.25">
      <c r="A152" s="51">
        <v>45616</v>
      </c>
      <c r="B152" s="1">
        <v>1</v>
      </c>
      <c r="C152" s="49" t="s">
        <v>245</v>
      </c>
      <c r="D152" s="52" t="s">
        <v>246</v>
      </c>
      <c r="E152" s="41" t="s">
        <v>81</v>
      </c>
      <c r="G152" s="55">
        <v>215</v>
      </c>
      <c r="H152" s="58">
        <v>5</v>
      </c>
      <c r="I152" s="55">
        <v>1075</v>
      </c>
      <c r="J152" s="6" t="s">
        <v>279</v>
      </c>
      <c r="K152" s="53" t="s">
        <v>27</v>
      </c>
      <c r="L152" t="s">
        <v>247</v>
      </c>
      <c r="N152" t="str">
        <f>IF(ISERROR(SEARCH("NF",E152,1)),"NÃO","SIM")</f>
        <v>NÃO</v>
      </c>
      <c r="O152" t="str">
        <f>IF($B152=5,"SIM","")</f>
        <v/>
      </c>
      <c r="P152" s="50" t="str">
        <f>A152&amp;B152&amp;C152&amp;E152&amp;G152&amp;EDATE(J152,0)</f>
        <v>45616152606090772DIÁRIA21545615</v>
      </c>
      <c r="Q152" s="1">
        <f>IF(A152=0,"",VLOOKUP($A152,RESUMO!$A$8:$B$83,2,FALSE))</f>
        <v>8</v>
      </c>
    </row>
    <row r="153" spans="1:17" x14ac:dyDescent="0.25">
      <c r="A153" s="51">
        <v>45616</v>
      </c>
      <c r="B153" s="1">
        <v>1</v>
      </c>
      <c r="C153" s="49" t="s">
        <v>242</v>
      </c>
      <c r="D153" s="52" t="s">
        <v>243</v>
      </c>
      <c r="E153" s="41" t="s">
        <v>81</v>
      </c>
      <c r="G153" s="55">
        <v>215</v>
      </c>
      <c r="H153" s="58">
        <v>10</v>
      </c>
      <c r="I153" s="55">
        <v>2150</v>
      </c>
      <c r="J153" s="6" t="s">
        <v>279</v>
      </c>
      <c r="K153" s="53" t="s">
        <v>27</v>
      </c>
      <c r="L153" t="s">
        <v>244</v>
      </c>
      <c r="N153" t="str">
        <f>IF(ISERROR(SEARCH("NF",E153,1)),"NÃO","SIM")</f>
        <v>NÃO</v>
      </c>
      <c r="O153" t="str">
        <f>IF($B153=5,"SIM","")</f>
        <v/>
      </c>
      <c r="P153" s="50" t="str">
        <f>A153&amp;B153&amp;C153&amp;E153&amp;G153&amp;EDATE(J153,0)</f>
        <v>45616121594554668DIÁRIA21545615</v>
      </c>
      <c r="Q153" s="1">
        <f>IF(A153=0,"",VLOOKUP($A153,RESUMO!$A$8:$B$83,2,FALSE))</f>
        <v>8</v>
      </c>
    </row>
    <row r="154" spans="1:17" x14ac:dyDescent="0.25">
      <c r="A154" s="51">
        <v>45616</v>
      </c>
      <c r="B154" s="1">
        <v>1</v>
      </c>
      <c r="C154" s="49" t="s">
        <v>86</v>
      </c>
      <c r="D154" s="52" t="s">
        <v>87</v>
      </c>
      <c r="E154" s="41" t="s">
        <v>81</v>
      </c>
      <c r="G154" s="55">
        <v>215</v>
      </c>
      <c r="H154" s="58">
        <v>9</v>
      </c>
      <c r="I154" s="55">
        <v>1935</v>
      </c>
      <c r="J154" s="6" t="s">
        <v>279</v>
      </c>
      <c r="K154" s="53" t="s">
        <v>27</v>
      </c>
      <c r="L154" t="s">
        <v>88</v>
      </c>
      <c r="N154" t="str">
        <f>IF(ISERROR(SEARCH("NF",E154,1)),"NÃO","SIM")</f>
        <v>NÃO</v>
      </c>
      <c r="O154" t="str">
        <f>IF($B154=5,"SIM","")</f>
        <v/>
      </c>
      <c r="P154" s="50" t="str">
        <f>A154&amp;B154&amp;C154&amp;E154&amp;G154&amp;EDATE(J154,0)</f>
        <v>45616112095122623DIÁRIA21545615</v>
      </c>
      <c r="Q154" s="1">
        <f>IF(A154=0,"",VLOOKUP($A154,RESUMO!$A$8:$B$83,2,FALSE))</f>
        <v>8</v>
      </c>
    </row>
    <row r="155" spans="1:17" x14ac:dyDescent="0.25">
      <c r="A155" s="51">
        <v>45616</v>
      </c>
      <c r="B155" s="1">
        <v>2</v>
      </c>
      <c r="C155" s="49" t="s">
        <v>203</v>
      </c>
      <c r="D155" s="52" t="s">
        <v>204</v>
      </c>
      <c r="E155" s="41" t="s">
        <v>278</v>
      </c>
      <c r="G155" s="55">
        <v>34.200000000000003</v>
      </c>
      <c r="I155" s="55">
        <v>34.200000000000003</v>
      </c>
      <c r="J155" s="6" t="s">
        <v>279</v>
      </c>
      <c r="K155" s="53" t="s">
        <v>27</v>
      </c>
      <c r="L155" t="s">
        <v>28</v>
      </c>
      <c r="N155" t="str">
        <f>IF(ISERROR(SEARCH("NF",E155,1)),"NÃO","SIM")</f>
        <v>NÃO</v>
      </c>
      <c r="O155" t="str">
        <f>IF($B155=5,"SIM","")</f>
        <v/>
      </c>
      <c r="P155" s="50" t="str">
        <f>A155&amp;B155&amp;C155&amp;E155&amp;G155&amp;EDATE(J155,0)</f>
        <v>45616210000000001REF 10/202434,245615</v>
      </c>
      <c r="Q155" s="1">
        <f>IF(A155=0,"",VLOOKUP($A155,RESUMO!$A$8:$B$83,2,FALSE))</f>
        <v>8</v>
      </c>
    </row>
    <row r="156" spans="1:17" x14ac:dyDescent="0.25">
      <c r="A156" s="51">
        <v>45616</v>
      </c>
      <c r="B156" s="1">
        <v>2</v>
      </c>
      <c r="C156" s="49" t="s">
        <v>175</v>
      </c>
      <c r="D156" s="52" t="s">
        <v>176</v>
      </c>
      <c r="E156" s="41" t="s">
        <v>177</v>
      </c>
      <c r="G156" s="55">
        <v>2040</v>
      </c>
      <c r="I156" s="55">
        <v>2040</v>
      </c>
      <c r="J156" s="6" t="s">
        <v>279</v>
      </c>
      <c r="K156" s="53" t="s">
        <v>21</v>
      </c>
      <c r="L156" t="s">
        <v>178</v>
      </c>
      <c r="N156" t="str">
        <f>IF(ISERROR(SEARCH("NF",E156,1)),"NÃO","SIM")</f>
        <v>NÃO</v>
      </c>
      <c r="O156" t="str">
        <f>IF($B156=5,"SIM","")</f>
        <v/>
      </c>
      <c r="P156" s="50" t="str">
        <f>A156&amp;B156&amp;C156&amp;E156&amp;G156&amp;EDATE(J156,0)</f>
        <v>45616207284290633ESCAVAÇÃO DE SAPATAS DE FUNDAÇÃO204045615</v>
      </c>
      <c r="Q156" s="1">
        <f>IF(A156=0,"",VLOOKUP($A156,RESUMO!$A$8:$B$83,2,FALSE))</f>
        <v>8</v>
      </c>
    </row>
    <row r="157" spans="1:17" x14ac:dyDescent="0.25">
      <c r="A157" s="51">
        <v>45616</v>
      </c>
      <c r="B157" s="1">
        <v>3</v>
      </c>
      <c r="C157" s="49" t="s">
        <v>199</v>
      </c>
      <c r="D157" s="52" t="s">
        <v>200</v>
      </c>
      <c r="E157" s="41" t="s">
        <v>278</v>
      </c>
      <c r="G157" s="55">
        <v>853.49</v>
      </c>
      <c r="I157" s="55">
        <v>853.49</v>
      </c>
      <c r="J157" s="6" t="s">
        <v>279</v>
      </c>
      <c r="K157" s="53" t="s">
        <v>27</v>
      </c>
      <c r="N157" t="str">
        <f>IF(ISERROR(SEARCH("NF",E157,1)),"NÃO","SIM")</f>
        <v>NÃO</v>
      </c>
      <c r="O157" t="str">
        <f>IF($B157=5,"SIM","")</f>
        <v/>
      </c>
      <c r="P157" s="50" t="str">
        <f>A157&amp;B157&amp;C157&amp;E157&amp;G157&amp;EDATE(J157,0)</f>
        <v>45616300360305000104REF 10/2024853,4945615</v>
      </c>
      <c r="Q157" s="1">
        <f>IF(A157=0,"",VLOOKUP($A157,RESUMO!$A$8:$B$83,2,FALSE))</f>
        <v>8</v>
      </c>
    </row>
    <row r="158" spans="1:17" x14ac:dyDescent="0.25">
      <c r="A158" s="51">
        <v>45616</v>
      </c>
      <c r="B158" s="1">
        <v>3</v>
      </c>
      <c r="C158" s="49" t="s">
        <v>201</v>
      </c>
      <c r="D158" s="52" t="s">
        <v>202</v>
      </c>
      <c r="E158" s="41" t="s">
        <v>278</v>
      </c>
      <c r="G158" s="55">
        <v>4682.05</v>
      </c>
      <c r="I158" s="55">
        <v>4682.05</v>
      </c>
      <c r="J158" s="6" t="s">
        <v>279</v>
      </c>
      <c r="K158" s="53" t="s">
        <v>27</v>
      </c>
      <c r="N158" t="str">
        <f>IF(ISERROR(SEARCH("NF",E158,1)),"NÃO","SIM")</f>
        <v>NÃO</v>
      </c>
      <c r="O158" t="str">
        <f>IF($B158=5,"SIM","")</f>
        <v/>
      </c>
      <c r="P158" s="50" t="str">
        <f>A158&amp;B158&amp;C158&amp;E158&amp;G158&amp;EDATE(J158,0)</f>
        <v>45616300394460000141REF 10/20244682,0545615</v>
      </c>
      <c r="Q158" s="1">
        <f>IF(A158=0,"",VLOOKUP($A158,RESUMO!$A$8:$B$83,2,FALSE))</f>
        <v>8</v>
      </c>
    </row>
    <row r="159" spans="1:17" x14ac:dyDescent="0.25">
      <c r="A159" s="51">
        <v>45616</v>
      </c>
      <c r="B159" s="1">
        <v>3</v>
      </c>
      <c r="C159" s="49" t="s">
        <v>59</v>
      </c>
      <c r="D159" s="52" t="s">
        <v>60</v>
      </c>
      <c r="E159" s="41" t="s">
        <v>280</v>
      </c>
      <c r="G159" s="55">
        <v>468.8</v>
      </c>
      <c r="I159" s="55">
        <v>468.8</v>
      </c>
      <c r="J159" s="6" t="s">
        <v>281</v>
      </c>
      <c r="K159" s="53" t="s">
        <v>38</v>
      </c>
      <c r="N159" t="str">
        <f>IF(ISERROR(SEARCH("NF",E159,1)),"NÃO","SIM")</f>
        <v>SIM</v>
      </c>
      <c r="O159" t="str">
        <f>IF($B159=5,"SIM","")</f>
        <v/>
      </c>
      <c r="P159" s="50" t="str">
        <f>A159&amp;B159&amp;C159&amp;E159&amp;G159&amp;EDATE(J159,0)</f>
        <v>45616342979237000378PREGOS - NF 72385468,845623</v>
      </c>
      <c r="Q159" s="1">
        <f>IF(A159=0,"",VLOOKUP($A159,RESUMO!$A$8:$B$83,2,FALSE))</f>
        <v>8</v>
      </c>
    </row>
    <row r="160" spans="1:17" x14ac:dyDescent="0.25">
      <c r="A160" s="51">
        <v>45616</v>
      </c>
      <c r="B160" s="1">
        <v>3</v>
      </c>
      <c r="C160" s="49" t="s">
        <v>195</v>
      </c>
      <c r="D160" s="52" t="s">
        <v>196</v>
      </c>
      <c r="E160" s="41" t="s">
        <v>282</v>
      </c>
      <c r="G160" s="55">
        <v>572</v>
      </c>
      <c r="I160" s="55">
        <v>572</v>
      </c>
      <c r="J160" s="6" t="s">
        <v>283</v>
      </c>
      <c r="K160" s="53" t="s">
        <v>27</v>
      </c>
      <c r="N160" t="str">
        <f>IF(ISERROR(SEARCH("NF",E160,1)),"NÃO","SIM")</f>
        <v>SIM</v>
      </c>
      <c r="O160" t="str">
        <f>IF($B160=5,"SIM","")</f>
        <v/>
      </c>
      <c r="P160" s="50" t="str">
        <f>A160&amp;B160&amp;C160&amp;E160&amp;G160&amp;EDATE(J160,0)</f>
        <v>45616351708324000110UNIFORMES - NF 89457245617</v>
      </c>
      <c r="Q160" s="1">
        <f>IF(A160=0,"",VLOOKUP($A160,RESUMO!$A$8:$B$83,2,FALSE))</f>
        <v>8</v>
      </c>
    </row>
    <row r="161" spans="1:17" x14ac:dyDescent="0.25">
      <c r="A161" s="51">
        <v>45616</v>
      </c>
      <c r="B161" s="1">
        <v>3</v>
      </c>
      <c r="C161" s="49" t="s">
        <v>112</v>
      </c>
      <c r="D161" s="52" t="s">
        <v>113</v>
      </c>
      <c r="E161" s="41" t="s">
        <v>284</v>
      </c>
      <c r="G161" s="55">
        <v>2514.33</v>
      </c>
      <c r="I161" s="55">
        <v>2514.33</v>
      </c>
      <c r="J161" s="6" t="s">
        <v>285</v>
      </c>
      <c r="K161" s="53" t="s">
        <v>27</v>
      </c>
      <c r="N161" t="str">
        <f>IF(ISERROR(SEARCH("NF",E161,1)),"NÃO","SIM")</f>
        <v>SIM</v>
      </c>
      <c r="O161" t="str">
        <f>IF($B161=5,"SIM","")</f>
        <v/>
      </c>
      <c r="P161" s="50" t="str">
        <f>A161&amp;B161&amp;C161&amp;E161&amp;G161&amp;EDATE(J161,0)</f>
        <v>45616324654133000220CESTAS BASICAS - NF 2628252514,3345624</v>
      </c>
      <c r="Q161" s="1">
        <f>IF(A161=0,"",VLOOKUP($A161,RESUMO!$A$8:$B$83,2,FALSE))</f>
        <v>8</v>
      </c>
    </row>
    <row r="162" spans="1:17" x14ac:dyDescent="0.25">
      <c r="A162" s="51">
        <v>45616</v>
      </c>
      <c r="B162" s="1">
        <v>3</v>
      </c>
      <c r="C162" s="49" t="s">
        <v>66</v>
      </c>
      <c r="D162" s="52" t="s">
        <v>67</v>
      </c>
      <c r="E162" s="41" t="s">
        <v>286</v>
      </c>
      <c r="G162" s="55">
        <v>118</v>
      </c>
      <c r="I162" s="55">
        <v>118</v>
      </c>
      <c r="J162" s="6" t="s">
        <v>287</v>
      </c>
      <c r="K162" s="53" t="s">
        <v>38</v>
      </c>
      <c r="N162" t="str">
        <f>IF(ISERROR(SEARCH("NF",E162,1)),"NÃO","SIM")</f>
        <v>SIM</v>
      </c>
      <c r="O162" t="str">
        <f>IF($B162=5,"SIM","")</f>
        <v/>
      </c>
      <c r="P162" s="50" t="str">
        <f>A162&amp;B162&amp;C162&amp;E162&amp;G162&amp;EDATE(J162,0)</f>
        <v>45616332392731000116PAPEL HIGIENICO - NF 290411845621</v>
      </c>
      <c r="Q162" s="1">
        <f>IF(A162=0,"",VLOOKUP($A162,RESUMO!$A$8:$B$83,2,FALSE))</f>
        <v>8</v>
      </c>
    </row>
    <row r="163" spans="1:17" x14ac:dyDescent="0.25">
      <c r="A163" s="51">
        <v>45616</v>
      </c>
      <c r="B163" s="1">
        <v>3</v>
      </c>
      <c r="C163" s="49" t="s">
        <v>141</v>
      </c>
      <c r="D163" s="52" t="s">
        <v>142</v>
      </c>
      <c r="E163" s="41" t="s">
        <v>288</v>
      </c>
      <c r="G163" s="55">
        <v>910</v>
      </c>
      <c r="I163" s="55">
        <v>910</v>
      </c>
      <c r="J163" s="6" t="s">
        <v>289</v>
      </c>
      <c r="K163" s="53" t="s">
        <v>145</v>
      </c>
      <c r="N163" t="str">
        <f>IF(ISERROR(SEARCH("NF",E163,1)),"NÃO","SIM")</f>
        <v>SIM</v>
      </c>
      <c r="O163" t="str">
        <f>IF($B163=5,"SIM","")</f>
        <v/>
      </c>
      <c r="P163" s="50" t="str">
        <f>A163&amp;B163&amp;C163&amp;E163&amp;G163&amp;EDATE(J163,0)</f>
        <v>45616307409393000130MARTELO E LAVADORA - NF 2654191045618</v>
      </c>
      <c r="Q163" s="1">
        <f>IF(A163=0,"",VLOOKUP($A163,RESUMO!$A$8:$B$83,2,FALSE))</f>
        <v>8</v>
      </c>
    </row>
    <row r="164" spans="1:17" x14ac:dyDescent="0.25">
      <c r="A164" s="51">
        <v>45616</v>
      </c>
      <c r="B164" s="1">
        <v>3</v>
      </c>
      <c r="C164" s="49" t="s">
        <v>59</v>
      </c>
      <c r="D164" s="52" t="s">
        <v>60</v>
      </c>
      <c r="E164" s="41" t="s">
        <v>290</v>
      </c>
      <c r="G164" s="55">
        <v>1972.24</v>
      </c>
      <c r="I164" s="55">
        <v>1972.24</v>
      </c>
      <c r="J164" s="6" t="s">
        <v>291</v>
      </c>
      <c r="K164" s="53" t="s">
        <v>38</v>
      </c>
      <c r="N164" t="str">
        <f>IF(ISERROR(SEARCH("NF",E164,1)),"NÃO","SIM")</f>
        <v>SIM</v>
      </c>
      <c r="O164" t="str">
        <f>IF($B164=5,"SIM","")</f>
        <v/>
      </c>
      <c r="P164" s="50" t="str">
        <f>A164&amp;B164&amp;C164&amp;E164&amp;G164&amp;EDATE(J164,0)</f>
        <v>45616342979237000378ARAMES - NF 733021972,2445632</v>
      </c>
      <c r="Q164" s="1">
        <f>IF(A164=0,"",VLOOKUP($A164,RESUMO!$A$8:$B$83,2,FALSE))</f>
        <v>8</v>
      </c>
    </row>
    <row r="165" spans="1:17" x14ac:dyDescent="0.25">
      <c r="A165" s="51">
        <v>45616</v>
      </c>
      <c r="B165" s="1">
        <v>3</v>
      </c>
      <c r="C165" s="49" t="s">
        <v>141</v>
      </c>
      <c r="D165" s="52" t="s">
        <v>142</v>
      </c>
      <c r="E165" s="41" t="s">
        <v>292</v>
      </c>
      <c r="G165" s="55">
        <v>140</v>
      </c>
      <c r="I165" s="55">
        <v>140</v>
      </c>
      <c r="J165" s="6" t="s">
        <v>293</v>
      </c>
      <c r="K165" s="53" t="s">
        <v>145</v>
      </c>
      <c r="N165" t="str">
        <f>IF(ISERROR(SEARCH("NF",E165,1)),"NÃO","SIM")</f>
        <v>SIM</v>
      </c>
      <c r="O165" t="str">
        <f>IF($B165=5,"SIM","")</f>
        <v/>
      </c>
      <c r="P165" s="50" t="str">
        <f>A165&amp;B165&amp;C165&amp;E165&amp;G165&amp;EDATE(J165,0)</f>
        <v>45616307409393000130BOMBA SUBMERSIVEL - NF 2674914045630</v>
      </c>
      <c r="Q165" s="1">
        <f>IF(A165=0,"",VLOOKUP($A165,RESUMO!$A$8:$B$83,2,FALSE))</f>
        <v>8</v>
      </c>
    </row>
    <row r="166" spans="1:17" x14ac:dyDescent="0.25">
      <c r="A166" s="51">
        <v>45616</v>
      </c>
      <c r="B166" s="1">
        <v>3</v>
      </c>
      <c r="C166" s="49" t="s">
        <v>307</v>
      </c>
      <c r="D166" s="52" t="s">
        <v>308</v>
      </c>
      <c r="E166" s="41" t="s">
        <v>309</v>
      </c>
      <c r="G166" s="55">
        <v>285</v>
      </c>
      <c r="I166" s="55">
        <v>285</v>
      </c>
      <c r="J166" s="6" t="s">
        <v>310</v>
      </c>
      <c r="K166" s="53" t="s">
        <v>38</v>
      </c>
      <c r="N166" t="str">
        <f>IF(ISERROR(SEARCH("NF",E166,1)),"NÃO","SIM")</f>
        <v>SIM</v>
      </c>
      <c r="O166" t="str">
        <f>IF($B166=5,"SIM","")</f>
        <v/>
      </c>
      <c r="P166" s="50" t="str">
        <f>A166&amp;B166&amp;C166&amp;E166&amp;G166&amp;EDATE(J166,0)</f>
        <v>45616397397491000198ESPAÇADORES - NF 6147128545628</v>
      </c>
      <c r="Q166" s="1">
        <f>IF(A166=0,"",VLOOKUP($A166,RESUMO!$A$8:$B$83,2,FALSE))</f>
        <v>8</v>
      </c>
    </row>
    <row r="167" spans="1:17" x14ac:dyDescent="0.25">
      <c r="A167" s="51">
        <v>45616</v>
      </c>
      <c r="B167" s="1">
        <v>3</v>
      </c>
      <c r="C167" s="49" t="s">
        <v>141</v>
      </c>
      <c r="D167" s="52" t="s">
        <v>142</v>
      </c>
      <c r="E167" s="41" t="s">
        <v>311</v>
      </c>
      <c r="G167" s="55">
        <v>455</v>
      </c>
      <c r="I167" s="55">
        <v>455</v>
      </c>
      <c r="J167" s="6" t="s">
        <v>285</v>
      </c>
      <c r="K167" s="53" t="s">
        <v>145</v>
      </c>
      <c r="N167" t="str">
        <f>IF(ISERROR(SEARCH("NF",E167,1)),"NÃO","SIM")</f>
        <v>SIM</v>
      </c>
      <c r="O167" t="str">
        <f>IF($B167=5,"SIM","")</f>
        <v/>
      </c>
      <c r="P167" s="50" t="str">
        <f>A167&amp;B167&amp;C167&amp;E167&amp;G167&amp;EDATE(J167,0)</f>
        <v>45616307409393000130SERRA E POLICORTE - NF 2663845545624</v>
      </c>
      <c r="Q167" s="1">
        <f>IF(A167=0,"",VLOOKUP($A167,RESUMO!$A$8:$B$83,2,FALSE))</f>
        <v>8</v>
      </c>
    </row>
    <row r="168" spans="1:17" x14ac:dyDescent="0.25">
      <c r="A168" s="51">
        <v>45616</v>
      </c>
      <c r="B168" s="1">
        <v>3</v>
      </c>
      <c r="C168" s="49" t="s">
        <v>312</v>
      </c>
      <c r="D168" s="52" t="s">
        <v>313</v>
      </c>
      <c r="E168" s="41" t="s">
        <v>314</v>
      </c>
      <c r="G168" s="55">
        <v>280</v>
      </c>
      <c r="I168" s="55">
        <v>280</v>
      </c>
      <c r="J168" s="6" t="s">
        <v>315</v>
      </c>
      <c r="K168" s="53" t="s">
        <v>145</v>
      </c>
      <c r="N168" t="str">
        <f>IF(ISERROR(SEARCH("NF",E168,1)),"NÃO","SIM")</f>
        <v>NÃO</v>
      </c>
      <c r="O168" t="str">
        <f>IF($B168=5,"SIM","")</f>
        <v/>
      </c>
      <c r="P168" s="50" t="str">
        <f>A168&amp;B168&amp;C168&amp;E168&amp;G168&amp;EDATE(J168,0)</f>
        <v>45616334713151000109ALUGUEL DE FORMA KIT SLUMP - FL 1602328045629</v>
      </c>
      <c r="Q168" s="1">
        <f>IF(A168=0,"",VLOOKUP($A168,RESUMO!$A$8:$B$83,2,FALSE))</f>
        <v>8</v>
      </c>
    </row>
    <row r="169" spans="1:17" x14ac:dyDescent="0.25">
      <c r="A169" s="51">
        <v>45616</v>
      </c>
      <c r="B169" s="1">
        <v>3</v>
      </c>
      <c r="C169" s="49" t="s">
        <v>146</v>
      </c>
      <c r="D169" s="52" t="s">
        <v>147</v>
      </c>
      <c r="E169" s="41" t="s">
        <v>148</v>
      </c>
      <c r="G169" s="55">
        <v>66.569999999999993</v>
      </c>
      <c r="I169" s="55">
        <v>66.569999999999993</v>
      </c>
      <c r="J169" s="6" t="s">
        <v>316</v>
      </c>
      <c r="K169" s="53" t="s">
        <v>27</v>
      </c>
      <c r="N169" t="str">
        <f>IF(ISERROR(SEARCH("NF",E169,1)),"NÃO","SIM")</f>
        <v>NÃO</v>
      </c>
      <c r="O169" t="str">
        <f>IF($B169=5,"SIM","")</f>
        <v/>
      </c>
      <c r="P169" s="50" t="str">
        <f>A169&amp;B169&amp;C169&amp;E169&amp;G169&amp;EDATE(J169,0)</f>
        <v>45616338727707000177SEGURO COLABORADORES66,5745626</v>
      </c>
      <c r="Q169" s="1">
        <f>IF(A169=0,"",VLOOKUP($A169,RESUMO!$A$8:$B$83,2,FALSE))</f>
        <v>8</v>
      </c>
    </row>
    <row r="170" spans="1:17" x14ac:dyDescent="0.25">
      <c r="A170" s="51">
        <v>45616</v>
      </c>
      <c r="B170" s="1">
        <v>5</v>
      </c>
      <c r="C170" s="49" t="s">
        <v>55</v>
      </c>
      <c r="D170" s="52" t="s">
        <v>56</v>
      </c>
      <c r="E170" s="41" t="s">
        <v>304</v>
      </c>
      <c r="G170" s="55">
        <v>12000</v>
      </c>
      <c r="I170" s="55">
        <v>12000</v>
      </c>
      <c r="J170" s="6" t="s">
        <v>305</v>
      </c>
      <c r="K170" s="53" t="s">
        <v>38</v>
      </c>
      <c r="N170" t="str">
        <f>IF(ISERROR(SEARCH("NF",E170,1)),"NÃO","SIM")</f>
        <v>NÃO</v>
      </c>
      <c r="O170" t="str">
        <f>IF($B170=5,"SIM","")</f>
        <v>SIM</v>
      </c>
      <c r="P170" s="50" t="str">
        <f>A170&amp;B170&amp;C170&amp;E170&amp;G170&amp;EDATE(J170,0)</f>
        <v>45616507861005000158MADEIRAS - PED. 482091200045603</v>
      </c>
      <c r="Q170" s="1">
        <f>IF(A170=0,"",VLOOKUP($A170,RESUMO!$A$8:$B$83,2,FALSE))</f>
        <v>8</v>
      </c>
    </row>
    <row r="171" spans="1:17" x14ac:dyDescent="0.25">
      <c r="A171" s="51">
        <v>45616</v>
      </c>
      <c r="B171" s="1">
        <v>5</v>
      </c>
      <c r="C171" s="49" t="s">
        <v>70</v>
      </c>
      <c r="D171" s="52" t="s">
        <v>71</v>
      </c>
      <c r="E171" s="41" t="s">
        <v>306</v>
      </c>
      <c r="G171" s="55">
        <v>154.80000000000001</v>
      </c>
      <c r="I171" s="55">
        <v>154.80000000000001</v>
      </c>
      <c r="J171" s="6" t="s">
        <v>260</v>
      </c>
      <c r="K171" s="53" t="s">
        <v>38</v>
      </c>
      <c r="N171" t="str">
        <f>IF(ISERROR(SEARCH("NF",E171,1)),"NÃO","SIM")</f>
        <v>SIM</v>
      </c>
      <c r="O171" t="str">
        <f>IF($B171=5,"SIM","")</f>
        <v>SIM</v>
      </c>
      <c r="P171" s="50" t="str">
        <f>A171&amp;B171&amp;C171&amp;E171&amp;G171&amp;EDATE(J171,0)</f>
        <v>45616517581836000634SERRA E TRENA - NF 32495154,845604</v>
      </c>
      <c r="Q171" s="1">
        <f>IF(A171=0,"",VLOOKUP($A171,RESUMO!$A$8:$B$83,2,FALSE))</f>
        <v>8</v>
      </c>
    </row>
    <row r="172" spans="1:17" x14ac:dyDescent="0.25">
      <c r="A172" s="51">
        <v>45616</v>
      </c>
      <c r="B172" s="1">
        <v>5</v>
      </c>
      <c r="C172" s="49" t="s">
        <v>317</v>
      </c>
      <c r="D172" s="52" t="s">
        <v>318</v>
      </c>
      <c r="E172" s="41" t="s">
        <v>319</v>
      </c>
      <c r="G172" s="55">
        <v>1209</v>
      </c>
      <c r="I172" s="55">
        <v>1209</v>
      </c>
      <c r="J172" s="6" t="s">
        <v>260</v>
      </c>
      <c r="K172" s="53" t="s">
        <v>21</v>
      </c>
      <c r="N172" t="str">
        <f>IF(ISERROR(SEARCH("NF",E172,1)),"NÃO","SIM")</f>
        <v>SIM</v>
      </c>
      <c r="O172" t="str">
        <f>IF($B172=5,"SIM","")</f>
        <v>SIM</v>
      </c>
      <c r="P172" s="50" t="str">
        <f>A172&amp;B172&amp;C172&amp;E172&amp;G172&amp;EDATE(J172,0)</f>
        <v>45616531189101000186MATERIAIS DIVERSOS - AGUARDANDO NF120945604</v>
      </c>
      <c r="Q172" s="1">
        <f>IF(A172=0,"",VLOOKUP($A172,RESUMO!$A$8:$B$83,2,FALSE))</f>
        <v>8</v>
      </c>
    </row>
    <row r="173" spans="1:17" x14ac:dyDescent="0.25">
      <c r="A173" s="40">
        <v>45631</v>
      </c>
      <c r="B173" s="54">
        <v>1</v>
      </c>
      <c r="C173" t="s">
        <v>340</v>
      </c>
      <c r="D173" t="s">
        <v>87</v>
      </c>
      <c r="E173" t="s">
        <v>81</v>
      </c>
      <c r="G173" s="59">
        <v>215</v>
      </c>
      <c r="H173">
        <v>7</v>
      </c>
      <c r="I173" s="59">
        <v>1505</v>
      </c>
      <c r="J173" s="40" t="s">
        <v>291</v>
      </c>
      <c r="K173" t="s">
        <v>27</v>
      </c>
      <c r="L173" t="s">
        <v>88</v>
      </c>
      <c r="N173" t="str">
        <f>IF(ISERROR(SEARCH("NF",E173,1)),"NÃO","SIM")</f>
        <v>NÃO</v>
      </c>
      <c r="O173" t="str">
        <f>IF($B173=5,"SIM","")</f>
        <v/>
      </c>
      <c r="P173" s="50" t="str">
        <f>A173&amp;B173&amp;C173&amp;E173&amp;G173&amp;EDATE(J173,0)</f>
        <v>45631100012095122623DIÁRIA21545632</v>
      </c>
      <c r="Q173" s="1">
        <f>IF(A173=0,"",VLOOKUP($A173,RESUMO!$A$8:$B$83,2,FALSE))</f>
        <v>9</v>
      </c>
    </row>
    <row r="174" spans="1:17" x14ac:dyDescent="0.25">
      <c r="A174" s="40">
        <v>45631</v>
      </c>
      <c r="B174" s="54">
        <v>1</v>
      </c>
      <c r="C174" t="s">
        <v>341</v>
      </c>
      <c r="D174" t="s">
        <v>243</v>
      </c>
      <c r="E174" t="s">
        <v>81</v>
      </c>
      <c r="G174" s="59">
        <v>215</v>
      </c>
      <c r="H174">
        <v>9</v>
      </c>
      <c r="I174" s="59">
        <v>1935</v>
      </c>
      <c r="J174" s="40" t="s">
        <v>291</v>
      </c>
      <c r="K174" t="s">
        <v>27</v>
      </c>
      <c r="L174" t="s">
        <v>342</v>
      </c>
      <c r="N174" t="str">
        <f>IF(ISERROR(SEARCH("NF",E174,1)),"NÃO","SIM")</f>
        <v>NÃO</v>
      </c>
      <c r="O174" t="str">
        <f>IF($B174=5,"SIM","")</f>
        <v/>
      </c>
      <c r="P174" s="50" t="str">
        <f>A174&amp;B174&amp;C174&amp;E174&amp;G174&amp;EDATE(J174,0)</f>
        <v>45631100021594554668DIÁRIA21545632</v>
      </c>
      <c r="Q174" s="1">
        <f>IF(A174=0,"",VLOOKUP($A174,RESUMO!$A$8:$B$83,2,FALSE))</f>
        <v>9</v>
      </c>
    </row>
    <row r="175" spans="1:17" x14ac:dyDescent="0.25">
      <c r="A175" s="40">
        <v>45631</v>
      </c>
      <c r="B175" s="54">
        <v>1</v>
      </c>
      <c r="C175" t="s">
        <v>343</v>
      </c>
      <c r="D175" t="s">
        <v>246</v>
      </c>
      <c r="E175" t="s">
        <v>81</v>
      </c>
      <c r="G175" s="59">
        <v>215</v>
      </c>
      <c r="H175">
        <v>9</v>
      </c>
      <c r="I175" s="59">
        <v>1935</v>
      </c>
      <c r="J175" s="40" t="s">
        <v>291</v>
      </c>
      <c r="K175" t="s">
        <v>27</v>
      </c>
      <c r="L175" t="s">
        <v>247</v>
      </c>
      <c r="N175" t="str">
        <f>IF(ISERROR(SEARCH("NF",E175,1)),"NÃO","SIM")</f>
        <v>NÃO</v>
      </c>
      <c r="O175" t="str">
        <f>IF($B175=5,"SIM","")</f>
        <v/>
      </c>
      <c r="P175" s="50" t="str">
        <f>A175&amp;B175&amp;C175&amp;E175&amp;G175&amp;EDATE(J175,0)</f>
        <v>45631100052606090772DIÁRIA21545632</v>
      </c>
      <c r="Q175" s="1">
        <f>IF(A175=0,"",VLOOKUP($A175,RESUMO!$A$8:$B$83,2,FALSE))</f>
        <v>9</v>
      </c>
    </row>
    <row r="176" spans="1:17" x14ac:dyDescent="0.25">
      <c r="A176" s="40">
        <v>45631</v>
      </c>
      <c r="B176" s="54">
        <v>1</v>
      </c>
      <c r="C176" t="s">
        <v>344</v>
      </c>
      <c r="D176" t="s">
        <v>299</v>
      </c>
      <c r="E176" t="s">
        <v>81</v>
      </c>
      <c r="G176" s="59">
        <v>230</v>
      </c>
      <c r="H176">
        <v>3</v>
      </c>
      <c r="I176" s="59">
        <v>690</v>
      </c>
      <c r="J176" s="40" t="s">
        <v>291</v>
      </c>
      <c r="K176" t="s">
        <v>27</v>
      </c>
      <c r="L176" t="s">
        <v>300</v>
      </c>
      <c r="N176" t="str">
        <f>IF(ISERROR(SEARCH("NF",E176,1)),"NÃO","SIM")</f>
        <v>NÃO</v>
      </c>
      <c r="O176" t="str">
        <f>IF($B176=5,"SIM","")</f>
        <v/>
      </c>
      <c r="P176" s="50" t="str">
        <f>A176&amp;B176&amp;C176&amp;E176&amp;G176&amp;EDATE(J176,0)</f>
        <v>45631100000000011711DIÁRIA23045632</v>
      </c>
      <c r="Q176" s="1">
        <f>IF(A176=0,"",VLOOKUP($A176,RESUMO!$A$8:$B$83,2,FALSE))</f>
        <v>9</v>
      </c>
    </row>
    <row r="177" spans="1:17" x14ac:dyDescent="0.25">
      <c r="A177" s="40">
        <v>45631</v>
      </c>
      <c r="B177" s="54">
        <v>1</v>
      </c>
      <c r="C177" t="s">
        <v>345</v>
      </c>
      <c r="D177" t="s">
        <v>296</v>
      </c>
      <c r="E177" t="s">
        <v>81</v>
      </c>
      <c r="G177" s="59">
        <v>230</v>
      </c>
      <c r="H177">
        <v>9</v>
      </c>
      <c r="I177" s="59">
        <v>2070</v>
      </c>
      <c r="J177" s="40" t="s">
        <v>291</v>
      </c>
      <c r="K177" t="s">
        <v>27</v>
      </c>
      <c r="L177" t="s">
        <v>297</v>
      </c>
      <c r="N177" t="str">
        <f>IF(ISERROR(SEARCH("NF",E177,1)),"NÃO","SIM")</f>
        <v>NÃO</v>
      </c>
      <c r="O177" t="str">
        <f>IF($B177=5,"SIM","")</f>
        <v/>
      </c>
      <c r="P177" s="50" t="str">
        <f>A177&amp;B177&amp;C177&amp;E177&amp;G177&amp;EDATE(J177,0)</f>
        <v>45631100003181241652DIÁRIA23045632</v>
      </c>
      <c r="Q177" s="1">
        <f>IF(A177=0,"",VLOOKUP($A177,RESUMO!$A$8:$B$83,2,FALSE))</f>
        <v>9</v>
      </c>
    </row>
    <row r="178" spans="1:17" x14ac:dyDescent="0.25">
      <c r="A178" s="40">
        <v>45631</v>
      </c>
      <c r="B178" s="54">
        <v>1</v>
      </c>
      <c r="C178" t="s">
        <v>346</v>
      </c>
      <c r="D178" t="s">
        <v>302</v>
      </c>
      <c r="E178" t="s">
        <v>81</v>
      </c>
      <c r="G178" s="59">
        <v>230</v>
      </c>
      <c r="H178">
        <v>4</v>
      </c>
      <c r="I178" s="59">
        <v>920</v>
      </c>
      <c r="J178" s="40" t="s">
        <v>291</v>
      </c>
      <c r="K178" t="s">
        <v>27</v>
      </c>
      <c r="L178" t="s">
        <v>303</v>
      </c>
      <c r="N178" t="str">
        <f>IF(ISERROR(SEARCH("NF",E178,1)),"NÃO","SIM")</f>
        <v>NÃO</v>
      </c>
      <c r="O178" t="str">
        <f>IF($B178=5,"SIM","")</f>
        <v/>
      </c>
      <c r="P178" s="50" t="str">
        <f>A178&amp;B178&amp;C178&amp;E178&amp;G178&amp;EDATE(J178,0)</f>
        <v>45631100002038736375DIÁRIA23045632</v>
      </c>
      <c r="Q178" s="1">
        <f>IF(A178=0,"",VLOOKUP($A178,RESUMO!$A$8:$B$83,2,FALSE))</f>
        <v>9</v>
      </c>
    </row>
    <row r="179" spans="1:17" x14ac:dyDescent="0.25">
      <c r="A179" s="40">
        <v>45631</v>
      </c>
      <c r="B179" s="54">
        <v>1</v>
      </c>
      <c r="C179" t="s">
        <v>347</v>
      </c>
      <c r="D179" t="s">
        <v>173</v>
      </c>
      <c r="E179" t="s">
        <v>81</v>
      </c>
      <c r="G179" s="59">
        <v>215</v>
      </c>
      <c r="H179">
        <v>9</v>
      </c>
      <c r="I179" s="59">
        <v>1935</v>
      </c>
      <c r="J179" s="40" t="s">
        <v>291</v>
      </c>
      <c r="K179" t="s">
        <v>27</v>
      </c>
      <c r="L179" t="s">
        <v>174</v>
      </c>
      <c r="N179" t="str">
        <f>IF(ISERROR(SEARCH("NF",E179,1)),"NÃO","SIM")</f>
        <v>NÃO</v>
      </c>
      <c r="O179" t="str">
        <f>IF($B179=5,"SIM","")</f>
        <v/>
      </c>
      <c r="P179" s="50" t="str">
        <f>A179&amp;B179&amp;C179&amp;E179&amp;G179&amp;EDATE(J179,0)</f>
        <v>45631100070458913693DIÁRIA21545632</v>
      </c>
      <c r="Q179" s="1">
        <f>IF(A179=0,"",VLOOKUP($A179,RESUMO!$A$8:$B$83,2,FALSE))</f>
        <v>9</v>
      </c>
    </row>
    <row r="180" spans="1:17" x14ac:dyDescent="0.25">
      <c r="A180" s="40">
        <v>45631</v>
      </c>
      <c r="B180" s="54">
        <v>1</v>
      </c>
      <c r="C180" t="s">
        <v>356</v>
      </c>
      <c r="D180" t="s">
        <v>123</v>
      </c>
      <c r="E180" t="s">
        <v>166</v>
      </c>
      <c r="G180" s="59">
        <v>2368.36</v>
      </c>
      <c r="H180">
        <v>1</v>
      </c>
      <c r="I180" s="59">
        <v>2368.36</v>
      </c>
      <c r="J180" s="40" t="s">
        <v>291</v>
      </c>
      <c r="K180" t="s">
        <v>27</v>
      </c>
      <c r="L180" t="s">
        <v>124</v>
      </c>
      <c r="N180" t="str">
        <f>IF(ISERROR(SEARCH("NF",E180,1)),"NÃO","SIM")</f>
        <v>NÃO</v>
      </c>
      <c r="O180" t="str">
        <f>IF($B180=5,"SIM","")</f>
        <v/>
      </c>
      <c r="P180" s="50" t="str">
        <f>A180&amp;B180&amp;C180&amp;E180&amp;G180&amp;EDATE(J180,0)</f>
        <v>45631100037134949672SALÁRIO2368,3645632</v>
      </c>
      <c r="Q180" s="1">
        <f>IF(A180=0,"",VLOOKUP($A180,RESUMO!$A$8:$B$83,2,FALSE))</f>
        <v>9</v>
      </c>
    </row>
    <row r="181" spans="1:17" x14ac:dyDescent="0.25">
      <c r="A181" s="40">
        <v>45631</v>
      </c>
      <c r="B181" s="54">
        <v>1</v>
      </c>
      <c r="C181" t="s">
        <v>357</v>
      </c>
      <c r="D181" t="s">
        <v>128</v>
      </c>
      <c r="E181" t="s">
        <v>166</v>
      </c>
      <c r="G181" s="59">
        <v>1345.92</v>
      </c>
      <c r="H181">
        <v>1</v>
      </c>
      <c r="I181" s="59">
        <v>1345.92</v>
      </c>
      <c r="J181" s="40" t="s">
        <v>291</v>
      </c>
      <c r="K181" t="s">
        <v>27</v>
      </c>
      <c r="L181" t="s">
        <v>129</v>
      </c>
      <c r="N181" t="str">
        <f>IF(ISERROR(SEARCH("NF",E181,1)),"NÃO","SIM")</f>
        <v>NÃO</v>
      </c>
      <c r="O181" t="str">
        <f>IF($B181=5,"SIM","")</f>
        <v/>
      </c>
      <c r="P181" s="50" t="str">
        <f>A181&amp;B181&amp;C181&amp;E181&amp;G181&amp;EDATE(J181,0)</f>
        <v>45631100010199069603SALÁRIO1345,9245632</v>
      </c>
      <c r="Q181" s="1">
        <f>IF(A181=0,"",VLOOKUP($A181,RESUMO!$A$8:$B$83,2,FALSE))</f>
        <v>9</v>
      </c>
    </row>
    <row r="182" spans="1:17" x14ac:dyDescent="0.25">
      <c r="A182" s="40">
        <v>45631</v>
      </c>
      <c r="B182" s="54">
        <v>1</v>
      </c>
      <c r="C182" t="s">
        <v>358</v>
      </c>
      <c r="D182" t="s">
        <v>84</v>
      </c>
      <c r="E182" t="s">
        <v>166</v>
      </c>
      <c r="G182" s="59">
        <v>1178.46</v>
      </c>
      <c r="H182">
        <v>1</v>
      </c>
      <c r="I182" s="59">
        <v>1178.46</v>
      </c>
      <c r="J182" s="40" t="s">
        <v>291</v>
      </c>
      <c r="K182" t="s">
        <v>27</v>
      </c>
      <c r="L182" t="s">
        <v>85</v>
      </c>
      <c r="N182" t="str">
        <f>IF(ISERROR(SEARCH("NF",E182,1)),"NÃO","SIM")</f>
        <v>NÃO</v>
      </c>
      <c r="O182" t="str">
        <f>IF($B182=5,"SIM","")</f>
        <v/>
      </c>
      <c r="P182" s="50" t="str">
        <f>A182&amp;B182&amp;C182&amp;E182&amp;G182&amp;EDATE(J182,0)</f>
        <v>45631100014020156662SALÁRIO1178,4645632</v>
      </c>
      <c r="Q182" s="1">
        <f>IF(A182=0,"",VLOOKUP($A182,RESUMO!$A$8:$B$83,2,FALSE))</f>
        <v>9</v>
      </c>
    </row>
    <row r="183" spans="1:17" x14ac:dyDescent="0.25">
      <c r="A183" s="40">
        <v>45631</v>
      </c>
      <c r="B183" s="54">
        <v>1</v>
      </c>
      <c r="C183" t="s">
        <v>358</v>
      </c>
      <c r="D183" t="s">
        <v>84</v>
      </c>
      <c r="E183" t="s">
        <v>167</v>
      </c>
      <c r="G183" s="59">
        <v>37.9</v>
      </c>
      <c r="H183">
        <v>12</v>
      </c>
      <c r="I183" s="59">
        <v>454.8</v>
      </c>
      <c r="J183" s="40" t="s">
        <v>291</v>
      </c>
      <c r="K183" t="s">
        <v>27</v>
      </c>
      <c r="L183" t="s">
        <v>85</v>
      </c>
      <c r="N183" t="str">
        <f>IF(ISERROR(SEARCH("NF",E183,1)),"NÃO","SIM")</f>
        <v>NÃO</v>
      </c>
      <c r="O183" t="str">
        <f>IF($B183=5,"SIM","")</f>
        <v/>
      </c>
      <c r="P183" s="50" t="str">
        <f>A183&amp;B183&amp;C183&amp;E183&amp;G183&amp;EDATE(J183,0)</f>
        <v>45631100014020156662TRANSPORTE37,945632</v>
      </c>
      <c r="Q183" s="1">
        <f>IF(A183=0,"",VLOOKUP($A183,RESUMO!$A$8:$B$83,2,FALSE))</f>
        <v>9</v>
      </c>
    </row>
    <row r="184" spans="1:17" x14ac:dyDescent="0.25">
      <c r="A184" s="40">
        <v>45631</v>
      </c>
      <c r="B184" s="54">
        <v>1</v>
      </c>
      <c r="C184" t="s">
        <v>358</v>
      </c>
      <c r="D184" t="s">
        <v>84</v>
      </c>
      <c r="E184" t="s">
        <v>168</v>
      </c>
      <c r="G184" s="59">
        <v>4</v>
      </c>
      <c r="H184">
        <v>12</v>
      </c>
      <c r="I184" s="59">
        <v>48</v>
      </c>
      <c r="J184" s="40" t="s">
        <v>291</v>
      </c>
      <c r="K184" t="s">
        <v>27</v>
      </c>
      <c r="L184" t="s">
        <v>85</v>
      </c>
      <c r="N184" t="str">
        <f>IF(ISERROR(SEARCH("NF",E184,1)),"NÃO","SIM")</f>
        <v>NÃO</v>
      </c>
      <c r="O184" t="str">
        <f>IF($B184=5,"SIM","")</f>
        <v/>
      </c>
      <c r="P184" s="50" t="str">
        <f>A184&amp;B184&amp;C184&amp;E184&amp;G184&amp;EDATE(J184,0)</f>
        <v>45631100014020156662CAFÉ445632</v>
      </c>
      <c r="Q184" s="1">
        <f>IF(A184=0,"",VLOOKUP($A184,RESUMO!$A$8:$B$83,2,FALSE))</f>
        <v>9</v>
      </c>
    </row>
    <row r="185" spans="1:17" x14ac:dyDescent="0.25">
      <c r="A185" s="40">
        <v>45631</v>
      </c>
      <c r="B185" s="54">
        <v>1</v>
      </c>
      <c r="C185" t="s">
        <v>356</v>
      </c>
      <c r="D185" t="s">
        <v>123</v>
      </c>
      <c r="E185" t="s">
        <v>167</v>
      </c>
      <c r="G185" s="59">
        <v>41.3</v>
      </c>
      <c r="H185">
        <v>15</v>
      </c>
      <c r="I185" s="59">
        <v>619.5</v>
      </c>
      <c r="J185" s="40" t="s">
        <v>291</v>
      </c>
      <c r="K185" t="s">
        <v>27</v>
      </c>
      <c r="L185" t="s">
        <v>124</v>
      </c>
      <c r="N185" t="str">
        <f>IF(ISERROR(SEARCH("NF",E185,1)),"NÃO","SIM")</f>
        <v>NÃO</v>
      </c>
      <c r="O185" t="str">
        <f>IF($B185=5,"SIM","")</f>
        <v/>
      </c>
      <c r="P185" s="50" t="str">
        <f>A185&amp;B185&amp;C185&amp;E185&amp;G185&amp;EDATE(J185,0)</f>
        <v>45631100037134949672TRANSPORTE41,345632</v>
      </c>
      <c r="Q185" s="1">
        <f>IF(A185=0,"",VLOOKUP($A185,RESUMO!$A$8:$B$83,2,FALSE))</f>
        <v>9</v>
      </c>
    </row>
    <row r="186" spans="1:17" x14ac:dyDescent="0.25">
      <c r="A186" s="40">
        <v>45631</v>
      </c>
      <c r="B186" s="54">
        <v>1</v>
      </c>
      <c r="C186" t="s">
        <v>356</v>
      </c>
      <c r="D186" t="s">
        <v>123</v>
      </c>
      <c r="E186" t="s">
        <v>168</v>
      </c>
      <c r="G186" s="59">
        <v>4</v>
      </c>
      <c r="H186">
        <v>15</v>
      </c>
      <c r="I186" s="59">
        <v>60</v>
      </c>
      <c r="J186" s="40" t="s">
        <v>291</v>
      </c>
      <c r="K186" t="s">
        <v>27</v>
      </c>
      <c r="L186" t="s">
        <v>124</v>
      </c>
      <c r="N186" t="str">
        <f>IF(ISERROR(SEARCH("NF",E186,1)),"NÃO","SIM")</f>
        <v>NÃO</v>
      </c>
      <c r="O186" t="str">
        <f>IF($B186=5,"SIM","")</f>
        <v/>
      </c>
      <c r="P186" s="50" t="str">
        <f>A186&amp;B186&amp;C186&amp;E186&amp;G186&amp;EDATE(J186,0)</f>
        <v>45631100037134949672CAFÉ445632</v>
      </c>
      <c r="Q186" s="1">
        <f>IF(A186=0,"",VLOOKUP($A186,RESUMO!$A$8:$B$83,2,FALSE))</f>
        <v>9</v>
      </c>
    </row>
    <row r="187" spans="1:17" x14ac:dyDescent="0.25">
      <c r="A187" s="40">
        <v>45631</v>
      </c>
      <c r="B187" s="54">
        <v>1</v>
      </c>
      <c r="C187" t="s">
        <v>357</v>
      </c>
      <c r="D187" t="s">
        <v>128</v>
      </c>
      <c r="E187" t="s">
        <v>167</v>
      </c>
      <c r="G187" s="59">
        <v>45.3</v>
      </c>
      <c r="H187">
        <v>14</v>
      </c>
      <c r="I187" s="59">
        <v>634.20000000000005</v>
      </c>
      <c r="J187" s="40" t="s">
        <v>291</v>
      </c>
      <c r="K187" t="s">
        <v>27</v>
      </c>
      <c r="L187" t="s">
        <v>129</v>
      </c>
      <c r="N187" t="str">
        <f>IF(ISERROR(SEARCH("NF",E187,1)),"NÃO","SIM")</f>
        <v>NÃO</v>
      </c>
      <c r="O187" t="str">
        <f>IF($B187=5,"SIM","")</f>
        <v/>
      </c>
      <c r="P187" s="50" t="str">
        <f>A187&amp;B187&amp;C187&amp;E187&amp;G187&amp;EDATE(J187,0)</f>
        <v>45631100010199069603TRANSPORTE45,345632</v>
      </c>
      <c r="Q187" s="1">
        <f>IF(A187=0,"",VLOOKUP($A187,RESUMO!$A$8:$B$83,2,FALSE))</f>
        <v>9</v>
      </c>
    </row>
    <row r="188" spans="1:17" x14ac:dyDescent="0.25">
      <c r="A188" s="40">
        <v>45631</v>
      </c>
      <c r="B188" s="54">
        <v>1</v>
      </c>
      <c r="C188" t="s">
        <v>357</v>
      </c>
      <c r="D188" t="s">
        <v>128</v>
      </c>
      <c r="E188" t="s">
        <v>168</v>
      </c>
      <c r="G188" s="59">
        <v>4</v>
      </c>
      <c r="H188">
        <v>14</v>
      </c>
      <c r="I188" s="59">
        <v>56</v>
      </c>
      <c r="J188" s="40" t="s">
        <v>291</v>
      </c>
      <c r="K188" t="s">
        <v>27</v>
      </c>
      <c r="L188" t="s">
        <v>129</v>
      </c>
      <c r="N188" t="str">
        <f>IF(ISERROR(SEARCH("NF",E188,1)),"NÃO","SIM")</f>
        <v>NÃO</v>
      </c>
      <c r="O188" t="str">
        <f>IF($B188=5,"SIM","")</f>
        <v/>
      </c>
      <c r="P188" s="50" t="str">
        <f>A188&amp;B188&amp;C188&amp;E188&amp;G188&amp;EDATE(J188,0)</f>
        <v>45631100010199069603CAFÉ445632</v>
      </c>
      <c r="Q188" s="1">
        <f>IF(A188=0,"",VLOOKUP($A188,RESUMO!$A$8:$B$83,2,FALSE))</f>
        <v>9</v>
      </c>
    </row>
    <row r="189" spans="1:17" x14ac:dyDescent="0.25">
      <c r="A189" s="40">
        <v>45631</v>
      </c>
      <c r="B189" s="54">
        <v>2</v>
      </c>
      <c r="C189" t="s">
        <v>325</v>
      </c>
      <c r="D189" t="s">
        <v>326</v>
      </c>
      <c r="E189" t="s">
        <v>327</v>
      </c>
      <c r="G189" s="59">
        <v>1200</v>
      </c>
      <c r="H189">
        <v>1</v>
      </c>
      <c r="I189" s="59">
        <v>1200</v>
      </c>
      <c r="J189" s="40" t="s">
        <v>291</v>
      </c>
      <c r="K189" t="s">
        <v>21</v>
      </c>
      <c r="L189" t="s">
        <v>328</v>
      </c>
      <c r="N189" t="str">
        <f>IF(ISERROR(SEARCH("NF",E189,1)),"NÃO","SIM")</f>
        <v>SIM</v>
      </c>
      <c r="O189" t="str">
        <f>IF($B189=5,"SIM","")</f>
        <v/>
      </c>
      <c r="P189" s="50" t="str">
        <f>A189&amp;B189&amp;C189&amp;E189&amp;G189&amp;EDATE(J189,0)</f>
        <v>45631241279565000137LOCAÇÃO DE CAÇAMBAS - NF A EMITIR120045632</v>
      </c>
      <c r="Q189" s="1">
        <f>IF(A189=0,"",VLOOKUP($A189,RESUMO!$A$8:$B$83,2,FALSE))</f>
        <v>9</v>
      </c>
    </row>
    <row r="190" spans="1:17" x14ac:dyDescent="0.25">
      <c r="A190" s="40">
        <v>45631</v>
      </c>
      <c r="B190" s="54">
        <v>2</v>
      </c>
      <c r="C190" t="s">
        <v>44</v>
      </c>
      <c r="D190" t="s">
        <v>45</v>
      </c>
      <c r="E190" t="s">
        <v>335</v>
      </c>
      <c r="G190" s="59">
        <v>3200</v>
      </c>
      <c r="H190">
        <v>1</v>
      </c>
      <c r="I190" s="59">
        <v>3200</v>
      </c>
      <c r="J190" s="40" t="s">
        <v>291</v>
      </c>
      <c r="K190" t="s">
        <v>48</v>
      </c>
      <c r="L190" t="s">
        <v>49</v>
      </c>
      <c r="N190" t="str">
        <f>IF(ISERROR(SEARCH("NF",E190,1)),"NÃO","SIM")</f>
        <v>SIM</v>
      </c>
      <c r="O190" t="str">
        <f>IF($B190=5,"SIM","")</f>
        <v/>
      </c>
      <c r="P190" s="50" t="str">
        <f>A190&amp;B190&amp;C190&amp;E190&amp;G190&amp;EDATE(J190,0)</f>
        <v>45631252675571000120ADM - 02/30 - NF A EMITIR320045632</v>
      </c>
      <c r="Q190" s="1">
        <f>IF(A190=0,"",VLOOKUP($A190,RESUMO!$A$8:$B$83,2,FALSE))</f>
        <v>9</v>
      </c>
    </row>
    <row r="191" spans="1:17" x14ac:dyDescent="0.25">
      <c r="A191" s="40">
        <v>45631</v>
      </c>
      <c r="B191" s="54">
        <v>2</v>
      </c>
      <c r="C191" t="s">
        <v>44</v>
      </c>
      <c r="D191" t="s">
        <v>45</v>
      </c>
      <c r="E191" t="s">
        <v>336</v>
      </c>
      <c r="G191" s="59">
        <v>2800</v>
      </c>
      <c r="H191">
        <v>1</v>
      </c>
      <c r="I191" s="59">
        <v>2800</v>
      </c>
      <c r="J191" s="40" t="s">
        <v>291</v>
      </c>
      <c r="K191" t="s">
        <v>48</v>
      </c>
      <c r="L191" t="s">
        <v>49</v>
      </c>
      <c r="N191" t="str">
        <f>IF(ISERROR(SEARCH("NF",E191,1)),"NÃO","SIM")</f>
        <v>SIM</v>
      </c>
      <c r="O191" t="str">
        <f>IF($B191=5,"SIM","")</f>
        <v/>
      </c>
      <c r="P191" s="50" t="str">
        <f>A191&amp;B191&amp;C191&amp;E191&amp;G191&amp;EDATE(J191,0)</f>
        <v>45631252675571000120ADM - 05/30 - NF A EMITIR280045632</v>
      </c>
      <c r="Q191" s="1">
        <f>IF(A191=0,"",VLOOKUP($A191,RESUMO!$A$8:$B$83,2,FALSE))</f>
        <v>9</v>
      </c>
    </row>
    <row r="192" spans="1:17" x14ac:dyDescent="0.25">
      <c r="A192" s="40">
        <v>45631</v>
      </c>
      <c r="B192" s="54">
        <v>2</v>
      </c>
      <c r="C192" t="s">
        <v>337</v>
      </c>
      <c r="D192" t="s">
        <v>24</v>
      </c>
      <c r="E192" t="s">
        <v>338</v>
      </c>
      <c r="G192" s="59">
        <v>4800</v>
      </c>
      <c r="H192">
        <v>1</v>
      </c>
      <c r="I192" s="59">
        <v>4800</v>
      </c>
      <c r="J192" s="40" t="s">
        <v>291</v>
      </c>
      <c r="K192" t="s">
        <v>27</v>
      </c>
      <c r="L192" t="s">
        <v>28</v>
      </c>
      <c r="N192" t="str">
        <f>IF(ISERROR(SEARCH("NF",E192,1)),"NÃO","SIM")</f>
        <v>NÃO</v>
      </c>
      <c r="O192" t="str">
        <f>IF($B192=5,"SIM","")</f>
        <v/>
      </c>
      <c r="P192" s="50" t="str">
        <f>A192&amp;B192&amp;C192&amp;E192&amp;G192&amp;EDATE(J192,0)</f>
        <v>45631200027648990687ADM - 02/30480045632</v>
      </c>
      <c r="Q192" s="1">
        <f>IF(A192=0,"",VLOOKUP($A192,RESUMO!$A$8:$B$83,2,FALSE))</f>
        <v>9</v>
      </c>
    </row>
    <row r="193" spans="1:17" x14ac:dyDescent="0.25">
      <c r="A193" s="40">
        <v>45631</v>
      </c>
      <c r="B193" s="54">
        <v>2</v>
      </c>
      <c r="C193" t="s">
        <v>337</v>
      </c>
      <c r="D193" t="s">
        <v>24</v>
      </c>
      <c r="E193" t="s">
        <v>339</v>
      </c>
      <c r="G193" s="59">
        <v>4200</v>
      </c>
      <c r="H193">
        <v>1</v>
      </c>
      <c r="I193" s="59">
        <v>4200</v>
      </c>
      <c r="J193" s="40" t="s">
        <v>291</v>
      </c>
      <c r="K193" t="s">
        <v>27</v>
      </c>
      <c r="L193" t="s">
        <v>28</v>
      </c>
      <c r="N193" t="str">
        <f>IF(ISERROR(SEARCH("NF",E193,1)),"NÃO","SIM")</f>
        <v>NÃO</v>
      </c>
      <c r="O193" t="str">
        <f>IF($B193=5,"SIM","")</f>
        <v/>
      </c>
      <c r="P193" s="50" t="str">
        <f>A193&amp;B193&amp;C193&amp;E193&amp;G193&amp;EDATE(J193,0)</f>
        <v>45631200027648990687ADM - 05/30420045632</v>
      </c>
      <c r="Q193" s="1">
        <f>IF(A193=0,"",VLOOKUP($A193,RESUMO!$A$8:$B$83,2,FALSE))</f>
        <v>9</v>
      </c>
    </row>
    <row r="194" spans="1:17" x14ac:dyDescent="0.25">
      <c r="A194" s="40">
        <v>45631</v>
      </c>
      <c r="B194" s="54">
        <v>2</v>
      </c>
      <c r="C194" t="s">
        <v>348</v>
      </c>
      <c r="D194" t="s">
        <v>176</v>
      </c>
      <c r="E194" t="s">
        <v>177</v>
      </c>
      <c r="G194" s="59">
        <v>340</v>
      </c>
      <c r="H194">
        <v>1</v>
      </c>
      <c r="I194" s="59">
        <v>340</v>
      </c>
      <c r="J194" s="40" t="s">
        <v>291</v>
      </c>
      <c r="K194" t="s">
        <v>21</v>
      </c>
      <c r="L194" t="s">
        <v>178</v>
      </c>
      <c r="N194" t="str">
        <f>IF(ISERROR(SEARCH("NF",E194,1)),"NÃO","SIM")</f>
        <v>NÃO</v>
      </c>
      <c r="O194" t="str">
        <f>IF($B194=5,"SIM","")</f>
        <v/>
      </c>
      <c r="P194" s="50" t="str">
        <f>A194&amp;B194&amp;C194&amp;E194&amp;G194&amp;EDATE(J194,0)</f>
        <v>45631200007284290633ESCAVAÇÃO DE SAPATAS DE FUNDAÇÃO34045632</v>
      </c>
      <c r="Q194" s="1">
        <f>IF(A194=0,"",VLOOKUP($A194,RESUMO!$A$8:$B$83,2,FALSE))</f>
        <v>9</v>
      </c>
    </row>
    <row r="195" spans="1:17" x14ac:dyDescent="0.25">
      <c r="A195" s="40">
        <v>45631</v>
      </c>
      <c r="B195" s="54">
        <v>2</v>
      </c>
      <c r="C195" t="s">
        <v>66</v>
      </c>
      <c r="D195" t="s">
        <v>67</v>
      </c>
      <c r="E195" t="s">
        <v>351</v>
      </c>
      <c r="G195" s="59">
        <v>68</v>
      </c>
      <c r="H195">
        <v>1</v>
      </c>
      <c r="I195" s="59">
        <v>68</v>
      </c>
      <c r="J195" s="40" t="s">
        <v>291</v>
      </c>
      <c r="K195" t="s">
        <v>38</v>
      </c>
      <c r="L195" t="s">
        <v>331</v>
      </c>
      <c r="N195" t="str">
        <f>IF(ISERROR(SEARCH("NF",E195,1)),"NÃO","SIM")</f>
        <v>SIM</v>
      </c>
      <c r="O195" t="str">
        <f>IF($B195=5,"SIM","")</f>
        <v/>
      </c>
      <c r="P195" s="50" t="str">
        <f>A195&amp;B195&amp;C195&amp;E195&amp;G195&amp;EDATE(J195,0)</f>
        <v>45631232392731000116TRENA - NF 29136845632</v>
      </c>
      <c r="Q195" s="1">
        <f>IF(A195=0,"",VLOOKUP($A195,RESUMO!$A$8:$B$83,2,FALSE))</f>
        <v>9</v>
      </c>
    </row>
    <row r="196" spans="1:17" x14ac:dyDescent="0.25">
      <c r="A196" s="40">
        <v>45631</v>
      </c>
      <c r="B196" s="54">
        <v>2</v>
      </c>
      <c r="C196" t="s">
        <v>17</v>
      </c>
      <c r="D196" t="s">
        <v>18</v>
      </c>
      <c r="E196" t="s">
        <v>19</v>
      </c>
      <c r="G196" s="59">
        <v>305.5</v>
      </c>
      <c r="H196">
        <v>1</v>
      </c>
      <c r="I196" s="59">
        <v>305.5</v>
      </c>
      <c r="J196" s="40" t="s">
        <v>291</v>
      </c>
      <c r="K196" t="s">
        <v>21</v>
      </c>
      <c r="L196" t="s">
        <v>22</v>
      </c>
      <c r="N196" t="str">
        <f>IF(ISERROR(SEARCH("NF",E196,1)),"NÃO","SIM")</f>
        <v>SIM</v>
      </c>
      <c r="O196" t="str">
        <f>IF($B196=5,"SIM","")</f>
        <v/>
      </c>
      <c r="P196" s="50" t="str">
        <f>A196&amp;B196&amp;C196&amp;E196&amp;G196&amp;EDATE(J196,0)</f>
        <v>45631207834753000141PLOTAGENS - NF A EMITIR305,545632</v>
      </c>
      <c r="Q196" s="1">
        <f>IF(A196=0,"",VLOOKUP($A196,RESUMO!$A$8:$B$83,2,FALSE))</f>
        <v>9</v>
      </c>
    </row>
    <row r="197" spans="1:17" x14ac:dyDescent="0.25">
      <c r="A197" s="40">
        <v>45631</v>
      </c>
      <c r="B197" s="54">
        <v>3</v>
      </c>
      <c r="C197" t="s">
        <v>320</v>
      </c>
      <c r="D197" t="s">
        <v>159</v>
      </c>
      <c r="E197" t="s">
        <v>321</v>
      </c>
      <c r="G197" s="59">
        <v>372</v>
      </c>
      <c r="H197">
        <v>1</v>
      </c>
      <c r="I197" s="59">
        <v>372</v>
      </c>
      <c r="J197" s="40" t="s">
        <v>322</v>
      </c>
      <c r="K197" t="s">
        <v>27</v>
      </c>
      <c r="L197" t="s">
        <v>28</v>
      </c>
      <c r="N197" t="str">
        <f>IF(ISERROR(SEARCH("NF",E197,1)),"NÃO","SIM")</f>
        <v>NÃO</v>
      </c>
      <c r="O197" t="str">
        <f>IF($B197=5,"SIM","")</f>
        <v/>
      </c>
      <c r="P197" s="50" t="str">
        <f>A197&amp;B197&amp;C197&amp;E197&amp;G197&amp;EDATE(J197,0)</f>
        <v>45631300000000011126REF 11/202437245635</v>
      </c>
      <c r="Q197" s="1">
        <f>IF(A197=0,"",VLOOKUP($A197,RESUMO!$A$8:$B$83,2,FALSE))</f>
        <v>9</v>
      </c>
    </row>
    <row r="198" spans="1:17" x14ac:dyDescent="0.25">
      <c r="A198" s="40">
        <v>45631</v>
      </c>
      <c r="B198" s="54">
        <v>3</v>
      </c>
      <c r="C198" t="s">
        <v>323</v>
      </c>
      <c r="D198" t="s">
        <v>163</v>
      </c>
      <c r="E198" t="s">
        <v>321</v>
      </c>
      <c r="G198" s="59">
        <v>135</v>
      </c>
      <c r="H198">
        <v>1</v>
      </c>
      <c r="I198" s="59">
        <v>135</v>
      </c>
      <c r="J198" s="40" t="s">
        <v>322</v>
      </c>
      <c r="K198" t="s">
        <v>33</v>
      </c>
      <c r="L198" t="s">
        <v>28</v>
      </c>
      <c r="N198" t="str">
        <f>IF(ISERROR(SEARCH("NF",E198,1)),"NÃO","SIM")</f>
        <v>NÃO</v>
      </c>
      <c r="O198" t="str">
        <f>IF($B198=5,"SIM","")</f>
        <v/>
      </c>
      <c r="P198" s="50" t="str">
        <f>A198&amp;B198&amp;C198&amp;E198&amp;G198&amp;EDATE(J198,0)</f>
        <v>45631300000000011207REF 11/202413545635</v>
      </c>
      <c r="Q198" s="1">
        <f>IF(A198=0,"",VLOOKUP($A198,RESUMO!$A$8:$B$83,2,FALSE))</f>
        <v>9</v>
      </c>
    </row>
    <row r="199" spans="1:17" x14ac:dyDescent="0.25">
      <c r="A199" s="40">
        <v>45631</v>
      </c>
      <c r="B199" s="54">
        <v>3</v>
      </c>
      <c r="C199" t="s">
        <v>324</v>
      </c>
      <c r="D199" t="s">
        <v>165</v>
      </c>
      <c r="E199" t="s">
        <v>321</v>
      </c>
      <c r="G199" s="59">
        <v>847.2</v>
      </c>
      <c r="H199">
        <v>1</v>
      </c>
      <c r="I199" s="59">
        <v>847.2</v>
      </c>
      <c r="J199" s="40" t="s">
        <v>322</v>
      </c>
      <c r="K199" t="s">
        <v>27</v>
      </c>
      <c r="L199" t="s">
        <v>28</v>
      </c>
      <c r="N199" t="str">
        <f>IF(ISERROR(SEARCH("NF",E199,1)),"NÃO","SIM")</f>
        <v>NÃO</v>
      </c>
      <c r="O199" t="str">
        <f>IF($B199=5,"SIM","")</f>
        <v/>
      </c>
      <c r="P199" s="50" t="str">
        <f>A199&amp;B199&amp;C199&amp;E199&amp;G199&amp;EDATE(J199,0)</f>
        <v>45631300000000011398REF 11/2024847,245635</v>
      </c>
      <c r="Q199" s="1">
        <f>IF(A199=0,"",VLOOKUP($A199,RESUMO!$A$8:$B$83,2,FALSE))</f>
        <v>9</v>
      </c>
    </row>
    <row r="200" spans="1:17" x14ac:dyDescent="0.25">
      <c r="A200" s="40">
        <v>45631</v>
      </c>
      <c r="B200" s="54">
        <v>3</v>
      </c>
      <c r="C200" t="s">
        <v>141</v>
      </c>
      <c r="D200" t="s">
        <v>142</v>
      </c>
      <c r="E200" t="s">
        <v>329</v>
      </c>
      <c r="G200" s="59">
        <v>945</v>
      </c>
      <c r="H200">
        <v>1</v>
      </c>
      <c r="I200" s="59">
        <v>945</v>
      </c>
      <c r="J200" s="40" t="s">
        <v>330</v>
      </c>
      <c r="K200" t="s">
        <v>145</v>
      </c>
      <c r="L200" t="s">
        <v>331</v>
      </c>
      <c r="N200" t="str">
        <f>IF(ISERROR(SEARCH("NF",E200,1)),"NÃO","SIM")</f>
        <v>SIM</v>
      </c>
      <c r="O200" t="str">
        <f>IF($B200=5,"SIM","")</f>
        <v/>
      </c>
      <c r="P200" s="50" t="str">
        <f>A200&amp;B200&amp;C200&amp;E200&amp;G200&amp;EDATE(J200,0)</f>
        <v>45631307409393000130BETONEIRA, MARTELETE, ESMERILHADEIRA, SERRA, MOTOR E MANGOTE - NF 2683394545643</v>
      </c>
      <c r="Q200" s="1">
        <f>IF(A200=0,"",VLOOKUP($A200,RESUMO!$A$8:$B$83,2,FALSE))</f>
        <v>9</v>
      </c>
    </row>
    <row r="201" spans="1:17" x14ac:dyDescent="0.25">
      <c r="A201" s="40">
        <v>45631</v>
      </c>
      <c r="B201" s="54">
        <v>3</v>
      </c>
      <c r="C201" t="s">
        <v>324</v>
      </c>
      <c r="D201" t="s">
        <v>165</v>
      </c>
      <c r="E201" t="s">
        <v>349</v>
      </c>
      <c r="G201" s="59">
        <v>847.2</v>
      </c>
      <c r="H201">
        <v>1</v>
      </c>
      <c r="I201" s="59">
        <v>847.2</v>
      </c>
      <c r="J201" s="40" t="s">
        <v>350</v>
      </c>
      <c r="K201" t="s">
        <v>27</v>
      </c>
      <c r="L201" t="s">
        <v>28</v>
      </c>
      <c r="N201" t="str">
        <f>IF(ISERROR(SEARCH("NF",E201,1)),"NÃO","SIM")</f>
        <v>NÃO</v>
      </c>
      <c r="O201" t="str">
        <f>IF($B201=5,"SIM","")</f>
        <v/>
      </c>
      <c r="P201" s="50" t="str">
        <f>A201&amp;B201&amp;C201&amp;E201&amp;G201&amp;EDATE(J201,0)</f>
        <v>45631300000000011398REF - 13º SALÁRIO847,245639</v>
      </c>
      <c r="Q201" s="1">
        <f>IF(A201=0,"",VLOOKUP($A201,RESUMO!$A$8:$B$83,2,FALSE))</f>
        <v>9</v>
      </c>
    </row>
    <row r="202" spans="1:17" x14ac:dyDescent="0.25">
      <c r="A202" s="40">
        <v>45631</v>
      </c>
      <c r="B202" s="54">
        <v>3</v>
      </c>
      <c r="C202" t="s">
        <v>352</v>
      </c>
      <c r="D202" t="s">
        <v>353</v>
      </c>
      <c r="E202" t="s">
        <v>354</v>
      </c>
      <c r="G202" s="59">
        <v>6350.56</v>
      </c>
      <c r="H202">
        <v>1</v>
      </c>
      <c r="I202" s="59">
        <v>6350.56</v>
      </c>
      <c r="J202" s="40" t="s">
        <v>355</v>
      </c>
      <c r="K202" t="s">
        <v>145</v>
      </c>
      <c r="L202" t="s">
        <v>331</v>
      </c>
      <c r="N202" t="str">
        <f>IF(ISERROR(SEARCH("NF",E202,1)),"NÃO","SIM")</f>
        <v>NÃO</v>
      </c>
      <c r="O202" t="str">
        <f>IF($B202=5,"SIM","")</f>
        <v/>
      </c>
      <c r="P202" s="50" t="str">
        <f>A202&amp;B202&amp;C202&amp;E202&amp;G202&amp;EDATE(J202,0)</f>
        <v>45631314939732000156ANDAIMES - FL 39006350,5645636</v>
      </c>
      <c r="Q202" s="1">
        <f>IF(A202=0,"",VLOOKUP($A202,RESUMO!$A$8:$B$83,2,FALSE))</f>
        <v>9</v>
      </c>
    </row>
    <row r="203" spans="1:17" x14ac:dyDescent="0.25">
      <c r="A203" s="40">
        <v>45631</v>
      </c>
      <c r="B203" s="54">
        <v>5</v>
      </c>
      <c r="C203" t="s">
        <v>332</v>
      </c>
      <c r="D203" t="s">
        <v>333</v>
      </c>
      <c r="E203" t="s">
        <v>334</v>
      </c>
      <c r="G203" s="59">
        <v>41</v>
      </c>
      <c r="H203">
        <v>1</v>
      </c>
      <c r="I203" s="59">
        <v>41</v>
      </c>
      <c r="J203" s="40" t="s">
        <v>270</v>
      </c>
      <c r="K203" t="s">
        <v>27</v>
      </c>
      <c r="L203" t="s">
        <v>331</v>
      </c>
      <c r="N203" t="str">
        <f>IF(ISERROR(SEARCH("NF",E203,1)),"NÃO","SIM")</f>
        <v>SIM</v>
      </c>
      <c r="O203" t="str">
        <f>IF($B203=5,"SIM","")</f>
        <v>SIM</v>
      </c>
      <c r="P203" s="50" t="str">
        <f>A203&amp;B203&amp;C203&amp;E203&amp;G203&amp;EDATE(J203,0)</f>
        <v>45631536245582000113REALIZAÇÃO DE EXAMES - NF 9474145614</v>
      </c>
      <c r="Q203" s="1">
        <f>IF(A203=0,"",VLOOKUP($A203,RESUMO!$A$8:$B$83,2,FALSE))</f>
        <v>9</v>
      </c>
    </row>
    <row r="204" spans="1:17" x14ac:dyDescent="0.25">
      <c r="A204" s="40">
        <v>45631</v>
      </c>
      <c r="B204" s="54">
        <v>5</v>
      </c>
      <c r="C204" t="s">
        <v>70</v>
      </c>
      <c r="D204" t="s">
        <v>71</v>
      </c>
      <c r="E204" t="s">
        <v>362</v>
      </c>
      <c r="G204" s="59">
        <v>688.3</v>
      </c>
      <c r="H204">
        <v>1</v>
      </c>
      <c r="I204" s="59">
        <v>688.3</v>
      </c>
      <c r="J204" s="40" t="s">
        <v>363</v>
      </c>
      <c r="K204" t="s">
        <v>38</v>
      </c>
      <c r="L204" t="s">
        <v>331</v>
      </c>
      <c r="N204" t="str">
        <f>IF(ISERROR(SEARCH("NF",E204,1)),"NÃO","SIM")</f>
        <v>SIM</v>
      </c>
      <c r="O204" t="str">
        <f>IF($B204=5,"SIM","")</f>
        <v>SIM</v>
      </c>
      <c r="P204" s="50" t="str">
        <f>A204&amp;B204&amp;C204&amp;E204&amp;G204&amp;EDATE(J204,0)</f>
        <v>45631517581836000634PÉ DE CABRA, TUBOS - NF 32891688,345622</v>
      </c>
      <c r="Q204" s="1">
        <f>IF(A204=0,"",VLOOKUP($A204,RESUMO!$A$8:$B$83,2,FALSE))</f>
        <v>9</v>
      </c>
    </row>
    <row r="205" spans="1:17" x14ac:dyDescent="0.25">
      <c r="A205" s="40">
        <v>45631</v>
      </c>
      <c r="B205" s="54">
        <v>5</v>
      </c>
      <c r="C205" t="s">
        <v>364</v>
      </c>
      <c r="D205" t="s">
        <v>365</v>
      </c>
      <c r="E205" t="s">
        <v>366</v>
      </c>
      <c r="G205" s="59">
        <v>12500</v>
      </c>
      <c r="H205">
        <v>1</v>
      </c>
      <c r="I205" s="59">
        <v>12500</v>
      </c>
      <c r="J205" s="40" t="s">
        <v>287</v>
      </c>
      <c r="K205" t="s">
        <v>38</v>
      </c>
      <c r="L205" t="s">
        <v>367</v>
      </c>
      <c r="N205" t="str">
        <f>IF(ISERROR(SEARCH("NF",E205,1)),"NÃO","SIM")</f>
        <v>SIM</v>
      </c>
      <c r="O205" t="str">
        <f>IF($B205=5,"SIM","")</f>
        <v>SIM</v>
      </c>
      <c r="P205" s="50" t="str">
        <f>A205&amp;B205&amp;C205&amp;E205&amp;G205&amp;EDATE(J205,0)</f>
        <v>45631529067113023560CONCRETAGEM - NF 15651250045621</v>
      </c>
      <c r="Q205" s="1">
        <f>IF(A205=0,"",VLOOKUP($A205,RESUMO!$A$8:$B$83,2,FALSE))</f>
        <v>9</v>
      </c>
    </row>
    <row r="206" spans="1:17" x14ac:dyDescent="0.25">
      <c r="A206" s="40">
        <v>45631</v>
      </c>
      <c r="B206" s="54">
        <v>5</v>
      </c>
      <c r="C206" t="s">
        <v>364</v>
      </c>
      <c r="D206" t="s">
        <v>365</v>
      </c>
      <c r="E206" t="s">
        <v>368</v>
      </c>
      <c r="G206" s="59">
        <v>2825</v>
      </c>
      <c r="H206">
        <v>1</v>
      </c>
      <c r="I206" s="59">
        <v>2825</v>
      </c>
      <c r="J206" s="40" t="s">
        <v>287</v>
      </c>
      <c r="K206" t="s">
        <v>38</v>
      </c>
      <c r="L206" t="s">
        <v>367</v>
      </c>
      <c r="N206" t="str">
        <f>IF(ISERROR(SEARCH("NF",E206,1)),"NÃO","SIM")</f>
        <v>SIM</v>
      </c>
      <c r="O206" t="str">
        <f>IF($B206=5,"SIM","")</f>
        <v>SIM</v>
      </c>
      <c r="P206" s="50" t="str">
        <f>A206&amp;B206&amp;C206&amp;E206&amp;G206&amp;EDATE(J206,0)</f>
        <v>45631529067113023560CONCRETAGEM - NF 1564282545621</v>
      </c>
      <c r="Q206" s="1">
        <f>IF(A206=0,"",VLOOKUP($A206,RESUMO!$A$8:$B$83,2,FALSE))</f>
        <v>9</v>
      </c>
    </row>
    <row r="207" spans="1:17" x14ac:dyDescent="0.25">
      <c r="A207" s="40">
        <v>45631</v>
      </c>
      <c r="B207" s="54">
        <v>5</v>
      </c>
      <c r="C207" t="s">
        <v>131</v>
      </c>
      <c r="D207" t="s">
        <v>132</v>
      </c>
      <c r="E207" t="s">
        <v>369</v>
      </c>
      <c r="G207" s="59">
        <v>2300</v>
      </c>
      <c r="H207">
        <v>1</v>
      </c>
      <c r="I207" s="59">
        <v>2300</v>
      </c>
      <c r="J207" s="40" t="s">
        <v>285</v>
      </c>
      <c r="K207" t="s">
        <v>21</v>
      </c>
      <c r="L207" t="s">
        <v>134</v>
      </c>
      <c r="N207" t="str">
        <f>IF(ISERROR(SEARCH("NF",E207,1)),"NÃO","SIM")</f>
        <v>NÃO</v>
      </c>
      <c r="O207" t="str">
        <f>IF($B207=5,"SIM","")</f>
        <v>SIM</v>
      </c>
      <c r="P207" s="50" t="str">
        <f>A207&amp;B207&amp;C207&amp;E207&amp;G207&amp;EDATE(J207,0)</f>
        <v>45631543944434000152LOCAÇÃO ESTRUTURA METÁLICA230045624</v>
      </c>
      <c r="Q207" s="1">
        <f>IF(A207=0,"",VLOOKUP($A207,RESUMO!$A$8:$B$83,2,FALSE))</f>
        <v>9</v>
      </c>
    </row>
    <row r="208" spans="1:17" x14ac:dyDescent="0.25">
      <c r="A208" s="40">
        <v>45631</v>
      </c>
      <c r="B208" s="54">
        <v>5</v>
      </c>
      <c r="C208" t="s">
        <v>370</v>
      </c>
      <c r="D208" t="s">
        <v>371</v>
      </c>
      <c r="E208" t="s">
        <v>372</v>
      </c>
      <c r="G208" s="59">
        <v>559.79999999999995</v>
      </c>
      <c r="H208">
        <v>1</v>
      </c>
      <c r="I208" s="59">
        <v>559.79999999999995</v>
      </c>
      <c r="J208" s="40" t="s">
        <v>363</v>
      </c>
      <c r="K208" t="s">
        <v>38</v>
      </c>
      <c r="L208" t="s">
        <v>331</v>
      </c>
      <c r="N208" t="str">
        <f>IF(ISERROR(SEARCH("NF",E208,1)),"NÃO","SIM")</f>
        <v>NÃO</v>
      </c>
      <c r="O208" t="str">
        <f>IF($B208=5,"SIM","")</f>
        <v>SIM</v>
      </c>
      <c r="P208" s="50" t="str">
        <f>A208&amp;B208&amp;C208&amp;E208&amp;G208&amp;EDATE(J208,0)</f>
        <v>45631516935869000168MATERIAIS DIVERSOS559,845622</v>
      </c>
      <c r="Q208" s="1">
        <f>IF(A208=0,"",VLOOKUP($A208,RESUMO!$A$8:$B$83,2,FALSE))</f>
        <v>9</v>
      </c>
    </row>
    <row r="209" spans="1:17" x14ac:dyDescent="0.25">
      <c r="A209" s="40">
        <v>45646</v>
      </c>
      <c r="B209" s="54">
        <v>1</v>
      </c>
      <c r="C209" t="s">
        <v>356</v>
      </c>
      <c r="D209" t="s">
        <v>123</v>
      </c>
      <c r="E209" t="s">
        <v>166</v>
      </c>
      <c r="G209" s="59">
        <v>2400</v>
      </c>
      <c r="H209">
        <v>1</v>
      </c>
      <c r="I209" s="59">
        <v>2400</v>
      </c>
      <c r="J209" s="40">
        <v>45646</v>
      </c>
      <c r="K209" t="s">
        <v>27</v>
      </c>
      <c r="L209" t="s">
        <v>124</v>
      </c>
      <c r="N209" t="str">
        <f>IF(ISERROR(SEARCH("NF",E209,1)),"NÃO","SIM")</f>
        <v>NÃO</v>
      </c>
      <c r="O209" t="str">
        <f>IF($B209=5,"SIM","")</f>
        <v/>
      </c>
      <c r="P209" s="50" t="str">
        <f>A209&amp;B209&amp;C209&amp;E209&amp;G209&amp;EDATE(J209,0)</f>
        <v>45646100037134949672SALÁRIO240045646</v>
      </c>
      <c r="Q209" s="1">
        <f>IF(A209=0,"",VLOOKUP($A209,RESUMO!$A$8:$B$83,2,FALSE))</f>
        <v>10</v>
      </c>
    </row>
    <row r="210" spans="1:17" x14ac:dyDescent="0.25">
      <c r="A210" s="40">
        <v>45646</v>
      </c>
      <c r="B210" s="54">
        <v>1</v>
      </c>
      <c r="C210" t="s">
        <v>356</v>
      </c>
      <c r="D210" t="s">
        <v>123</v>
      </c>
      <c r="E210" t="s">
        <v>294</v>
      </c>
      <c r="G210" s="59">
        <v>886.18</v>
      </c>
      <c r="H210">
        <v>1</v>
      </c>
      <c r="I210" s="59">
        <v>886.18</v>
      </c>
      <c r="J210" s="40">
        <v>45646</v>
      </c>
      <c r="K210" t="s">
        <v>27</v>
      </c>
      <c r="L210" t="s">
        <v>124</v>
      </c>
      <c r="N210" t="str">
        <f>IF(ISERROR(SEARCH("NF",E210,1)),"NÃO","SIM")</f>
        <v>NÃO</v>
      </c>
      <c r="O210" t="str">
        <f>IF($B210=5,"SIM","")</f>
        <v/>
      </c>
      <c r="P210" s="50" t="str">
        <f>A210&amp;B210&amp;C210&amp;E210&amp;G210&amp;EDATE(J210,0)</f>
        <v>4564610003713494967213º SALÁRIO886,1845646</v>
      </c>
      <c r="Q210" s="1">
        <f>IF(A210=0,"",VLOOKUP($A210,RESUMO!$A$8:$B$83,2,FALSE))</f>
        <v>10</v>
      </c>
    </row>
    <row r="211" spans="1:17" x14ac:dyDescent="0.25">
      <c r="A211" s="40">
        <v>45646</v>
      </c>
      <c r="B211" s="54">
        <v>1</v>
      </c>
      <c r="C211" t="s">
        <v>357</v>
      </c>
      <c r="D211" t="s">
        <v>128</v>
      </c>
      <c r="E211" t="s">
        <v>166</v>
      </c>
      <c r="G211" s="59">
        <v>1104.8</v>
      </c>
      <c r="H211">
        <v>1</v>
      </c>
      <c r="I211" s="59">
        <v>1104.8</v>
      </c>
      <c r="J211" s="40">
        <v>45646</v>
      </c>
      <c r="K211" t="s">
        <v>27</v>
      </c>
      <c r="L211" t="s">
        <v>129</v>
      </c>
      <c r="N211" t="str">
        <f>IF(ISERROR(SEARCH("NF",E211,1)),"NÃO","SIM")</f>
        <v>NÃO</v>
      </c>
      <c r="O211" t="str">
        <f>IF($B211=5,"SIM","")</f>
        <v/>
      </c>
      <c r="P211" s="50" t="str">
        <f>A211&amp;B211&amp;C211&amp;E211&amp;G211&amp;EDATE(J211,0)</f>
        <v>45646100010199069603SALÁRIO1104,845646</v>
      </c>
      <c r="Q211" s="1">
        <f>IF(A211=0,"",VLOOKUP($A211,RESUMO!$A$8:$B$83,2,FALSE))</f>
        <v>10</v>
      </c>
    </row>
    <row r="212" spans="1:17" x14ac:dyDescent="0.25">
      <c r="A212" s="40">
        <v>45646</v>
      </c>
      <c r="B212" s="54">
        <v>1</v>
      </c>
      <c r="C212" t="s">
        <v>357</v>
      </c>
      <c r="D212" t="s">
        <v>128</v>
      </c>
      <c r="E212" t="s">
        <v>294</v>
      </c>
      <c r="G212" s="59">
        <v>408.55</v>
      </c>
      <c r="H212">
        <v>1</v>
      </c>
      <c r="I212" s="59">
        <v>408.55</v>
      </c>
      <c r="J212" s="40">
        <v>45646</v>
      </c>
      <c r="K212" t="s">
        <v>27</v>
      </c>
      <c r="L212" t="s">
        <v>129</v>
      </c>
      <c r="N212" t="str">
        <f>IF(ISERROR(SEARCH("NF",E212,1)),"NÃO","SIM")</f>
        <v>NÃO</v>
      </c>
      <c r="O212" t="str">
        <f>IF($B212=5,"SIM","")</f>
        <v/>
      </c>
      <c r="P212" s="50" t="str">
        <f>A212&amp;B212&amp;C212&amp;E212&amp;G212&amp;EDATE(J212,0)</f>
        <v>4564610001019906960313º SALÁRIO408,5545646</v>
      </c>
      <c r="Q212" s="1">
        <f>IF(A212=0,"",VLOOKUP($A212,RESUMO!$A$8:$B$83,2,FALSE))</f>
        <v>10</v>
      </c>
    </row>
    <row r="213" spans="1:17" x14ac:dyDescent="0.25">
      <c r="A213" s="40">
        <v>45646</v>
      </c>
      <c r="B213" s="54">
        <v>1</v>
      </c>
      <c r="C213" t="s">
        <v>83</v>
      </c>
      <c r="D213" t="s">
        <v>84</v>
      </c>
      <c r="E213" t="s">
        <v>166</v>
      </c>
      <c r="G213" s="59">
        <v>1104.8</v>
      </c>
      <c r="H213">
        <v>1</v>
      </c>
      <c r="I213" s="59">
        <v>1104.8</v>
      </c>
      <c r="J213" s="40">
        <v>45646</v>
      </c>
      <c r="K213" t="s">
        <v>27</v>
      </c>
      <c r="L213" t="s">
        <v>85</v>
      </c>
      <c r="N213" t="str">
        <f>IF(ISERROR(SEARCH("NF",E213,1)),"NÃO","SIM")</f>
        <v>NÃO</v>
      </c>
      <c r="O213" t="str">
        <f>IF($B213=5,"SIM","")</f>
        <v/>
      </c>
      <c r="P213" s="50" t="str">
        <f>A213&amp;B213&amp;C213&amp;E213&amp;G213&amp;EDATE(J213,0)</f>
        <v>45646114020156662SALÁRIO1104,845646</v>
      </c>
      <c r="Q213" s="1">
        <f>IF(A213=0,"",VLOOKUP($A213,RESUMO!$A$8:$B$83,2,FALSE))</f>
        <v>10</v>
      </c>
    </row>
    <row r="214" spans="1:17" x14ac:dyDescent="0.25">
      <c r="A214" s="40">
        <v>45646</v>
      </c>
      <c r="B214" s="54">
        <v>1</v>
      </c>
      <c r="C214" t="s">
        <v>358</v>
      </c>
      <c r="D214" t="s">
        <v>84</v>
      </c>
      <c r="E214" t="s">
        <v>294</v>
      </c>
      <c r="G214" s="59">
        <v>408.55</v>
      </c>
      <c r="H214">
        <v>1</v>
      </c>
      <c r="I214" s="59">
        <v>408.55</v>
      </c>
      <c r="J214" s="40">
        <v>45646</v>
      </c>
      <c r="K214" t="s">
        <v>27</v>
      </c>
      <c r="L214" t="s">
        <v>85</v>
      </c>
      <c r="N214" t="str">
        <f>IF(ISERROR(SEARCH("NF",E214,1)),"NÃO","SIM")</f>
        <v>NÃO</v>
      </c>
      <c r="O214" t="str">
        <f>IF($B214=5,"SIM","")</f>
        <v/>
      </c>
      <c r="P214" s="50" t="str">
        <f>A214&amp;B214&amp;C214&amp;E214&amp;G214&amp;EDATE(J214,0)</f>
        <v>4564610001402015666213º SALÁRIO408,5545646</v>
      </c>
      <c r="Q214" s="1">
        <f>IF(A214=0,"",VLOOKUP($A214,RESUMO!$A$8:$B$83,2,FALSE))</f>
        <v>10</v>
      </c>
    </row>
    <row r="215" spans="1:17" x14ac:dyDescent="0.25">
      <c r="A215" s="40">
        <v>45646</v>
      </c>
      <c r="B215" s="54">
        <v>1</v>
      </c>
      <c r="C215" t="s">
        <v>388</v>
      </c>
      <c r="D215" t="s">
        <v>389</v>
      </c>
      <c r="E215" t="s">
        <v>81</v>
      </c>
      <c r="G215" s="59">
        <v>230</v>
      </c>
      <c r="H215">
        <v>9</v>
      </c>
      <c r="I215" s="59">
        <v>2070</v>
      </c>
      <c r="J215" s="40">
        <v>45646</v>
      </c>
      <c r="K215" t="s">
        <v>27</v>
      </c>
      <c r="L215" t="s">
        <v>390</v>
      </c>
      <c r="N215" t="str">
        <f>IF(ISERROR(SEARCH("NF",E215,1)),"NÃO","SIM")</f>
        <v>NÃO</v>
      </c>
      <c r="O215" t="str">
        <f>IF($B215=5,"SIM","")</f>
        <v/>
      </c>
      <c r="P215" s="50" t="str">
        <f>A215&amp;B215&amp;C215&amp;E215&amp;G215&amp;EDATE(J215,0)</f>
        <v>45646100003435297697DIÁRIA23045646</v>
      </c>
      <c r="Q215" s="1">
        <f>IF(A215=0,"",VLOOKUP($A215,RESUMO!$A$8:$B$83,2,FALSE))</f>
        <v>10</v>
      </c>
    </row>
    <row r="216" spans="1:17" x14ac:dyDescent="0.25">
      <c r="A216" s="40">
        <v>45646</v>
      </c>
      <c r="B216" s="54">
        <v>1</v>
      </c>
      <c r="C216" t="s">
        <v>347</v>
      </c>
      <c r="D216" t="s">
        <v>173</v>
      </c>
      <c r="E216" t="s">
        <v>81</v>
      </c>
      <c r="G216" s="59">
        <v>230</v>
      </c>
      <c r="H216">
        <v>10</v>
      </c>
      <c r="I216" s="59">
        <v>2300</v>
      </c>
      <c r="J216" s="40">
        <v>45646</v>
      </c>
      <c r="K216" t="s">
        <v>27</v>
      </c>
      <c r="L216" t="s">
        <v>174</v>
      </c>
      <c r="N216" t="str">
        <f>IF(ISERROR(SEARCH("NF",E216,1)),"NÃO","SIM")</f>
        <v>NÃO</v>
      </c>
      <c r="O216" t="str">
        <f>IF($B216=5,"SIM","")</f>
        <v/>
      </c>
      <c r="P216" s="50" t="str">
        <f>A216&amp;B216&amp;C216&amp;E216&amp;G216&amp;EDATE(J216,0)</f>
        <v>45646100070458913693DIÁRIA23045646</v>
      </c>
      <c r="Q216" s="1">
        <f>IF(A216=0,"",VLOOKUP($A216,RESUMO!$A$8:$B$83,2,FALSE))</f>
        <v>10</v>
      </c>
    </row>
    <row r="217" spans="1:17" x14ac:dyDescent="0.25">
      <c r="A217" s="40">
        <v>45646</v>
      </c>
      <c r="B217" s="54">
        <v>1</v>
      </c>
      <c r="C217" t="s">
        <v>343</v>
      </c>
      <c r="D217" t="s">
        <v>246</v>
      </c>
      <c r="E217" t="s">
        <v>81</v>
      </c>
      <c r="G217" s="59">
        <v>215</v>
      </c>
      <c r="H217">
        <v>9</v>
      </c>
      <c r="I217" s="59">
        <v>1935</v>
      </c>
      <c r="J217" s="40">
        <v>45646</v>
      </c>
      <c r="K217" t="s">
        <v>27</v>
      </c>
      <c r="L217" t="s">
        <v>247</v>
      </c>
      <c r="N217" t="str">
        <f>IF(ISERROR(SEARCH("NF",E217,1)),"NÃO","SIM")</f>
        <v>NÃO</v>
      </c>
      <c r="O217" t="str">
        <f>IF($B217=5,"SIM","")</f>
        <v/>
      </c>
      <c r="P217" s="50" t="str">
        <f>A217&amp;B217&amp;C217&amp;E217&amp;G217&amp;EDATE(J217,0)</f>
        <v>45646100052606090772DIÁRIA21545646</v>
      </c>
      <c r="Q217" s="1">
        <f>IF(A217=0,"",VLOOKUP($A217,RESUMO!$A$8:$B$83,2,FALSE))</f>
        <v>10</v>
      </c>
    </row>
    <row r="218" spans="1:17" x14ac:dyDescent="0.25">
      <c r="A218" s="40">
        <v>45646</v>
      </c>
      <c r="B218" s="54">
        <v>1</v>
      </c>
      <c r="C218" t="s">
        <v>341</v>
      </c>
      <c r="D218" t="s">
        <v>243</v>
      </c>
      <c r="E218" t="s">
        <v>81</v>
      </c>
      <c r="G218" s="59">
        <v>215</v>
      </c>
      <c r="H218">
        <v>10</v>
      </c>
      <c r="I218" s="59">
        <v>2150</v>
      </c>
      <c r="J218" s="40">
        <v>45646</v>
      </c>
      <c r="K218" t="s">
        <v>27</v>
      </c>
      <c r="L218" t="s">
        <v>342</v>
      </c>
      <c r="N218" t="str">
        <f>IF(ISERROR(SEARCH("NF",E218,1)),"NÃO","SIM")</f>
        <v>NÃO</v>
      </c>
      <c r="O218" t="str">
        <f>IF($B218=5,"SIM","")</f>
        <v/>
      </c>
      <c r="P218" s="50" t="str">
        <f>A218&amp;B218&amp;C218&amp;E218&amp;G218&amp;EDATE(J218,0)</f>
        <v>45646100021594554668DIÁRIA21545646</v>
      </c>
      <c r="Q218" s="1">
        <f>IF(A218=0,"",VLOOKUP($A218,RESUMO!$A$8:$B$83,2,FALSE))</f>
        <v>10</v>
      </c>
    </row>
    <row r="219" spans="1:17" x14ac:dyDescent="0.25">
      <c r="A219" s="40">
        <v>45646</v>
      </c>
      <c r="B219" s="54">
        <v>2</v>
      </c>
      <c r="C219" t="s">
        <v>348</v>
      </c>
      <c r="D219" t="s">
        <v>176</v>
      </c>
      <c r="E219" t="s">
        <v>391</v>
      </c>
      <c r="G219" s="59">
        <v>1360</v>
      </c>
      <c r="H219">
        <v>1</v>
      </c>
      <c r="I219" s="59">
        <v>1360</v>
      </c>
      <c r="J219" s="40">
        <v>45646</v>
      </c>
      <c r="K219" t="s">
        <v>21</v>
      </c>
      <c r="L219" t="s">
        <v>178</v>
      </c>
      <c r="N219" t="str">
        <f>IF(ISERROR(SEARCH("NF",E219,1)),"NÃO","SIM")</f>
        <v>NÃO</v>
      </c>
      <c r="O219" t="str">
        <f>IF($B219=5,"SIM","")</f>
        <v/>
      </c>
      <c r="P219" s="50" t="str">
        <f>A219&amp;B219&amp;C219&amp;E219&amp;G219&amp;EDATE(J219,0)</f>
        <v>45646200007284290633DIÁRIAS DE TUBULÃO136045646</v>
      </c>
      <c r="Q219" s="1">
        <f>IF(A219=0,"",VLOOKUP($A219,RESUMO!$A$8:$B$83,2,FALSE))</f>
        <v>10</v>
      </c>
    </row>
    <row r="220" spans="1:17" x14ac:dyDescent="0.25">
      <c r="A220" s="40">
        <v>45646</v>
      </c>
      <c r="B220" s="54">
        <v>3</v>
      </c>
      <c r="C220" t="s">
        <v>59</v>
      </c>
      <c r="D220" t="s">
        <v>359</v>
      </c>
      <c r="E220" t="s">
        <v>360</v>
      </c>
      <c r="G220" s="59">
        <v>252.22</v>
      </c>
      <c r="H220">
        <v>1</v>
      </c>
      <c r="I220" s="59">
        <v>252.22</v>
      </c>
      <c r="J220" s="40" t="s">
        <v>361</v>
      </c>
      <c r="K220" t="s">
        <v>38</v>
      </c>
      <c r="L220" t="s">
        <v>331</v>
      </c>
      <c r="N220" t="str">
        <f>IF(ISERROR(SEARCH("NF",E220,1)),"NÃO","SIM")</f>
        <v>SIM</v>
      </c>
      <c r="O220" t="str">
        <f>IF($B220=5,"SIM","")</f>
        <v/>
      </c>
      <c r="P220" s="50" t="str">
        <f>A220&amp;B220&amp;C220&amp;E220&amp;G220&amp;EDATE(J220,0)</f>
        <v>45646342979237000378PREGO COM CABEÇA - NF 75049252,2245663</v>
      </c>
      <c r="Q220" s="1">
        <f>IF(A220=0,"",VLOOKUP($A220,RESUMO!$A$8:$B$83,2,FALSE))</f>
        <v>10</v>
      </c>
    </row>
    <row r="221" spans="1:17" x14ac:dyDescent="0.25">
      <c r="A221" s="40">
        <v>45646</v>
      </c>
      <c r="B221" s="54">
        <v>3</v>
      </c>
      <c r="C221" t="s">
        <v>199</v>
      </c>
      <c r="D221" t="s">
        <v>200</v>
      </c>
      <c r="E221" t="s">
        <v>321</v>
      </c>
      <c r="G221" s="59">
        <v>969.27</v>
      </c>
      <c r="H221">
        <v>1</v>
      </c>
      <c r="I221" s="59">
        <v>969.27</v>
      </c>
      <c r="J221" s="40">
        <v>45646</v>
      </c>
      <c r="K221" t="s">
        <v>27</v>
      </c>
      <c r="L221" t="s">
        <v>331</v>
      </c>
      <c r="N221" t="str">
        <f>IF(ISERROR(SEARCH("NF",E221,1)),"NÃO","SIM")</f>
        <v>NÃO</v>
      </c>
      <c r="O221" t="str">
        <f>IF($B221=5,"SIM","")</f>
        <v/>
      </c>
      <c r="P221" s="50" t="str">
        <f>A221&amp;B221&amp;C221&amp;E221&amp;G221&amp;EDATE(J221,0)</f>
        <v>45646300360305000104REF 11/2024969,2745646</v>
      </c>
      <c r="Q221" s="1">
        <f>IF(A221=0,"",VLOOKUP($A221,RESUMO!$A$8:$B$83,2,FALSE))</f>
        <v>10</v>
      </c>
    </row>
    <row r="222" spans="1:17" x14ac:dyDescent="0.25">
      <c r="A222" s="40">
        <v>45646</v>
      </c>
      <c r="B222" s="54">
        <v>3</v>
      </c>
      <c r="C222" t="s">
        <v>201</v>
      </c>
      <c r="D222" t="s">
        <v>202</v>
      </c>
      <c r="E222" t="s">
        <v>321</v>
      </c>
      <c r="G222" s="59">
        <v>4866.21</v>
      </c>
      <c r="H222">
        <v>1</v>
      </c>
      <c r="I222" s="59">
        <v>4866.21</v>
      </c>
      <c r="J222" s="40">
        <v>45646</v>
      </c>
      <c r="K222" t="s">
        <v>27</v>
      </c>
      <c r="L222" t="s">
        <v>331</v>
      </c>
      <c r="N222" t="str">
        <f>IF(ISERROR(SEARCH("NF",E222,1)),"NÃO","SIM")</f>
        <v>NÃO</v>
      </c>
      <c r="O222" t="str">
        <f>IF($B222=5,"SIM","")</f>
        <v/>
      </c>
      <c r="P222" s="50" t="str">
        <f>A222&amp;B222&amp;C222&amp;E222&amp;G222&amp;EDATE(J222,0)</f>
        <v>45646300394460000141REF 11/20244866,2145646</v>
      </c>
      <c r="Q222" s="1">
        <f>IF(A222=0,"",VLOOKUP($A222,RESUMO!$A$8:$B$83,2,FALSE))</f>
        <v>10</v>
      </c>
    </row>
    <row r="223" spans="1:17" x14ac:dyDescent="0.25">
      <c r="A223" s="40">
        <v>45646</v>
      </c>
      <c r="B223" s="54">
        <v>3</v>
      </c>
      <c r="C223" t="s">
        <v>373</v>
      </c>
      <c r="D223" t="s">
        <v>204</v>
      </c>
      <c r="E223" t="s">
        <v>321</v>
      </c>
      <c r="G223" s="59">
        <v>34.200000000000003</v>
      </c>
      <c r="H223">
        <v>1</v>
      </c>
      <c r="I223" s="59">
        <v>34.200000000000003</v>
      </c>
      <c r="J223" s="40">
        <v>45646</v>
      </c>
      <c r="K223" t="s">
        <v>27</v>
      </c>
      <c r="L223" t="s">
        <v>28</v>
      </c>
      <c r="N223" t="str">
        <f>IF(ISERROR(SEARCH("NF",E223,1)),"NÃO","SIM")</f>
        <v>NÃO</v>
      </c>
      <c r="O223" t="str">
        <f>IF($B223=5,"SIM","")</f>
        <v/>
      </c>
      <c r="P223" s="50" t="str">
        <f>A223&amp;B223&amp;C223&amp;E223&amp;G223&amp;EDATE(J223,0)</f>
        <v>45646300000000011045REF 11/202434,245646</v>
      </c>
      <c r="Q223" s="1">
        <f>IF(A223=0,"",VLOOKUP($A223,RESUMO!$A$8:$B$83,2,FALSE))</f>
        <v>10</v>
      </c>
    </row>
    <row r="224" spans="1:17" x14ac:dyDescent="0.25">
      <c r="A224" s="40">
        <v>45646</v>
      </c>
      <c r="B224" s="54">
        <v>3</v>
      </c>
      <c r="C224" t="s">
        <v>59</v>
      </c>
      <c r="D224" t="s">
        <v>359</v>
      </c>
      <c r="E224" t="s">
        <v>374</v>
      </c>
      <c r="G224" s="59">
        <v>262.42</v>
      </c>
      <c r="H224">
        <v>1</v>
      </c>
      <c r="I224" s="59">
        <v>262.42</v>
      </c>
      <c r="J224" s="40">
        <v>45650</v>
      </c>
      <c r="K224" t="s">
        <v>38</v>
      </c>
      <c r="L224" t="s">
        <v>331</v>
      </c>
      <c r="N224" t="str">
        <f>IF(ISERROR(SEARCH("NF",E224,1)),"NÃO","SIM")</f>
        <v>SIM</v>
      </c>
      <c r="O224" t="str">
        <f>IF($B224=5,"SIM","")</f>
        <v/>
      </c>
      <c r="P224" s="50" t="str">
        <f>A224&amp;B224&amp;C224&amp;E224&amp;G224&amp;EDATE(J224,0)</f>
        <v>45646342979237000378PREGOS - NF 74304262,4245650</v>
      </c>
      <c r="Q224" s="1">
        <f>IF(A224=0,"",VLOOKUP($A224,RESUMO!$A$8:$B$83,2,FALSE))</f>
        <v>10</v>
      </c>
    </row>
    <row r="225" spans="1:17" x14ac:dyDescent="0.25">
      <c r="A225" s="40">
        <v>45646</v>
      </c>
      <c r="B225" s="54">
        <v>3</v>
      </c>
      <c r="C225" t="s">
        <v>187</v>
      </c>
      <c r="D225" t="s">
        <v>188</v>
      </c>
      <c r="E225" t="s">
        <v>375</v>
      </c>
      <c r="G225" s="59">
        <v>1010</v>
      </c>
      <c r="H225">
        <v>1</v>
      </c>
      <c r="I225" s="59">
        <v>1010</v>
      </c>
      <c r="J225" s="40">
        <v>45650</v>
      </c>
      <c r="K225" t="s">
        <v>38</v>
      </c>
      <c r="L225" t="s">
        <v>331</v>
      </c>
      <c r="N225" t="str">
        <f>IF(ISERROR(SEARCH("NF",E225,1)),"NÃO","SIM")</f>
        <v>SIM</v>
      </c>
      <c r="O225" t="str">
        <f>IF($B225=5,"SIM","")</f>
        <v/>
      </c>
      <c r="P225" s="50" t="str">
        <f>A225&amp;B225&amp;C225&amp;E225&amp;G225&amp;EDATE(J225,0)</f>
        <v>45646343828098000182SARRAFO - NF 1503101045650</v>
      </c>
      <c r="Q225" s="1">
        <f>IF(A225=0,"",VLOOKUP($A225,RESUMO!$A$8:$B$83,2,FALSE))</f>
        <v>10</v>
      </c>
    </row>
    <row r="226" spans="1:17" x14ac:dyDescent="0.25">
      <c r="A226" s="40">
        <v>45646</v>
      </c>
      <c r="B226" s="54">
        <v>3</v>
      </c>
      <c r="C226" t="s">
        <v>104</v>
      </c>
      <c r="D226" t="s">
        <v>105</v>
      </c>
      <c r="E226" t="s">
        <v>376</v>
      </c>
      <c r="G226" s="59">
        <v>175.08</v>
      </c>
      <c r="H226">
        <v>1</v>
      </c>
      <c r="I226" s="59">
        <v>175.08</v>
      </c>
      <c r="J226" s="40">
        <v>45650</v>
      </c>
      <c r="K226" t="s">
        <v>38</v>
      </c>
      <c r="L226" t="s">
        <v>331</v>
      </c>
      <c r="N226" t="str">
        <f>IF(ISERROR(SEARCH("NF",E226,1)),"NÃO","SIM")</f>
        <v>SIM</v>
      </c>
      <c r="O226" t="str">
        <f>IF($B226=5,"SIM","")</f>
        <v/>
      </c>
      <c r="P226" s="50" t="str">
        <f>A226&amp;B226&amp;C226&amp;E226&amp;G226&amp;EDATE(J226,0)</f>
        <v>45646302697297000383MATERIAIS ELÉTRICOS - NF 349700175,0845650</v>
      </c>
      <c r="Q226" s="1">
        <f>IF(A226=0,"",VLOOKUP($A226,RESUMO!$A$8:$B$83,2,FALSE))</f>
        <v>10</v>
      </c>
    </row>
    <row r="227" spans="1:17" x14ac:dyDescent="0.25">
      <c r="A227" s="40">
        <v>45646</v>
      </c>
      <c r="B227" s="54">
        <v>3</v>
      </c>
      <c r="C227" t="s">
        <v>112</v>
      </c>
      <c r="D227" t="s">
        <v>113</v>
      </c>
      <c r="E227" t="s">
        <v>381</v>
      </c>
      <c r="G227" s="59">
        <v>787.68</v>
      </c>
      <c r="H227">
        <v>1</v>
      </c>
      <c r="I227" s="59">
        <v>787.68</v>
      </c>
      <c r="J227" s="40">
        <v>45667</v>
      </c>
      <c r="K227" t="s">
        <v>27</v>
      </c>
      <c r="L227" t="s">
        <v>331</v>
      </c>
      <c r="N227" t="str">
        <f>IF(ISERROR(SEARCH("NF",E227,1)),"NÃO","SIM")</f>
        <v>SIM</v>
      </c>
      <c r="O227" t="str">
        <f>IF($B227=5,"SIM","")</f>
        <v/>
      </c>
      <c r="P227" s="50" t="str">
        <f>A227&amp;B227&amp;C227&amp;E227&amp;G227&amp;EDATE(J227,0)</f>
        <v>45646324654133000220CESTAS DE NATAL - NF 269708787,6845667</v>
      </c>
      <c r="Q227" s="1">
        <f>IF(A227=0,"",VLOOKUP($A227,RESUMO!$A$8:$B$83,2,FALSE))</f>
        <v>10</v>
      </c>
    </row>
    <row r="228" spans="1:17" x14ac:dyDescent="0.25">
      <c r="A228" s="40">
        <v>45646</v>
      </c>
      <c r="B228" s="54">
        <v>3</v>
      </c>
      <c r="C228" t="s">
        <v>112</v>
      </c>
      <c r="D228" t="s">
        <v>113</v>
      </c>
      <c r="E228" t="s">
        <v>382</v>
      </c>
      <c r="G228" s="59">
        <v>1955.59</v>
      </c>
      <c r="H228">
        <v>1</v>
      </c>
      <c r="I228" s="59">
        <v>1955.59</v>
      </c>
      <c r="J228" s="40">
        <v>45654</v>
      </c>
      <c r="K228" t="s">
        <v>27</v>
      </c>
      <c r="L228" t="s">
        <v>331</v>
      </c>
      <c r="N228" t="str">
        <f>IF(ISERROR(SEARCH("NF",E228,1)),"NÃO","SIM")</f>
        <v>SIM</v>
      </c>
      <c r="O228" t="str">
        <f>IF($B228=5,"SIM","")</f>
        <v/>
      </c>
      <c r="P228" s="50" t="str">
        <f>A228&amp;B228&amp;C228&amp;E228&amp;G228&amp;EDATE(J228,0)</f>
        <v>45646324654133000220CESTAS BÁSICAS - NF 12685881955,5945654</v>
      </c>
      <c r="Q228" s="1">
        <f>IF(A228=0,"",VLOOKUP($A228,RESUMO!$A$8:$B$83,2,FALSE))</f>
        <v>10</v>
      </c>
    </row>
    <row r="229" spans="1:17" x14ac:dyDescent="0.25">
      <c r="A229" s="40">
        <v>45646</v>
      </c>
      <c r="B229" s="54">
        <v>3</v>
      </c>
      <c r="C229" t="s">
        <v>146</v>
      </c>
      <c r="D229" t="s">
        <v>147</v>
      </c>
      <c r="E229" t="s">
        <v>148</v>
      </c>
      <c r="G229" s="59">
        <v>66.569999999999993</v>
      </c>
      <c r="H229">
        <v>1</v>
      </c>
      <c r="I229" s="59">
        <v>66.569999999999993</v>
      </c>
      <c r="J229" s="40">
        <v>45657</v>
      </c>
      <c r="K229" t="s">
        <v>27</v>
      </c>
      <c r="L229" t="s">
        <v>331</v>
      </c>
      <c r="N229" t="str">
        <f>IF(ISERROR(SEARCH("NF",E229,1)),"NÃO","SIM")</f>
        <v>NÃO</v>
      </c>
      <c r="O229" t="str">
        <f>IF($B229=5,"SIM","")</f>
        <v/>
      </c>
      <c r="P229" s="50" t="str">
        <f>A229&amp;B229&amp;C229&amp;E229&amp;G229&amp;EDATE(J229,0)</f>
        <v>45646338727707000177SEGURO COLABORADORES66,5745657</v>
      </c>
      <c r="Q229" s="1">
        <f>IF(A229=0,"",VLOOKUP($A229,RESUMO!$A$8:$B$83,2,FALSE))</f>
        <v>10</v>
      </c>
    </row>
    <row r="230" spans="1:17" x14ac:dyDescent="0.25">
      <c r="A230" s="40">
        <v>45646</v>
      </c>
      <c r="B230" s="54">
        <v>3</v>
      </c>
      <c r="C230" t="s">
        <v>141</v>
      </c>
      <c r="D230" t="s">
        <v>142</v>
      </c>
      <c r="E230" t="s">
        <v>383</v>
      </c>
      <c r="G230" s="59">
        <v>455</v>
      </c>
      <c r="H230">
        <v>1</v>
      </c>
      <c r="I230" s="59">
        <v>455</v>
      </c>
      <c r="J230" s="40">
        <v>45653</v>
      </c>
      <c r="K230" t="s">
        <v>145</v>
      </c>
      <c r="L230" t="s">
        <v>331</v>
      </c>
      <c r="N230" t="str">
        <f>IF(ISERROR(SEARCH("NF",E230,1)),"NÃO","SIM")</f>
        <v>SIM</v>
      </c>
      <c r="O230" t="str">
        <f>IF($B230=5,"SIM","")</f>
        <v/>
      </c>
      <c r="P230" s="50" t="str">
        <f>A230&amp;B230&amp;C230&amp;E230&amp;G230&amp;EDATE(J230,0)</f>
        <v>45646307409393000130SERRA E POLICORTE - NF 2697245545653</v>
      </c>
      <c r="Q230" s="1">
        <f>IF(A230=0,"",VLOOKUP($A230,RESUMO!$A$8:$B$83,2,FALSE))</f>
        <v>10</v>
      </c>
    </row>
    <row r="231" spans="1:17" x14ac:dyDescent="0.25">
      <c r="A231" s="40">
        <v>45646</v>
      </c>
      <c r="B231" s="54">
        <v>3</v>
      </c>
      <c r="C231" t="s">
        <v>201</v>
      </c>
      <c r="D231" t="s">
        <v>202</v>
      </c>
      <c r="E231" t="s">
        <v>384</v>
      </c>
      <c r="G231" s="59">
        <v>1047.0899999999999</v>
      </c>
      <c r="H231">
        <v>1</v>
      </c>
      <c r="I231" s="59">
        <v>1047.0899999999999</v>
      </c>
      <c r="J231" s="40">
        <v>45646</v>
      </c>
      <c r="K231" t="s">
        <v>27</v>
      </c>
      <c r="L231" t="s">
        <v>331</v>
      </c>
      <c r="N231" t="str">
        <f>IF(ISERROR(SEARCH("NF",E231,1)),"NÃO","SIM")</f>
        <v>NÃO</v>
      </c>
      <c r="O231" t="str">
        <f>IF($B231=5,"SIM","")</f>
        <v/>
      </c>
      <c r="P231" s="50" t="str">
        <f>A231&amp;B231&amp;C231&amp;E231&amp;G231&amp;EDATE(J231,0)</f>
        <v>45646300394460000141REF 13º SALÁRIO1047,0945646</v>
      </c>
      <c r="Q231" s="1">
        <f>IF(A231=0,"",VLOOKUP($A231,RESUMO!$A$8:$B$83,2,FALSE))</f>
        <v>10</v>
      </c>
    </row>
    <row r="232" spans="1:17" x14ac:dyDescent="0.25">
      <c r="A232" s="40">
        <v>45646</v>
      </c>
      <c r="B232" s="54">
        <v>3</v>
      </c>
      <c r="C232" t="s">
        <v>190</v>
      </c>
      <c r="D232" t="s">
        <v>191</v>
      </c>
      <c r="E232" t="s">
        <v>385</v>
      </c>
      <c r="G232" s="59">
        <v>341.45</v>
      </c>
      <c r="H232">
        <v>1</v>
      </c>
      <c r="I232" s="59">
        <v>341.45</v>
      </c>
      <c r="J232" s="40">
        <v>45661</v>
      </c>
      <c r="K232" t="s">
        <v>27</v>
      </c>
      <c r="L232" t="s">
        <v>331</v>
      </c>
      <c r="N232" t="str">
        <f>IF(ISERROR(SEARCH("NF",E232,1)),"NÃO","SIM")</f>
        <v>SIM</v>
      </c>
      <c r="O232" t="str">
        <f>IF($B232=5,"SIM","")</f>
        <v/>
      </c>
      <c r="P232" s="50" t="str">
        <f>A232&amp;B232&amp;C232&amp;E232&amp;G232&amp;EDATE(J232,0)</f>
        <v>45646324200699000100EQUIPAMENTOS DE PROTEÇÃO - NF 113035341,4545661</v>
      </c>
      <c r="Q232" s="1">
        <f>IF(A232=0,"",VLOOKUP($A232,RESUMO!$A$8:$B$83,2,FALSE))</f>
        <v>10</v>
      </c>
    </row>
    <row r="233" spans="1:17" x14ac:dyDescent="0.25">
      <c r="A233" s="40">
        <v>45646</v>
      </c>
      <c r="B233" s="54">
        <v>3</v>
      </c>
      <c r="C233" t="s">
        <v>312</v>
      </c>
      <c r="D233" t="s">
        <v>313</v>
      </c>
      <c r="E233" t="s">
        <v>386</v>
      </c>
      <c r="G233" s="59">
        <v>215</v>
      </c>
      <c r="H233">
        <v>1</v>
      </c>
      <c r="I233" s="59">
        <v>215</v>
      </c>
      <c r="J233" s="40">
        <v>45663</v>
      </c>
      <c r="K233" t="s">
        <v>145</v>
      </c>
      <c r="L233" t="s">
        <v>331</v>
      </c>
      <c r="N233" t="str">
        <f>IF(ISERROR(SEARCH("NF",E233,1)),"NÃO","SIM")</f>
        <v>NÃO</v>
      </c>
      <c r="O233" t="str">
        <f>IF($B233=5,"SIM","")</f>
        <v/>
      </c>
      <c r="P233" s="50" t="str">
        <f>A233&amp;B233&amp;C233&amp;E233&amp;G233&amp;EDATE(J233,0)</f>
        <v>45646334713151000109ALUGUEL DE FORMA KIT SLUMP - FL 2591421545663</v>
      </c>
      <c r="Q233" s="1">
        <f>IF(A233=0,"",VLOOKUP($A233,RESUMO!$A$8:$B$83,2,FALSE))</f>
        <v>10</v>
      </c>
    </row>
    <row r="234" spans="1:17" x14ac:dyDescent="0.25">
      <c r="A234" s="40">
        <v>45646</v>
      </c>
      <c r="B234" s="54">
        <v>4</v>
      </c>
      <c r="C234" t="s">
        <v>377</v>
      </c>
      <c r="D234" t="s">
        <v>378</v>
      </c>
      <c r="E234" t="s">
        <v>379</v>
      </c>
      <c r="G234" s="59">
        <v>1274.54</v>
      </c>
      <c r="H234">
        <v>1</v>
      </c>
      <c r="I234" s="59">
        <v>1274.54</v>
      </c>
      <c r="J234" s="40">
        <v>45646</v>
      </c>
      <c r="K234" t="s">
        <v>48</v>
      </c>
      <c r="L234" t="s">
        <v>380</v>
      </c>
      <c r="N234" t="str">
        <f>IF(ISERROR(SEARCH("NF",E234,1)),"NÃO","SIM")</f>
        <v>NÃO</v>
      </c>
      <c r="O234" t="str">
        <f>IF($B234=5,"SIM","")</f>
        <v/>
      </c>
      <c r="P234" s="50" t="str">
        <f>A234&amp;B234&amp;C234&amp;E234&amp;G234&amp;EDATE(J234,0)</f>
        <v>45646400006731281646CHURRASCO - REEMBOLSO1274,5445646</v>
      </c>
      <c r="Q234" s="1">
        <f>IF(A234=0,"",VLOOKUP($A234,RESUMO!$A$8:$B$83,2,FALSE))</f>
        <v>10</v>
      </c>
    </row>
    <row r="235" spans="1:17" x14ac:dyDescent="0.25">
      <c r="A235" s="40">
        <v>45646</v>
      </c>
      <c r="B235" s="54">
        <v>5</v>
      </c>
      <c r="C235" t="s">
        <v>210</v>
      </c>
      <c r="D235" t="s">
        <v>211</v>
      </c>
      <c r="E235" t="s">
        <v>387</v>
      </c>
      <c r="G235" s="59">
        <v>2160</v>
      </c>
      <c r="H235">
        <v>1</v>
      </c>
      <c r="I235" s="59">
        <v>2160</v>
      </c>
      <c r="J235" s="40">
        <v>45642</v>
      </c>
      <c r="K235" t="s">
        <v>38</v>
      </c>
      <c r="L235" t="s">
        <v>331</v>
      </c>
      <c r="N235" t="str">
        <f>IF(ISERROR(SEARCH("NF",E235,1)),"NÃO","SIM")</f>
        <v>SIM</v>
      </c>
      <c r="O235" t="str">
        <f>IF($B235=5,"SIM","")</f>
        <v>SIM</v>
      </c>
      <c r="P235" s="50" t="str">
        <f>A235&amp;B235&amp;C235&amp;E235&amp;G235&amp;EDATE(J235,0)</f>
        <v>45646505512402000270XYPEX - NF 61763216045642</v>
      </c>
      <c r="Q235" s="1">
        <f>IF(A235=0,"",VLOOKUP($A235,RESUMO!$A$8:$B$83,2,FALSE))</f>
        <v>10</v>
      </c>
    </row>
    <row r="236" spans="1:17" x14ac:dyDescent="0.25">
      <c r="A236" s="40">
        <v>45646</v>
      </c>
      <c r="B236" s="54">
        <v>5</v>
      </c>
      <c r="C236" t="s">
        <v>364</v>
      </c>
      <c r="D236" t="s">
        <v>365</v>
      </c>
      <c r="E236" t="s">
        <v>392</v>
      </c>
      <c r="G236" s="59">
        <v>8325</v>
      </c>
      <c r="H236">
        <v>1</v>
      </c>
      <c r="I236" s="59">
        <v>8325</v>
      </c>
      <c r="J236" s="40">
        <v>45642</v>
      </c>
      <c r="K236" t="s">
        <v>38</v>
      </c>
      <c r="L236" t="s">
        <v>367</v>
      </c>
      <c r="N236" t="str">
        <f>IF(ISERROR(SEARCH("NF",E236,1)),"NÃO","SIM")</f>
        <v>SIM</v>
      </c>
      <c r="O236" t="str">
        <f>IF($B236=5,"SIM","")</f>
        <v>SIM</v>
      </c>
      <c r="P236" s="50" t="str">
        <f>A236&amp;B236&amp;C236&amp;E236&amp;G236&amp;EDATE(J236,0)</f>
        <v>45646529067113023560CONCRETAGEM - NF A EMITIR832545642</v>
      </c>
      <c r="Q236" s="1">
        <f>IF(A236=0,"",VLOOKUP($A236,RESUMO!$A$8:$B$83,2,FALSE))</f>
        <v>10</v>
      </c>
    </row>
    <row r="237" spans="1:17" x14ac:dyDescent="0.25">
      <c r="A237" s="40">
        <v>45646</v>
      </c>
      <c r="B237" s="54">
        <v>5</v>
      </c>
      <c r="C237" t="s">
        <v>187</v>
      </c>
      <c r="D237" t="s">
        <v>188</v>
      </c>
      <c r="E237" t="s">
        <v>393</v>
      </c>
      <c r="G237" s="59">
        <v>850</v>
      </c>
      <c r="H237">
        <v>1</v>
      </c>
      <c r="I237" s="59">
        <v>850</v>
      </c>
      <c r="J237" s="40">
        <v>45632</v>
      </c>
      <c r="K237" t="s">
        <v>38</v>
      </c>
      <c r="L237" t="s">
        <v>331</v>
      </c>
      <c r="N237" t="str">
        <f>IF(ISERROR(SEARCH("NF",E237,1)),"NÃO","SIM")</f>
        <v>SIM</v>
      </c>
      <c r="O237" t="str">
        <f>IF($B237=5,"SIM","")</f>
        <v>SIM</v>
      </c>
      <c r="P237" s="50" t="str">
        <f>A237&amp;B237&amp;C237&amp;E237&amp;G237&amp;EDATE(J237,0)</f>
        <v>45646543828098000182SARRAFO - NF 152785045632</v>
      </c>
      <c r="Q237" s="1">
        <f>IF(A237=0,"",VLOOKUP($A237,RESUMO!$A$8:$B$83,2,FALSE))</f>
        <v>10</v>
      </c>
    </row>
    <row r="238" spans="1:17" x14ac:dyDescent="0.25">
      <c r="A238" s="40">
        <v>45662</v>
      </c>
      <c r="B238" s="54">
        <v>1</v>
      </c>
      <c r="C238" t="s">
        <v>356</v>
      </c>
      <c r="D238" t="s">
        <v>123</v>
      </c>
      <c r="E238" t="s">
        <v>166</v>
      </c>
      <c r="G238" s="59">
        <v>2368.36</v>
      </c>
      <c r="H238">
        <v>1</v>
      </c>
      <c r="I238" s="59">
        <v>2368.36</v>
      </c>
      <c r="J238" s="40">
        <v>45664</v>
      </c>
      <c r="K238" t="s">
        <v>27</v>
      </c>
      <c r="L238" t="s">
        <v>124</v>
      </c>
      <c r="N238" t="str">
        <f>IF(ISERROR(SEARCH("NF",E238,1)),"NÃO","SIM")</f>
        <v>NÃO</v>
      </c>
      <c r="O238" t="str">
        <f>IF($B238=5,"SIM","")</f>
        <v/>
      </c>
      <c r="P238" s="50" t="str">
        <f>A238&amp;B238&amp;C238&amp;E238&amp;G238&amp;EDATE(J238,0)</f>
        <v>45662100037134949672SALÁRIO2368,3645664</v>
      </c>
      <c r="Q238" s="1">
        <f>IF(A238=0,"",VLOOKUP($A238,RESUMO!$A$8:$B$83,2,FALSE))</f>
        <v>11</v>
      </c>
    </row>
    <row r="239" spans="1:17" x14ac:dyDescent="0.25">
      <c r="A239" s="40">
        <v>45662</v>
      </c>
      <c r="B239" s="54">
        <v>1</v>
      </c>
      <c r="C239" t="s">
        <v>356</v>
      </c>
      <c r="D239" t="s">
        <v>123</v>
      </c>
      <c r="E239" t="s">
        <v>167</v>
      </c>
      <c r="G239" s="59">
        <v>41.3</v>
      </c>
      <c r="H239">
        <v>22</v>
      </c>
      <c r="I239" s="59">
        <v>908.6</v>
      </c>
      <c r="J239" s="40">
        <v>45664</v>
      </c>
      <c r="K239" t="s">
        <v>27</v>
      </c>
      <c r="L239" t="s">
        <v>124</v>
      </c>
      <c r="N239" t="str">
        <f>IF(ISERROR(SEARCH("NF",E239,1)),"NÃO","SIM")</f>
        <v>NÃO</v>
      </c>
      <c r="O239" t="str">
        <f>IF($B239=5,"SIM","")</f>
        <v/>
      </c>
      <c r="P239" s="50" t="str">
        <f>A239&amp;B239&amp;C239&amp;E239&amp;G239&amp;EDATE(J239,0)</f>
        <v>45662100037134949672TRANSPORTE41,345664</v>
      </c>
      <c r="Q239" s="1">
        <f>IF(A239=0,"",VLOOKUP($A239,RESUMO!$A$8:$B$83,2,FALSE))</f>
        <v>11</v>
      </c>
    </row>
    <row r="240" spans="1:17" x14ac:dyDescent="0.25">
      <c r="A240" s="40">
        <v>45662</v>
      </c>
      <c r="B240" s="54">
        <v>1</v>
      </c>
      <c r="C240" t="s">
        <v>356</v>
      </c>
      <c r="D240" t="s">
        <v>123</v>
      </c>
      <c r="E240" t="s">
        <v>168</v>
      </c>
      <c r="G240" s="59">
        <v>4</v>
      </c>
      <c r="H240">
        <v>22</v>
      </c>
      <c r="I240" s="59">
        <v>88</v>
      </c>
      <c r="J240" s="40">
        <v>45664</v>
      </c>
      <c r="K240" t="s">
        <v>27</v>
      </c>
      <c r="L240" t="s">
        <v>124</v>
      </c>
      <c r="N240" t="str">
        <f>IF(ISERROR(SEARCH("NF",E240,1)),"NÃO","SIM")</f>
        <v>NÃO</v>
      </c>
      <c r="O240" t="str">
        <f>IF($B240=5,"SIM","")</f>
        <v/>
      </c>
      <c r="P240" s="50" t="str">
        <f>A240&amp;B240&amp;C240&amp;E240&amp;G240&amp;EDATE(J240,0)</f>
        <v>45662100037134949672CAFÉ445664</v>
      </c>
      <c r="Q240" s="1">
        <f>IF(A240=0,"",VLOOKUP($A240,RESUMO!$A$8:$B$83,2,FALSE))</f>
        <v>11</v>
      </c>
    </row>
    <row r="241" spans="1:17" x14ac:dyDescent="0.25">
      <c r="A241" s="40">
        <v>45662</v>
      </c>
      <c r="B241" s="54">
        <v>1</v>
      </c>
      <c r="C241" t="s">
        <v>357</v>
      </c>
      <c r="D241" t="s">
        <v>128</v>
      </c>
      <c r="E241" t="s">
        <v>166</v>
      </c>
      <c r="G241" s="59">
        <v>1426.95</v>
      </c>
      <c r="H241">
        <v>1</v>
      </c>
      <c r="I241" s="59">
        <v>1426.95</v>
      </c>
      <c r="J241" s="40">
        <v>45664</v>
      </c>
      <c r="K241" t="s">
        <v>27</v>
      </c>
      <c r="L241" t="s">
        <v>129</v>
      </c>
      <c r="N241" t="str">
        <f>IF(ISERROR(SEARCH("NF",E241,1)),"NÃO","SIM")</f>
        <v>NÃO</v>
      </c>
      <c r="O241" t="str">
        <f>IF($B241=5,"SIM","")</f>
        <v/>
      </c>
      <c r="P241" s="50" t="str">
        <f>A241&amp;B241&amp;C241&amp;E241&amp;G241&amp;EDATE(J241,0)</f>
        <v>45662100010199069603SALÁRIO1426,9545664</v>
      </c>
      <c r="Q241" s="1">
        <f>IF(A241=0,"",VLOOKUP($A241,RESUMO!$A$8:$B$83,2,FALSE))</f>
        <v>11</v>
      </c>
    </row>
    <row r="242" spans="1:17" x14ac:dyDescent="0.25">
      <c r="A242" s="40">
        <v>45662</v>
      </c>
      <c r="B242" s="54">
        <v>1</v>
      </c>
      <c r="C242" t="s">
        <v>127</v>
      </c>
      <c r="D242" t="s">
        <v>128</v>
      </c>
      <c r="E242" t="s">
        <v>167</v>
      </c>
      <c r="G242" s="59">
        <v>45.3</v>
      </c>
      <c r="H242">
        <v>21</v>
      </c>
      <c r="I242" s="59">
        <v>951.3</v>
      </c>
      <c r="J242" s="40">
        <v>45664</v>
      </c>
      <c r="K242" t="s">
        <v>27</v>
      </c>
      <c r="L242" t="s">
        <v>129</v>
      </c>
      <c r="N242" t="str">
        <f>IF(ISERROR(SEARCH("NF",E242,1)),"NÃO","SIM")</f>
        <v>NÃO</v>
      </c>
      <c r="O242" t="str">
        <f>IF($B242=5,"SIM","")</f>
        <v/>
      </c>
      <c r="P242" s="50" t="str">
        <f>A242&amp;B242&amp;C242&amp;E242&amp;G242&amp;EDATE(J242,0)</f>
        <v>45662110199069603TRANSPORTE45,345664</v>
      </c>
      <c r="Q242" s="1">
        <f>IF(A242=0,"",VLOOKUP($A242,RESUMO!$A$8:$B$83,2,FALSE))</f>
        <v>11</v>
      </c>
    </row>
    <row r="243" spans="1:17" x14ac:dyDescent="0.25">
      <c r="A243" s="40">
        <v>45662</v>
      </c>
      <c r="B243" s="54">
        <v>1</v>
      </c>
      <c r="C243" t="s">
        <v>127</v>
      </c>
      <c r="D243" t="s">
        <v>128</v>
      </c>
      <c r="E243" t="s">
        <v>168</v>
      </c>
      <c r="G243" s="59">
        <v>4</v>
      </c>
      <c r="H243">
        <v>21</v>
      </c>
      <c r="I243" s="59">
        <v>84</v>
      </c>
      <c r="J243" s="40">
        <v>45664</v>
      </c>
      <c r="K243" t="s">
        <v>27</v>
      </c>
      <c r="L243" t="s">
        <v>129</v>
      </c>
      <c r="N243" t="str">
        <f>IF(ISERROR(SEARCH("NF",E243,1)),"NÃO","SIM")</f>
        <v>NÃO</v>
      </c>
      <c r="O243" t="str">
        <f>IF($B243=5,"SIM","")</f>
        <v/>
      </c>
      <c r="P243" s="50" t="str">
        <f>A243&amp;B243&amp;C243&amp;E243&amp;G243&amp;EDATE(J243,0)</f>
        <v>45662110199069603CAFÉ445664</v>
      </c>
      <c r="Q243" s="1">
        <f>IF(A243=0,"",VLOOKUP($A243,RESUMO!$A$8:$B$83,2,FALSE))</f>
        <v>11</v>
      </c>
    </row>
    <row r="244" spans="1:17" x14ac:dyDescent="0.25">
      <c r="A244" s="40">
        <v>45662</v>
      </c>
      <c r="B244" s="54">
        <v>1</v>
      </c>
      <c r="C244" t="s">
        <v>358</v>
      </c>
      <c r="D244" t="s">
        <v>84</v>
      </c>
      <c r="E244" t="s">
        <v>166</v>
      </c>
      <c r="G244" s="59">
        <v>1262.25</v>
      </c>
      <c r="H244">
        <v>1</v>
      </c>
      <c r="I244" s="59">
        <v>1262.25</v>
      </c>
      <c r="J244" s="40">
        <v>45664</v>
      </c>
      <c r="K244" t="s">
        <v>27</v>
      </c>
      <c r="L244" t="s">
        <v>85</v>
      </c>
      <c r="N244" t="str">
        <f>IF(ISERROR(SEARCH("NF",E244,1)),"NÃO","SIM")</f>
        <v>NÃO</v>
      </c>
      <c r="O244" t="str">
        <f>IF($B244=5,"SIM","")</f>
        <v/>
      </c>
      <c r="P244" s="50" t="str">
        <f>A244&amp;B244&amp;C244&amp;E244&amp;G244&amp;EDATE(J244,0)</f>
        <v>45662100014020156662SALÁRIO1262,2545664</v>
      </c>
      <c r="Q244" s="1">
        <f>IF(A244=0,"",VLOOKUP($A244,RESUMO!$A$8:$B$83,2,FALSE))</f>
        <v>11</v>
      </c>
    </row>
    <row r="245" spans="1:17" x14ac:dyDescent="0.25">
      <c r="A245" s="40">
        <v>45662</v>
      </c>
      <c r="B245" s="54">
        <v>1</v>
      </c>
      <c r="C245" t="s">
        <v>83</v>
      </c>
      <c r="D245" t="s">
        <v>84</v>
      </c>
      <c r="E245" t="s">
        <v>167</v>
      </c>
      <c r="G245" s="59">
        <v>37.9</v>
      </c>
      <c r="H245">
        <v>20</v>
      </c>
      <c r="I245" s="59">
        <v>758</v>
      </c>
      <c r="J245" s="40">
        <v>45664</v>
      </c>
      <c r="K245" t="s">
        <v>27</v>
      </c>
      <c r="L245" t="s">
        <v>85</v>
      </c>
      <c r="N245" t="str">
        <f>IF(ISERROR(SEARCH("NF",E245,1)),"NÃO","SIM")</f>
        <v>NÃO</v>
      </c>
      <c r="O245" t="str">
        <f>IF($B245=5,"SIM","")</f>
        <v/>
      </c>
      <c r="P245" s="50" t="str">
        <f>A245&amp;B245&amp;C245&amp;E245&amp;G245&amp;EDATE(J245,0)</f>
        <v>45662114020156662TRANSPORTE37,945664</v>
      </c>
      <c r="Q245" s="1">
        <f>IF(A245=0,"",VLOOKUP($A245,RESUMO!$A$8:$B$83,2,FALSE))</f>
        <v>11</v>
      </c>
    </row>
    <row r="246" spans="1:17" x14ac:dyDescent="0.25">
      <c r="A246" s="40">
        <v>45662</v>
      </c>
      <c r="B246" s="54">
        <v>1</v>
      </c>
      <c r="C246" t="s">
        <v>83</v>
      </c>
      <c r="D246" t="s">
        <v>84</v>
      </c>
      <c r="E246" t="s">
        <v>168</v>
      </c>
      <c r="G246" s="59">
        <v>4</v>
      </c>
      <c r="H246">
        <v>20</v>
      </c>
      <c r="I246" s="59">
        <v>80</v>
      </c>
      <c r="J246" s="40">
        <v>45664</v>
      </c>
      <c r="K246" t="s">
        <v>27</v>
      </c>
      <c r="L246" t="s">
        <v>85</v>
      </c>
      <c r="N246" t="str">
        <f>IF(ISERROR(SEARCH("NF",E246,1)),"NÃO","SIM")</f>
        <v>NÃO</v>
      </c>
      <c r="O246" t="str">
        <f>IF($B246=5,"SIM","")</f>
        <v/>
      </c>
      <c r="P246" s="50" t="str">
        <f>A246&amp;B246&amp;C246&amp;E246&amp;G246&amp;EDATE(J246,0)</f>
        <v>45662114020156662CAFÉ445664</v>
      </c>
      <c r="Q246" s="1">
        <f>IF(A246=0,"",VLOOKUP($A246,RESUMO!$A$8:$B$83,2,FALSE))</f>
        <v>11</v>
      </c>
    </row>
    <row r="247" spans="1:17" x14ac:dyDescent="0.25">
      <c r="A247" s="40">
        <v>45662</v>
      </c>
      <c r="B247" s="54">
        <v>1</v>
      </c>
      <c r="C247" t="s">
        <v>388</v>
      </c>
      <c r="D247" t="s">
        <v>389</v>
      </c>
      <c r="E247" t="s">
        <v>81</v>
      </c>
      <c r="G247" s="59">
        <v>230</v>
      </c>
      <c r="H247">
        <v>4</v>
      </c>
      <c r="I247" s="59">
        <v>920</v>
      </c>
      <c r="J247" s="40">
        <v>45664</v>
      </c>
      <c r="K247" t="s">
        <v>27</v>
      </c>
      <c r="L247" t="s">
        <v>390</v>
      </c>
      <c r="N247" t="str">
        <f>IF(ISERROR(SEARCH("NF",E247,1)),"NÃO","SIM")</f>
        <v>NÃO</v>
      </c>
      <c r="O247" t="str">
        <f>IF($B247=5,"SIM","")</f>
        <v/>
      </c>
      <c r="P247" s="50" t="str">
        <f>A247&amp;B247&amp;C247&amp;E247&amp;G247&amp;EDATE(J247,0)</f>
        <v>45662100003435297697DIÁRIA23045664</v>
      </c>
      <c r="Q247" s="1">
        <f>IF(A247=0,"",VLOOKUP($A247,RESUMO!$A$8:$B$83,2,FALSE))</f>
        <v>11</v>
      </c>
    </row>
    <row r="248" spans="1:17" x14ac:dyDescent="0.25">
      <c r="A248" s="40">
        <v>45662</v>
      </c>
      <c r="B248" s="54">
        <v>1</v>
      </c>
      <c r="C248" t="s">
        <v>347</v>
      </c>
      <c r="D248" t="s">
        <v>173</v>
      </c>
      <c r="E248" t="s">
        <v>81</v>
      </c>
      <c r="G248" s="59">
        <v>230</v>
      </c>
      <c r="H248">
        <v>4</v>
      </c>
      <c r="I248" s="59">
        <v>920</v>
      </c>
      <c r="J248" s="40">
        <v>45664</v>
      </c>
      <c r="K248" t="s">
        <v>27</v>
      </c>
      <c r="L248" t="s">
        <v>174</v>
      </c>
      <c r="N248" t="str">
        <f>IF(ISERROR(SEARCH("NF",E248,1)),"NÃO","SIM")</f>
        <v>NÃO</v>
      </c>
      <c r="O248" t="str">
        <f>IF($B248=5,"SIM","")</f>
        <v/>
      </c>
      <c r="P248" s="50" t="str">
        <f>A248&amp;B248&amp;C248&amp;E248&amp;G248&amp;EDATE(J248,0)</f>
        <v>45662100070458913693DIÁRIA23045664</v>
      </c>
      <c r="Q248" s="1">
        <f>IF(A248=0,"",VLOOKUP($A248,RESUMO!$A$8:$B$83,2,FALSE))</f>
        <v>11</v>
      </c>
    </row>
    <row r="249" spans="1:17" x14ac:dyDescent="0.25">
      <c r="A249" s="40">
        <v>45662</v>
      </c>
      <c r="B249" s="54">
        <v>1</v>
      </c>
      <c r="C249" t="s">
        <v>343</v>
      </c>
      <c r="D249" t="s">
        <v>246</v>
      </c>
      <c r="E249" t="s">
        <v>81</v>
      </c>
      <c r="G249" s="59">
        <v>215</v>
      </c>
      <c r="H249">
        <v>4</v>
      </c>
      <c r="I249" s="59">
        <v>860</v>
      </c>
      <c r="J249" s="40">
        <v>45664</v>
      </c>
      <c r="K249" t="s">
        <v>27</v>
      </c>
      <c r="L249" t="s">
        <v>247</v>
      </c>
      <c r="N249" t="str">
        <f>IF(ISERROR(SEARCH("NF",E249,1)),"NÃO","SIM")</f>
        <v>NÃO</v>
      </c>
      <c r="O249" t="str">
        <f>IF($B249=5,"SIM","")</f>
        <v/>
      </c>
      <c r="P249" s="50" t="str">
        <f>A249&amp;B249&amp;C249&amp;E249&amp;G249&amp;EDATE(J249,0)</f>
        <v>45662100052606090772DIÁRIA21545664</v>
      </c>
      <c r="Q249" s="1">
        <f>IF(A249=0,"",VLOOKUP($A249,RESUMO!$A$8:$B$83,2,FALSE))</f>
        <v>11</v>
      </c>
    </row>
    <row r="250" spans="1:17" x14ac:dyDescent="0.25">
      <c r="A250" s="40">
        <v>45662</v>
      </c>
      <c r="B250" s="54">
        <v>1</v>
      </c>
      <c r="C250" t="s">
        <v>341</v>
      </c>
      <c r="D250" t="s">
        <v>243</v>
      </c>
      <c r="E250" t="s">
        <v>81</v>
      </c>
      <c r="G250" s="59">
        <v>215</v>
      </c>
      <c r="H250">
        <v>5</v>
      </c>
      <c r="I250" s="59">
        <v>1075</v>
      </c>
      <c r="J250" s="40">
        <v>45664</v>
      </c>
      <c r="K250" t="s">
        <v>27</v>
      </c>
      <c r="L250" t="s">
        <v>342</v>
      </c>
      <c r="N250" t="str">
        <f>IF(ISERROR(SEARCH("NF",E250,1)),"NÃO","SIM")</f>
        <v>NÃO</v>
      </c>
      <c r="O250" t="str">
        <f>IF($B250=5,"SIM","")</f>
        <v/>
      </c>
      <c r="P250" s="50" t="str">
        <f>A250&amp;B250&amp;C250&amp;E250&amp;G250&amp;EDATE(J250,0)</f>
        <v>45662100021594554668DIÁRIA21545664</v>
      </c>
      <c r="Q250" s="1">
        <f>IF(A250=0,"",VLOOKUP($A250,RESUMO!$A$8:$B$83,2,FALSE))</f>
        <v>11</v>
      </c>
    </row>
    <row r="251" spans="1:17" x14ac:dyDescent="0.25">
      <c r="A251" s="40">
        <v>45662</v>
      </c>
      <c r="B251" s="54">
        <v>1</v>
      </c>
      <c r="C251" t="s">
        <v>403</v>
      </c>
      <c r="D251" t="s">
        <v>404</v>
      </c>
      <c r="E251" t="s">
        <v>167</v>
      </c>
      <c r="G251" s="59">
        <v>34</v>
      </c>
      <c r="H251">
        <v>21</v>
      </c>
      <c r="I251" s="59">
        <v>714</v>
      </c>
      <c r="J251" s="40">
        <v>45664</v>
      </c>
      <c r="K251" t="s">
        <v>27</v>
      </c>
      <c r="L251" t="s">
        <v>405</v>
      </c>
      <c r="N251" t="str">
        <f>IF(ISERROR(SEARCH("NF",E251,1)),"NÃO","SIM")</f>
        <v>NÃO</v>
      </c>
      <c r="O251" t="str">
        <f>IF($B251=5,"SIM","")</f>
        <v/>
      </c>
      <c r="P251" s="50" t="str">
        <f>A251&amp;B251&amp;C251&amp;E251&amp;G251&amp;EDATE(J251,0)</f>
        <v>45662100094512361200TRANSPORTE3445664</v>
      </c>
      <c r="Q251" s="1">
        <f>IF(A251=0,"",VLOOKUP($A251,RESUMO!$A$8:$B$83,2,FALSE))</f>
        <v>11</v>
      </c>
    </row>
    <row r="252" spans="1:17" x14ac:dyDescent="0.25">
      <c r="A252" s="40">
        <v>45662</v>
      </c>
      <c r="B252" s="54">
        <v>1</v>
      </c>
      <c r="C252" t="s">
        <v>403</v>
      </c>
      <c r="D252" t="s">
        <v>404</v>
      </c>
      <c r="E252" t="s">
        <v>168</v>
      </c>
      <c r="G252" s="59">
        <v>4</v>
      </c>
      <c r="H252">
        <v>21</v>
      </c>
      <c r="I252" s="59">
        <v>84</v>
      </c>
      <c r="J252" s="40">
        <v>45664</v>
      </c>
      <c r="K252" t="s">
        <v>27</v>
      </c>
      <c r="L252" t="s">
        <v>405</v>
      </c>
      <c r="N252" t="str">
        <f>IF(ISERROR(SEARCH("NF",E252,1)),"NÃO","SIM")</f>
        <v>NÃO</v>
      </c>
      <c r="O252" t="str">
        <f>IF($B252=5,"SIM","")</f>
        <v/>
      </c>
      <c r="P252" s="50" t="str">
        <f>A252&amp;B252&amp;C252&amp;E252&amp;G252&amp;EDATE(J252,0)</f>
        <v>45662100094512361200CAFÉ445664</v>
      </c>
      <c r="Q252" s="1">
        <f>IF(A252=0,"",VLOOKUP($A252,RESUMO!$A$8:$B$83,2,FALSE))</f>
        <v>11</v>
      </c>
    </row>
    <row r="253" spans="1:17" x14ac:dyDescent="0.25">
      <c r="A253" s="40">
        <v>45662</v>
      </c>
      <c r="B253" s="54">
        <v>2</v>
      </c>
      <c r="C253" t="s">
        <v>320</v>
      </c>
      <c r="D253" t="s">
        <v>159</v>
      </c>
      <c r="E253" t="s">
        <v>394</v>
      </c>
      <c r="G253" s="59">
        <v>372</v>
      </c>
      <c r="H253">
        <v>1</v>
      </c>
      <c r="I253" s="59">
        <v>372</v>
      </c>
      <c r="J253" s="40">
        <v>45664</v>
      </c>
      <c r="K253" t="s">
        <v>27</v>
      </c>
      <c r="L253" t="s">
        <v>28</v>
      </c>
      <c r="N253" t="str">
        <f>IF(ISERROR(SEARCH("NF",E253,1)),"NÃO","SIM")</f>
        <v>NÃO</v>
      </c>
      <c r="O253" t="str">
        <f>IF($B253=5,"SIM","")</f>
        <v/>
      </c>
      <c r="P253" s="50" t="str">
        <f>A253&amp;B253&amp;C253&amp;E253&amp;G253&amp;EDATE(J253,0)</f>
        <v>45662200000000011126REF 12/202437245664</v>
      </c>
      <c r="Q253" s="1">
        <f>IF(A253=0,"",VLOOKUP($A253,RESUMO!$A$8:$B$83,2,FALSE))</f>
        <v>11</v>
      </c>
    </row>
    <row r="254" spans="1:17" x14ac:dyDescent="0.25">
      <c r="A254" s="40">
        <v>45662</v>
      </c>
      <c r="B254" s="54">
        <v>2</v>
      </c>
      <c r="C254" t="s">
        <v>323</v>
      </c>
      <c r="D254" t="s">
        <v>163</v>
      </c>
      <c r="E254" t="s">
        <v>394</v>
      </c>
      <c r="G254" s="59">
        <v>135</v>
      </c>
      <c r="H254">
        <v>1</v>
      </c>
      <c r="I254" s="59">
        <v>135</v>
      </c>
      <c r="J254" s="40">
        <v>45664</v>
      </c>
      <c r="K254" t="s">
        <v>33</v>
      </c>
      <c r="L254" t="s">
        <v>28</v>
      </c>
      <c r="N254" t="str">
        <f>IF(ISERROR(SEARCH("NF",E254,1)),"NÃO","SIM")</f>
        <v>NÃO</v>
      </c>
      <c r="O254" t="str">
        <f>IF($B254=5,"SIM","")</f>
        <v/>
      </c>
      <c r="P254" s="50" t="str">
        <f>A254&amp;B254&amp;C254&amp;E254&amp;G254&amp;EDATE(J254,0)</f>
        <v>45662200000000011207REF 12/202413545664</v>
      </c>
      <c r="Q254" s="1">
        <f>IF(A254=0,"",VLOOKUP($A254,RESUMO!$A$8:$B$83,2,FALSE))</f>
        <v>11</v>
      </c>
    </row>
    <row r="255" spans="1:17" x14ac:dyDescent="0.25">
      <c r="A255" s="40">
        <v>45662</v>
      </c>
      <c r="B255" s="54">
        <v>2</v>
      </c>
      <c r="C255" t="s">
        <v>324</v>
      </c>
      <c r="D255" t="s">
        <v>165</v>
      </c>
      <c r="E255" t="s">
        <v>394</v>
      </c>
      <c r="G255" s="59">
        <v>847.2</v>
      </c>
      <c r="H255">
        <v>1</v>
      </c>
      <c r="I255" s="59">
        <v>847.2</v>
      </c>
      <c r="J255" s="40">
        <v>45664</v>
      </c>
      <c r="K255" t="s">
        <v>27</v>
      </c>
      <c r="L255" t="s">
        <v>28</v>
      </c>
      <c r="N255" t="str">
        <f>IF(ISERROR(SEARCH("NF",E255,1)),"NÃO","SIM")</f>
        <v>NÃO</v>
      </c>
      <c r="O255" t="str">
        <f>IF($B255=5,"SIM","")</f>
        <v/>
      </c>
      <c r="P255" s="50" t="str">
        <f>A255&amp;B255&amp;C255&amp;E255&amp;G255&amp;EDATE(J255,0)</f>
        <v>45662200000000011398REF 12/2024847,245664</v>
      </c>
      <c r="Q255" s="1">
        <f>IF(A255=0,"",VLOOKUP($A255,RESUMO!$A$8:$B$83,2,FALSE))</f>
        <v>11</v>
      </c>
    </row>
    <row r="256" spans="1:17" x14ac:dyDescent="0.25">
      <c r="A256" s="40">
        <v>45662</v>
      </c>
      <c r="B256" s="54">
        <v>2</v>
      </c>
      <c r="C256" t="s">
        <v>325</v>
      </c>
      <c r="D256" t="s">
        <v>326</v>
      </c>
      <c r="E256" t="s">
        <v>327</v>
      </c>
      <c r="G256" s="59">
        <v>800</v>
      </c>
      <c r="H256">
        <v>1</v>
      </c>
      <c r="I256" s="59">
        <v>800</v>
      </c>
      <c r="J256" s="40">
        <v>45664</v>
      </c>
      <c r="K256" t="s">
        <v>21</v>
      </c>
      <c r="L256" t="s">
        <v>328</v>
      </c>
      <c r="N256" t="str">
        <f>IF(ISERROR(SEARCH("NF",E256,1)),"NÃO","SIM")</f>
        <v>SIM</v>
      </c>
      <c r="O256" t="str">
        <f>IF($B256=5,"SIM","")</f>
        <v/>
      </c>
      <c r="P256" s="50" t="str">
        <f>A256&amp;B256&amp;C256&amp;E256&amp;G256&amp;EDATE(J256,0)</f>
        <v>45662241279565000137LOCAÇÃO DE CAÇAMBAS - NF A EMITIR80045664</v>
      </c>
      <c r="Q256" s="1">
        <f>IF(A256=0,"",VLOOKUP($A256,RESUMO!$A$8:$B$83,2,FALSE))</f>
        <v>11</v>
      </c>
    </row>
    <row r="257" spans="1:17" x14ac:dyDescent="0.25">
      <c r="A257" s="40">
        <v>45662</v>
      </c>
      <c r="B257" s="54">
        <v>3</v>
      </c>
      <c r="C257" t="s">
        <v>141</v>
      </c>
      <c r="D257" t="s">
        <v>142</v>
      </c>
      <c r="E257" t="s">
        <v>395</v>
      </c>
      <c r="F257" t="s">
        <v>396</v>
      </c>
      <c r="G257" s="59">
        <v>945</v>
      </c>
      <c r="H257">
        <v>1</v>
      </c>
      <c r="I257" s="59">
        <v>945</v>
      </c>
      <c r="J257" s="40">
        <v>45672</v>
      </c>
      <c r="K257" t="s">
        <v>145</v>
      </c>
      <c r="L257" t="s">
        <v>331</v>
      </c>
      <c r="N257" t="str">
        <f>IF(ISERROR(SEARCH("NF",E257,1)),"NÃO","SIM")</f>
        <v>NÃO</v>
      </c>
      <c r="O257" t="str">
        <f>IF($B257=5,"SIM","")</f>
        <v/>
      </c>
      <c r="P257" s="50" t="str">
        <f>A257&amp;B257&amp;C257&amp;E257&amp;G257&amp;EDATE(J257,0)</f>
        <v>45662307409393000130BETONEIRA, MARTELETE, SERRA, MOTOR E MANGOTE94545672</v>
      </c>
      <c r="Q257" s="1">
        <f>IF(A257=0,"",VLOOKUP($A257,RESUMO!$A$8:$B$83,2,FALSE))</f>
        <v>11</v>
      </c>
    </row>
    <row r="258" spans="1:17" x14ac:dyDescent="0.25">
      <c r="A258" s="40">
        <v>45662</v>
      </c>
      <c r="B258" s="54">
        <v>5</v>
      </c>
      <c r="C258" t="s">
        <v>397</v>
      </c>
      <c r="D258" t="s">
        <v>398</v>
      </c>
      <c r="E258" t="s">
        <v>399</v>
      </c>
      <c r="G258" s="59">
        <v>650</v>
      </c>
      <c r="H258">
        <v>1</v>
      </c>
      <c r="I258" s="59">
        <v>650</v>
      </c>
      <c r="J258" s="40">
        <v>45645</v>
      </c>
      <c r="K258" t="s">
        <v>33</v>
      </c>
      <c r="L258" t="s">
        <v>331</v>
      </c>
      <c r="N258" t="str">
        <f>IF(ISERROR(SEARCH("NF",E258,1)),"NÃO","SIM")</f>
        <v>NÃO</v>
      </c>
      <c r="O258" t="str">
        <f>IF($B258=5,"SIM","")</f>
        <v>SIM</v>
      </c>
      <c r="P258" s="50" t="str">
        <f>A258&amp;B258&amp;C258&amp;E258&amp;G258&amp;EDATE(J258,0)</f>
        <v>45662500014819136623FRETES ESCOAMENTOS LOKS65045645</v>
      </c>
      <c r="Q258" s="1">
        <f>IF(A258=0,"",VLOOKUP($A258,RESUMO!$A$8:$B$83,2,FALSE))</f>
        <v>11</v>
      </c>
    </row>
    <row r="259" spans="1:17" x14ac:dyDescent="0.25">
      <c r="A259" s="40">
        <v>45662</v>
      </c>
      <c r="B259" s="54">
        <v>5</v>
      </c>
      <c r="C259" t="s">
        <v>400</v>
      </c>
      <c r="D259" t="s">
        <v>401</v>
      </c>
      <c r="E259" t="s">
        <v>402</v>
      </c>
      <c r="G259" s="59">
        <v>1200</v>
      </c>
      <c r="H259">
        <v>1</v>
      </c>
      <c r="I259" s="59">
        <v>1200</v>
      </c>
      <c r="J259" s="40">
        <v>45643</v>
      </c>
      <c r="K259" t="s">
        <v>38</v>
      </c>
      <c r="L259" t="s">
        <v>331</v>
      </c>
      <c r="N259" t="str">
        <f>IF(ISERROR(SEARCH("NF",E259,1)),"NÃO","SIM")</f>
        <v>NÃO</v>
      </c>
      <c r="O259" t="str">
        <f>IF($B259=5,"SIM","")</f>
        <v>SIM</v>
      </c>
      <c r="P259" s="50" t="str">
        <f>A259&amp;B259&amp;C259&amp;E259&amp;G259&amp;EDATE(J259,0)</f>
        <v>45662550322705000101BOMBA CONCRETO120045643</v>
      </c>
      <c r="Q259" s="1">
        <f>IF(A259=0,"",VLOOKUP($A259,RESUMO!$A$8:$B$83,2,FALSE))</f>
        <v>11</v>
      </c>
    </row>
    <row r="260" spans="1:17" x14ac:dyDescent="0.25">
      <c r="A260" s="40">
        <v>45677</v>
      </c>
      <c r="B260" s="54">
        <v>1</v>
      </c>
      <c r="C260" t="s">
        <v>356</v>
      </c>
      <c r="D260" t="s">
        <v>123</v>
      </c>
      <c r="E260" t="s">
        <v>166</v>
      </c>
      <c r="G260" s="59">
        <v>2510.4</v>
      </c>
      <c r="H260">
        <v>1</v>
      </c>
      <c r="I260" s="59">
        <v>2510.4</v>
      </c>
      <c r="J260" s="40">
        <v>45677</v>
      </c>
      <c r="K260" t="s">
        <v>27</v>
      </c>
      <c r="L260" t="s">
        <v>124</v>
      </c>
      <c r="N260" t="str">
        <f>IF(ISERROR(SEARCH("NF",E260,1)),"NÃO","SIM")</f>
        <v>NÃO</v>
      </c>
      <c r="O260" t="str">
        <f>IF($B260=5,"SIM","")</f>
        <v/>
      </c>
      <c r="P260" s="50" t="str">
        <f>A260&amp;B260&amp;C260&amp;E260&amp;G260&amp;EDATE(J260,0)</f>
        <v>45677100037134949672SALÁRIO2510,445677</v>
      </c>
      <c r="Q260" s="1">
        <f>IF(A260=0,"",VLOOKUP($A260,RESUMO!$A$8:$B$83,2,FALSE))</f>
        <v>12</v>
      </c>
    </row>
    <row r="261" spans="1:17" x14ac:dyDescent="0.25">
      <c r="A261" s="40">
        <v>45677</v>
      </c>
      <c r="B261" s="54">
        <v>1</v>
      </c>
      <c r="C261" t="s">
        <v>356</v>
      </c>
      <c r="D261" t="s">
        <v>123</v>
      </c>
      <c r="E261" t="s">
        <v>167</v>
      </c>
      <c r="G261" s="59">
        <v>3</v>
      </c>
      <c r="H261">
        <v>22</v>
      </c>
      <c r="I261" s="59">
        <v>66</v>
      </c>
      <c r="J261" s="40">
        <v>45677</v>
      </c>
      <c r="K261" t="s">
        <v>27</v>
      </c>
      <c r="L261" t="s">
        <v>124</v>
      </c>
      <c r="N261" t="str">
        <f>IF(ISERROR(SEARCH("NF",E261,1)),"NÃO","SIM")</f>
        <v>NÃO</v>
      </c>
      <c r="O261" t="str">
        <f>IF($B261=5,"SIM","")</f>
        <v/>
      </c>
      <c r="P261" s="50" t="str">
        <f>A261&amp;B261&amp;C261&amp;E261&amp;G261&amp;EDATE(J261,0)</f>
        <v>45677100037134949672TRANSPORTE345677</v>
      </c>
      <c r="Q261" s="1">
        <f>IF(A261=0,"",VLOOKUP($A261,RESUMO!$A$8:$B$83,2,FALSE))</f>
        <v>12</v>
      </c>
    </row>
    <row r="262" spans="1:17" x14ac:dyDescent="0.25">
      <c r="A262" s="40">
        <v>45677</v>
      </c>
      <c r="B262" s="54">
        <v>1</v>
      </c>
      <c r="C262" t="s">
        <v>358</v>
      </c>
      <c r="D262" t="s">
        <v>84</v>
      </c>
      <c r="E262" t="s">
        <v>166</v>
      </c>
      <c r="G262" s="59">
        <v>1156</v>
      </c>
      <c r="H262">
        <v>1</v>
      </c>
      <c r="I262" s="59">
        <v>1156</v>
      </c>
      <c r="J262" s="40">
        <v>45677</v>
      </c>
      <c r="K262" t="s">
        <v>27</v>
      </c>
      <c r="L262" t="s">
        <v>85</v>
      </c>
      <c r="N262" t="str">
        <f>IF(ISERROR(SEARCH("NF",E262,1)),"NÃO","SIM")</f>
        <v>NÃO</v>
      </c>
      <c r="O262" t="str">
        <f>IF($B262=5,"SIM","")</f>
        <v/>
      </c>
      <c r="P262" s="50" t="str">
        <f>A262&amp;B262&amp;C262&amp;E262&amp;G262&amp;EDATE(J262,0)</f>
        <v>45677100014020156662SALÁRIO115645677</v>
      </c>
      <c r="Q262" s="1">
        <f>IF(A262=0,"",VLOOKUP($A262,RESUMO!$A$8:$B$83,2,FALSE))</f>
        <v>12</v>
      </c>
    </row>
    <row r="263" spans="1:17" x14ac:dyDescent="0.25">
      <c r="A263" s="40">
        <v>45677</v>
      </c>
      <c r="B263" s="54">
        <v>1</v>
      </c>
      <c r="C263" t="s">
        <v>83</v>
      </c>
      <c r="D263" t="s">
        <v>84</v>
      </c>
      <c r="E263" t="s">
        <v>167</v>
      </c>
      <c r="G263" s="59">
        <v>2.8</v>
      </c>
      <c r="H263">
        <v>20</v>
      </c>
      <c r="I263" s="59">
        <v>56</v>
      </c>
      <c r="J263" s="40">
        <v>45677</v>
      </c>
      <c r="K263" t="s">
        <v>27</v>
      </c>
      <c r="L263" t="s">
        <v>85</v>
      </c>
      <c r="N263" t="str">
        <f>IF(ISERROR(SEARCH("NF",E263,1)),"NÃO","SIM")</f>
        <v>NÃO</v>
      </c>
      <c r="O263" t="str">
        <f>IF($B263=5,"SIM","")</f>
        <v/>
      </c>
      <c r="P263" s="50" t="str">
        <f>A263&amp;B263&amp;C263&amp;E263&amp;G263&amp;EDATE(J263,0)</f>
        <v>45677114020156662TRANSPORTE2,845677</v>
      </c>
      <c r="Q263" s="1">
        <f>IF(A263=0,"",VLOOKUP($A263,RESUMO!$A$8:$B$83,2,FALSE))</f>
        <v>12</v>
      </c>
    </row>
    <row r="264" spans="1:17" x14ac:dyDescent="0.25">
      <c r="A264" s="40">
        <v>45677</v>
      </c>
      <c r="B264" s="54">
        <v>1</v>
      </c>
      <c r="C264" t="s">
        <v>357</v>
      </c>
      <c r="D264" t="s">
        <v>128</v>
      </c>
      <c r="E264" t="s">
        <v>166</v>
      </c>
      <c r="G264" s="59">
        <v>1156</v>
      </c>
      <c r="H264">
        <v>1</v>
      </c>
      <c r="I264" s="59">
        <v>1156</v>
      </c>
      <c r="J264" s="40">
        <v>45677</v>
      </c>
      <c r="K264" t="s">
        <v>27</v>
      </c>
      <c r="L264" t="s">
        <v>129</v>
      </c>
      <c r="N264" t="str">
        <f>IF(ISERROR(SEARCH("NF",E264,1)),"NÃO","SIM")</f>
        <v>NÃO</v>
      </c>
      <c r="O264" t="str">
        <f>IF($B264=5,"SIM","")</f>
        <v/>
      </c>
      <c r="P264" s="50" t="str">
        <f>A264&amp;B264&amp;C264&amp;E264&amp;G264&amp;EDATE(J264,0)</f>
        <v>45677100010199069603SALÁRIO115645677</v>
      </c>
      <c r="Q264" s="1">
        <f>IF(A264=0,"",VLOOKUP($A264,RESUMO!$A$8:$B$83,2,FALSE))</f>
        <v>12</v>
      </c>
    </row>
    <row r="265" spans="1:17" x14ac:dyDescent="0.25">
      <c r="A265" s="40">
        <v>45677</v>
      </c>
      <c r="B265" s="54">
        <v>1</v>
      </c>
      <c r="C265" t="s">
        <v>357</v>
      </c>
      <c r="D265" t="s">
        <v>128</v>
      </c>
      <c r="E265" t="s">
        <v>167</v>
      </c>
      <c r="G265" s="59">
        <v>3.3</v>
      </c>
      <c r="H265">
        <v>21</v>
      </c>
      <c r="I265" s="59">
        <v>69.3</v>
      </c>
      <c r="J265" s="40">
        <v>45677</v>
      </c>
      <c r="K265" t="s">
        <v>27</v>
      </c>
      <c r="L265" t="s">
        <v>129</v>
      </c>
      <c r="N265" t="str">
        <f>IF(ISERROR(SEARCH("NF",E265,1)),"NÃO","SIM")</f>
        <v>NÃO</v>
      </c>
      <c r="O265" t="str">
        <f>IF($B265=5,"SIM","")</f>
        <v/>
      </c>
      <c r="P265" s="50" t="str">
        <f>A265&amp;B265&amp;C265&amp;E265&amp;G265&amp;EDATE(J265,0)</f>
        <v>45677100010199069603TRANSPORTE3,345677</v>
      </c>
      <c r="Q265" s="1">
        <f>IF(A265=0,"",VLOOKUP($A265,RESUMO!$A$8:$B$83,2,FALSE))</f>
        <v>12</v>
      </c>
    </row>
    <row r="266" spans="1:17" x14ac:dyDescent="0.25">
      <c r="A266" s="40">
        <v>45677</v>
      </c>
      <c r="B266" s="54">
        <v>1</v>
      </c>
      <c r="C266" t="s">
        <v>448</v>
      </c>
      <c r="D266" t="s">
        <v>449</v>
      </c>
      <c r="E266" t="s">
        <v>81</v>
      </c>
      <c r="G266" s="59">
        <v>230</v>
      </c>
      <c r="H266">
        <v>10</v>
      </c>
      <c r="I266" s="59">
        <v>2300</v>
      </c>
      <c r="J266" s="40">
        <v>45677</v>
      </c>
      <c r="K266" t="s">
        <v>27</v>
      </c>
      <c r="L266" t="s">
        <v>450</v>
      </c>
      <c r="N266" t="str">
        <f>IF(ISERROR(SEARCH("NF",E266,1)),"NÃO","SIM")</f>
        <v>NÃO</v>
      </c>
      <c r="O266" t="str">
        <f>IF($B266=5,"SIM","")</f>
        <v/>
      </c>
      <c r="P266" s="50" t="str">
        <f>A266&amp;B266&amp;C266&amp;E266&amp;G266&amp;EDATE(J266,0)</f>
        <v>45677100012101331640DIÁRIA23045677</v>
      </c>
      <c r="Q266" s="1">
        <f>IF(A266=0,"",VLOOKUP($A266,RESUMO!$A$8:$B$83,2,FALSE))</f>
        <v>12</v>
      </c>
    </row>
    <row r="267" spans="1:17" x14ac:dyDescent="0.25">
      <c r="A267" s="40">
        <v>45677</v>
      </c>
      <c r="B267" s="54">
        <v>1</v>
      </c>
      <c r="C267" t="s">
        <v>388</v>
      </c>
      <c r="D267" t="s">
        <v>389</v>
      </c>
      <c r="E267" t="s">
        <v>81</v>
      </c>
      <c r="G267" s="59">
        <v>230</v>
      </c>
      <c r="H267">
        <v>8</v>
      </c>
      <c r="I267" s="59">
        <v>1840</v>
      </c>
      <c r="J267" s="40">
        <v>45677</v>
      </c>
      <c r="K267" t="s">
        <v>27</v>
      </c>
      <c r="L267" t="s">
        <v>390</v>
      </c>
      <c r="N267" t="str">
        <f>IF(ISERROR(SEARCH("NF",E267,1)),"NÃO","SIM")</f>
        <v>NÃO</v>
      </c>
      <c r="O267" t="str">
        <f>IF($B267=5,"SIM","")</f>
        <v/>
      </c>
      <c r="P267" s="50" t="str">
        <f>A267&amp;B267&amp;C267&amp;E267&amp;G267&amp;EDATE(J267,0)</f>
        <v>45677100003435297697DIÁRIA23045677</v>
      </c>
      <c r="Q267" s="1">
        <f>IF(A267=0,"",VLOOKUP($A267,RESUMO!$A$8:$B$83,2,FALSE))</f>
        <v>12</v>
      </c>
    </row>
    <row r="268" spans="1:17" x14ac:dyDescent="0.25">
      <c r="A268" s="40">
        <v>45677</v>
      </c>
      <c r="B268" s="54">
        <v>1</v>
      </c>
      <c r="C268" t="s">
        <v>344</v>
      </c>
      <c r="D268" t="s">
        <v>299</v>
      </c>
      <c r="E268" t="s">
        <v>81</v>
      </c>
      <c r="G268" s="59">
        <v>230</v>
      </c>
      <c r="H268">
        <v>5</v>
      </c>
      <c r="I268" s="59">
        <v>1150</v>
      </c>
      <c r="J268" s="40">
        <v>45677</v>
      </c>
      <c r="K268" t="s">
        <v>27</v>
      </c>
      <c r="L268" t="s">
        <v>300</v>
      </c>
      <c r="N268" t="str">
        <f>IF(ISERROR(SEARCH("NF",E268,1)),"NÃO","SIM")</f>
        <v>NÃO</v>
      </c>
      <c r="O268" t="str">
        <f>IF($B268=5,"SIM","")</f>
        <v/>
      </c>
      <c r="P268" s="50" t="str">
        <f>A268&amp;B268&amp;C268&amp;E268&amp;G268&amp;EDATE(J268,0)</f>
        <v>45677100000000011711DIÁRIA23045677</v>
      </c>
      <c r="Q268" s="1">
        <f>IF(A268=0,"",VLOOKUP($A268,RESUMO!$A$8:$B$83,2,FALSE))</f>
        <v>12</v>
      </c>
    </row>
    <row r="269" spans="1:17" x14ac:dyDescent="0.25">
      <c r="A269" s="40">
        <v>45677</v>
      </c>
      <c r="B269" s="54">
        <v>1</v>
      </c>
      <c r="C269" t="s">
        <v>347</v>
      </c>
      <c r="D269" t="s">
        <v>173</v>
      </c>
      <c r="E269" t="s">
        <v>81</v>
      </c>
      <c r="G269" s="59">
        <v>230</v>
      </c>
      <c r="H269">
        <v>10</v>
      </c>
      <c r="I269" s="59">
        <v>2300</v>
      </c>
      <c r="J269" s="40">
        <v>45677</v>
      </c>
      <c r="K269" t="s">
        <v>27</v>
      </c>
      <c r="L269" t="s">
        <v>174</v>
      </c>
      <c r="N269" t="str">
        <f>IF(ISERROR(SEARCH("NF",E269,1)),"NÃO","SIM")</f>
        <v>NÃO</v>
      </c>
      <c r="O269" t="str">
        <f>IF($B269=5,"SIM","")</f>
        <v/>
      </c>
      <c r="P269" s="50" t="str">
        <f>A269&amp;B269&amp;C269&amp;E269&amp;G269&amp;EDATE(J269,0)</f>
        <v>45677100070458913693DIÁRIA23045677</v>
      </c>
      <c r="Q269" s="1">
        <f>IF(A269=0,"",VLOOKUP($A269,RESUMO!$A$8:$B$83,2,FALSE))</f>
        <v>12</v>
      </c>
    </row>
    <row r="270" spans="1:17" x14ac:dyDescent="0.25">
      <c r="A270" s="40">
        <v>45677</v>
      </c>
      <c r="B270" s="54">
        <v>1</v>
      </c>
      <c r="C270" t="s">
        <v>343</v>
      </c>
      <c r="D270" t="s">
        <v>246</v>
      </c>
      <c r="E270" t="s">
        <v>81</v>
      </c>
      <c r="G270" s="59">
        <v>230</v>
      </c>
      <c r="H270">
        <v>9</v>
      </c>
      <c r="I270" s="59">
        <v>2070</v>
      </c>
      <c r="J270" s="40">
        <v>45677</v>
      </c>
      <c r="K270" t="s">
        <v>27</v>
      </c>
      <c r="L270" t="s">
        <v>247</v>
      </c>
      <c r="N270" t="str">
        <f>IF(ISERROR(SEARCH("NF",E270,1)),"NÃO","SIM")</f>
        <v>NÃO</v>
      </c>
      <c r="O270" t="str">
        <f>IF($B270=5,"SIM","")</f>
        <v/>
      </c>
      <c r="P270" s="50" t="str">
        <f>A270&amp;B270&amp;C270&amp;E270&amp;G270&amp;EDATE(J270,0)</f>
        <v>45677100052606090772DIÁRIA23045677</v>
      </c>
      <c r="Q270" s="1">
        <f>IF(A270=0,"",VLOOKUP($A270,RESUMO!$A$8:$B$83,2,FALSE))</f>
        <v>12</v>
      </c>
    </row>
    <row r="271" spans="1:17" x14ac:dyDescent="0.25">
      <c r="A271" s="40">
        <v>45677</v>
      </c>
      <c r="B271" s="54">
        <v>1</v>
      </c>
      <c r="C271" t="s">
        <v>341</v>
      </c>
      <c r="D271" t="s">
        <v>243</v>
      </c>
      <c r="E271" t="s">
        <v>81</v>
      </c>
      <c r="G271" s="59">
        <v>230</v>
      </c>
      <c r="H271">
        <v>9</v>
      </c>
      <c r="I271" s="59">
        <v>2070</v>
      </c>
      <c r="J271" s="40">
        <v>45677</v>
      </c>
      <c r="K271" t="s">
        <v>27</v>
      </c>
      <c r="L271" t="s">
        <v>342</v>
      </c>
      <c r="N271" t="str">
        <f>IF(ISERROR(SEARCH("NF",E271,1)),"NÃO","SIM")</f>
        <v>NÃO</v>
      </c>
      <c r="O271" t="str">
        <f>IF($B271=5,"SIM","")</f>
        <v/>
      </c>
      <c r="P271" s="50" t="str">
        <f>A271&amp;B271&amp;C271&amp;E271&amp;G271&amp;EDATE(J271,0)</f>
        <v>45677100021594554668DIÁRIA23045677</v>
      </c>
      <c r="Q271" s="1">
        <f>IF(A271=0,"",VLOOKUP($A271,RESUMO!$A$8:$B$83,2,FALSE))</f>
        <v>12</v>
      </c>
    </row>
    <row r="272" spans="1:17" x14ac:dyDescent="0.25">
      <c r="A272" s="40">
        <v>45677</v>
      </c>
      <c r="B272" s="54">
        <v>1</v>
      </c>
      <c r="C272" t="s">
        <v>403</v>
      </c>
      <c r="D272" t="s">
        <v>404</v>
      </c>
      <c r="E272" t="s">
        <v>166</v>
      </c>
      <c r="G272" s="59">
        <v>650</v>
      </c>
      <c r="H272">
        <v>1</v>
      </c>
      <c r="I272" s="59">
        <v>650</v>
      </c>
      <c r="J272" s="40">
        <v>45677</v>
      </c>
      <c r="K272" t="s">
        <v>27</v>
      </c>
      <c r="L272" t="s">
        <v>405</v>
      </c>
      <c r="N272" t="str">
        <f>IF(ISERROR(SEARCH("NF",E272,1)),"NÃO","SIM")</f>
        <v>NÃO</v>
      </c>
      <c r="O272" t="str">
        <f>IF($B272=5,"SIM","")</f>
        <v/>
      </c>
      <c r="P272" s="50" t="str">
        <f>A272&amp;B272&amp;C272&amp;E272&amp;G272&amp;EDATE(J272,0)</f>
        <v>45677100094512361200SALÁRIO65045677</v>
      </c>
      <c r="Q272" s="1">
        <f>IF(A272=0,"",VLOOKUP($A272,RESUMO!$A$8:$B$83,2,FALSE))</f>
        <v>12</v>
      </c>
    </row>
    <row r="273" spans="1:17" x14ac:dyDescent="0.25">
      <c r="A273" s="40">
        <v>45677</v>
      </c>
      <c r="B273" s="54">
        <v>2</v>
      </c>
      <c r="C273" t="s">
        <v>406</v>
      </c>
      <c r="D273" t="s">
        <v>233</v>
      </c>
      <c r="E273" t="s">
        <v>407</v>
      </c>
      <c r="G273" s="59">
        <v>2740</v>
      </c>
      <c r="H273">
        <v>1</v>
      </c>
      <c r="I273" s="59">
        <v>2740</v>
      </c>
      <c r="J273" s="40">
        <v>45677</v>
      </c>
      <c r="K273" t="s">
        <v>38</v>
      </c>
      <c r="L273" t="s">
        <v>408</v>
      </c>
      <c r="N273" t="str">
        <f>IF(ISERROR(SEARCH("NF",E273,1)),"NÃO","SIM")</f>
        <v>NÃO</v>
      </c>
      <c r="O273" t="str">
        <f>IF($B273=5,"SIM","")</f>
        <v/>
      </c>
      <c r="P273" s="50" t="str">
        <f>A273&amp;B273&amp;C273&amp;E273&amp;G273&amp;EDATE(J273,0)</f>
        <v>45677200037052904870BRITA 0 - PED. 5031/5032274045677</v>
      </c>
      <c r="Q273" s="1">
        <f>IF(A273=0,"",VLOOKUP($A273,RESUMO!$A$8:$B$83,2,FALSE))</f>
        <v>12</v>
      </c>
    </row>
    <row r="274" spans="1:17" x14ac:dyDescent="0.25">
      <c r="A274" s="40">
        <v>45677</v>
      </c>
      <c r="B274" s="54">
        <v>3</v>
      </c>
      <c r="C274" t="s">
        <v>112</v>
      </c>
      <c r="D274" t="s">
        <v>113</v>
      </c>
      <c r="E274" t="s">
        <v>409</v>
      </c>
      <c r="F274" t="s">
        <v>410</v>
      </c>
      <c r="G274" s="59">
        <v>1955.59</v>
      </c>
      <c r="H274">
        <v>1</v>
      </c>
      <c r="I274" s="59">
        <v>1955.59</v>
      </c>
      <c r="J274" s="40">
        <v>45685</v>
      </c>
      <c r="K274" t="s">
        <v>27</v>
      </c>
      <c r="L274" t="s">
        <v>331</v>
      </c>
      <c r="N274" t="str">
        <f>IF(ISERROR(SEARCH("NF",E274,1)),"NÃO","SIM")</f>
        <v>NÃO</v>
      </c>
      <c r="O274" t="str">
        <f>IF($B274=5,"SIM","")</f>
        <v/>
      </c>
      <c r="P274" s="50" t="str">
        <f>A274&amp;B274&amp;C274&amp;E274&amp;G274&amp;EDATE(J274,0)</f>
        <v>45677324654133000220CESTAS BÁSICAS1955,5945685</v>
      </c>
      <c r="Q274" s="1">
        <f>IF(A274=0,"",VLOOKUP($A274,RESUMO!$A$8:$B$83,2,FALSE))</f>
        <v>12</v>
      </c>
    </row>
    <row r="275" spans="1:17" x14ac:dyDescent="0.25">
      <c r="A275" s="40">
        <v>45677</v>
      </c>
      <c r="B275" s="54">
        <v>3</v>
      </c>
      <c r="C275" t="s">
        <v>141</v>
      </c>
      <c r="D275" t="s">
        <v>142</v>
      </c>
      <c r="E275" t="s">
        <v>411</v>
      </c>
      <c r="F275" t="s">
        <v>412</v>
      </c>
      <c r="G275" s="59">
        <v>295</v>
      </c>
      <c r="H275">
        <v>1</v>
      </c>
      <c r="I275" s="59">
        <v>295</v>
      </c>
      <c r="J275" s="40">
        <v>45681</v>
      </c>
      <c r="K275" t="s">
        <v>145</v>
      </c>
      <c r="L275" t="s">
        <v>331</v>
      </c>
      <c r="N275" t="str">
        <f>IF(ISERROR(SEARCH("NF",E275,1)),"NÃO","SIM")</f>
        <v>NÃO</v>
      </c>
      <c r="O275" t="str">
        <f>IF($B275=5,"SIM","")</f>
        <v/>
      </c>
      <c r="P275" s="50" t="str">
        <f>A275&amp;B275&amp;C275&amp;E275&amp;G275&amp;EDATE(J275,0)</f>
        <v>45677307409393000130SERRA DE BANCADA29545681</v>
      </c>
      <c r="Q275" s="1">
        <f>IF(A275=0,"",VLOOKUP($A275,RESUMO!$A$8:$B$83,2,FALSE))</f>
        <v>12</v>
      </c>
    </row>
    <row r="276" spans="1:17" x14ac:dyDescent="0.25">
      <c r="A276" s="40">
        <v>45677</v>
      </c>
      <c r="B276" s="54">
        <v>3</v>
      </c>
      <c r="C276" t="s">
        <v>352</v>
      </c>
      <c r="D276" t="s">
        <v>353</v>
      </c>
      <c r="E276" t="s">
        <v>413</v>
      </c>
      <c r="G276" s="59">
        <v>4003.12</v>
      </c>
      <c r="H276">
        <v>1</v>
      </c>
      <c r="I276" s="59">
        <v>4003.12</v>
      </c>
      <c r="J276" s="40">
        <v>45678</v>
      </c>
      <c r="K276" t="s">
        <v>145</v>
      </c>
      <c r="L276" t="s">
        <v>331</v>
      </c>
      <c r="N276" t="str">
        <f>IF(ISERROR(SEARCH("NF",E276,1)),"NÃO","SIM")</f>
        <v>NÃO</v>
      </c>
      <c r="O276" t="str">
        <f>IF($B276=5,"SIM","")</f>
        <v/>
      </c>
      <c r="P276" s="50" t="str">
        <f>A276&amp;B276&amp;C276&amp;E276&amp;G276&amp;EDATE(J276,0)</f>
        <v>45677314939732000156LOCAÇÃO DE ESCORAMENTOS - FL 39674003,1245678</v>
      </c>
      <c r="Q276" s="1">
        <f>IF(A276=0,"",VLOOKUP($A276,RESUMO!$A$8:$B$83,2,FALSE))</f>
        <v>12</v>
      </c>
    </row>
    <row r="277" spans="1:17" x14ac:dyDescent="0.25">
      <c r="A277" s="40">
        <v>45677</v>
      </c>
      <c r="B277" s="54">
        <v>3</v>
      </c>
      <c r="C277" t="s">
        <v>146</v>
      </c>
      <c r="D277" t="s">
        <v>147</v>
      </c>
      <c r="E277" t="s">
        <v>148</v>
      </c>
      <c r="G277" s="59">
        <v>98.96</v>
      </c>
      <c r="H277">
        <v>1</v>
      </c>
      <c r="I277" s="59">
        <v>98.96</v>
      </c>
      <c r="J277" s="40">
        <v>45688</v>
      </c>
      <c r="K277" t="s">
        <v>27</v>
      </c>
      <c r="L277" t="s">
        <v>331</v>
      </c>
      <c r="N277" t="str">
        <f>IF(ISERROR(SEARCH("NF",E277,1)),"NÃO","SIM")</f>
        <v>NÃO</v>
      </c>
      <c r="O277" t="str">
        <f>IF($B277=5,"SIM","")</f>
        <v/>
      </c>
      <c r="P277" s="50" t="str">
        <f>A277&amp;B277&amp;C277&amp;E277&amp;G277&amp;EDATE(J277,0)</f>
        <v>45677338727707000177SEGURO COLABORADORES98,9645688</v>
      </c>
      <c r="Q277" s="1">
        <f>IF(A277=0,"",VLOOKUP($A277,RESUMO!$A$8:$B$83,2,FALSE))</f>
        <v>12</v>
      </c>
    </row>
    <row r="278" spans="1:17" x14ac:dyDescent="0.25">
      <c r="A278" s="40">
        <v>45677</v>
      </c>
      <c r="B278" s="54">
        <v>3</v>
      </c>
      <c r="C278" t="s">
        <v>141</v>
      </c>
      <c r="D278" t="s">
        <v>142</v>
      </c>
      <c r="E278" t="s">
        <v>414</v>
      </c>
      <c r="F278" t="s">
        <v>415</v>
      </c>
      <c r="G278" s="59">
        <v>160</v>
      </c>
      <c r="H278">
        <v>1</v>
      </c>
      <c r="I278" s="59">
        <v>160</v>
      </c>
      <c r="J278" s="40">
        <v>45692</v>
      </c>
      <c r="K278" t="s">
        <v>145</v>
      </c>
      <c r="L278" t="s">
        <v>331</v>
      </c>
      <c r="N278" t="str">
        <f>IF(ISERROR(SEARCH("NF",E278,1)),"NÃO","SIM")</f>
        <v>NÃO</v>
      </c>
      <c r="O278" t="str">
        <f>IF($B278=5,"SIM","")</f>
        <v/>
      </c>
      <c r="P278" s="50" t="str">
        <f>A278&amp;B278&amp;C278&amp;E278&amp;G278&amp;EDATE(J278,0)</f>
        <v>45677307409393000130POLICORTE16045692</v>
      </c>
      <c r="Q278" s="1">
        <f>IF(A278=0,"",VLOOKUP($A278,RESUMO!$A$8:$B$83,2,FALSE))</f>
        <v>12</v>
      </c>
    </row>
    <row r="279" spans="1:17" x14ac:dyDescent="0.25">
      <c r="A279" s="40">
        <v>45677</v>
      </c>
      <c r="B279" s="54">
        <v>3</v>
      </c>
      <c r="C279" t="s">
        <v>183</v>
      </c>
      <c r="D279" t="s">
        <v>184</v>
      </c>
      <c r="E279" t="s">
        <v>416</v>
      </c>
      <c r="F279" t="s">
        <v>417</v>
      </c>
      <c r="G279" s="59">
        <v>1015</v>
      </c>
      <c r="H279">
        <v>1</v>
      </c>
      <c r="I279" s="59">
        <v>1015</v>
      </c>
      <c r="J279" s="40">
        <v>45678</v>
      </c>
      <c r="K279" t="s">
        <v>38</v>
      </c>
      <c r="L279" t="s">
        <v>331</v>
      </c>
      <c r="N279" t="str">
        <f>IF(ISERROR(SEARCH("NF",E279,1)),"NÃO","SIM")</f>
        <v>NÃO</v>
      </c>
      <c r="O279" t="str">
        <f>IF($B279=5,"SIM","")</f>
        <v/>
      </c>
      <c r="P279" s="50" t="str">
        <f>A279&amp;B279&amp;C279&amp;E279&amp;G279&amp;EDATE(J279,0)</f>
        <v>45677317015387000152IGOL E BROXA101545678</v>
      </c>
      <c r="Q279" s="1">
        <f>IF(A279=0,"",VLOOKUP($A279,RESUMO!$A$8:$B$83,2,FALSE))</f>
        <v>12</v>
      </c>
    </row>
    <row r="280" spans="1:17" x14ac:dyDescent="0.25">
      <c r="A280" s="40">
        <v>45677</v>
      </c>
      <c r="B280" s="54">
        <v>3</v>
      </c>
      <c r="C280" t="s">
        <v>312</v>
      </c>
      <c r="D280" t="s">
        <v>313</v>
      </c>
      <c r="E280" t="s">
        <v>418</v>
      </c>
      <c r="F280" t="s">
        <v>419</v>
      </c>
      <c r="G280" s="59">
        <v>1318.5</v>
      </c>
      <c r="H280">
        <v>1</v>
      </c>
      <c r="I280" s="59">
        <v>1318.5</v>
      </c>
      <c r="J280" s="40">
        <v>45687</v>
      </c>
      <c r="K280" t="s">
        <v>21</v>
      </c>
      <c r="L280" t="s">
        <v>331</v>
      </c>
      <c r="N280" t="str">
        <f>IF(ISERROR(SEARCH("NF",E280,1)),"NÃO","SIM")</f>
        <v>NÃO</v>
      </c>
      <c r="O280" t="str">
        <f>IF($B280=5,"SIM","")</f>
        <v/>
      </c>
      <c r="P280" s="50" t="str">
        <f>A280&amp;B280&amp;C280&amp;E280&amp;G280&amp;EDATE(J280,0)</f>
        <v>45677334713151000109CONTROLE TECNOLÓGICO DA QUALIDADE DE MATERIAIS1318,545687</v>
      </c>
      <c r="Q280" s="1">
        <f>IF(A280=0,"",VLOOKUP($A280,RESUMO!$A$8:$B$83,2,FALSE))</f>
        <v>12</v>
      </c>
    </row>
    <row r="281" spans="1:17" x14ac:dyDescent="0.25">
      <c r="A281" s="40">
        <v>45677</v>
      </c>
      <c r="B281" s="54">
        <v>3</v>
      </c>
      <c r="C281" t="s">
        <v>312</v>
      </c>
      <c r="D281" t="s">
        <v>313</v>
      </c>
      <c r="E281" t="s">
        <v>420</v>
      </c>
      <c r="G281" s="59">
        <v>1318.5</v>
      </c>
      <c r="H281">
        <v>1</v>
      </c>
      <c r="I281" s="59">
        <v>1318.5</v>
      </c>
      <c r="J281" s="40">
        <v>45687</v>
      </c>
      <c r="K281" t="s">
        <v>145</v>
      </c>
      <c r="L281" t="s">
        <v>331</v>
      </c>
      <c r="N281" t="str">
        <f>IF(ISERROR(SEARCH("NF",E281,1)),"NÃO","SIM")</f>
        <v>NÃO</v>
      </c>
      <c r="O281" t="str">
        <f>IF($B281=5,"SIM","")</f>
        <v/>
      </c>
      <c r="P281" s="50" t="str">
        <f>A281&amp;B281&amp;C281&amp;E281&amp;G281&amp;EDATE(J281,0)</f>
        <v>45677334713151000109ALUGUEL DE FORMA E KIT SLUMP - FL 162891318,545687</v>
      </c>
      <c r="Q281" s="1">
        <f>IF(A281=0,"",VLOOKUP($A281,RESUMO!$A$8:$B$83,2,FALSE))</f>
        <v>12</v>
      </c>
    </row>
    <row r="282" spans="1:17" x14ac:dyDescent="0.25">
      <c r="A282" s="40">
        <v>45677</v>
      </c>
      <c r="B282" s="54">
        <v>3</v>
      </c>
      <c r="C282" t="s">
        <v>199</v>
      </c>
      <c r="D282" t="s">
        <v>200</v>
      </c>
      <c r="E282" t="s">
        <v>431</v>
      </c>
      <c r="G282" s="59">
        <v>1060.82</v>
      </c>
      <c r="H282">
        <v>1</v>
      </c>
      <c r="I282" s="59">
        <v>1060.82</v>
      </c>
      <c r="J282" s="40">
        <v>45677</v>
      </c>
      <c r="K282" t="s">
        <v>27</v>
      </c>
      <c r="L282" t="s">
        <v>331</v>
      </c>
      <c r="N282" t="str">
        <f>IF(ISERROR(SEARCH("NF",E282,1)),"NÃO","SIM")</f>
        <v>NÃO</v>
      </c>
      <c r="O282" t="str">
        <f>IF($B282=5,"SIM","")</f>
        <v/>
      </c>
      <c r="P282" s="50" t="str">
        <f>A282&amp;B282&amp;C282&amp;E282&amp;G282&amp;EDATE(J282,0)</f>
        <v>45677300360305000104REF 12/2024 E 13º SALÁRIO1060,8245677</v>
      </c>
      <c r="Q282" s="1">
        <f>IF(A282=0,"",VLOOKUP($A282,RESUMO!$A$8:$B$83,2,FALSE))</f>
        <v>12</v>
      </c>
    </row>
    <row r="283" spans="1:17" x14ac:dyDescent="0.25">
      <c r="A283" s="40">
        <v>45677</v>
      </c>
      <c r="B283" s="54">
        <v>3</v>
      </c>
      <c r="C283" t="s">
        <v>201</v>
      </c>
      <c r="D283" t="s">
        <v>202</v>
      </c>
      <c r="E283" t="s">
        <v>394</v>
      </c>
      <c r="G283" s="59">
        <v>4938.54</v>
      </c>
      <c r="H283">
        <v>1</v>
      </c>
      <c r="I283" s="59">
        <v>4938.54</v>
      </c>
      <c r="J283" s="40">
        <v>45677</v>
      </c>
      <c r="K283" t="s">
        <v>27</v>
      </c>
      <c r="L283" t="s">
        <v>331</v>
      </c>
      <c r="N283" t="str">
        <f>IF(ISERROR(SEARCH("NF",E283,1)),"NÃO","SIM")</f>
        <v>NÃO</v>
      </c>
      <c r="O283" t="str">
        <f>IF($B283=5,"SIM","")</f>
        <v/>
      </c>
      <c r="P283" s="50" t="str">
        <f>A283&amp;B283&amp;C283&amp;E283&amp;G283&amp;EDATE(J283,0)</f>
        <v>45677300394460000141REF 12/20244938,5445677</v>
      </c>
      <c r="Q283" s="1">
        <f>IF(A283=0,"",VLOOKUP($A283,RESUMO!$A$8:$B$83,2,FALSE))</f>
        <v>12</v>
      </c>
    </row>
    <row r="284" spans="1:17" x14ac:dyDescent="0.25">
      <c r="A284" s="40">
        <v>45677</v>
      </c>
      <c r="B284" s="54">
        <v>3</v>
      </c>
      <c r="C284" t="s">
        <v>373</v>
      </c>
      <c r="D284" t="s">
        <v>204</v>
      </c>
      <c r="E284" t="s">
        <v>432</v>
      </c>
      <c r="G284" s="59">
        <v>36.840000000000003</v>
      </c>
      <c r="H284">
        <v>1</v>
      </c>
      <c r="I284" s="59">
        <v>36.840000000000003</v>
      </c>
      <c r="J284" s="40">
        <v>45677</v>
      </c>
      <c r="K284" t="s">
        <v>27</v>
      </c>
      <c r="L284" t="s">
        <v>28</v>
      </c>
      <c r="N284" t="str">
        <f>IF(ISERROR(SEARCH("NF",E284,1)),"NÃO","SIM")</f>
        <v>SIM</v>
      </c>
      <c r="O284" t="str">
        <f>IF($B284=5,"SIM","")</f>
        <v/>
      </c>
      <c r="P284" s="50" t="str">
        <f>A284&amp;B284&amp;C284&amp;E284&amp;G284&amp;EDATE(J284,0)</f>
        <v>45677300000000011045REF 12/2024 - NF A EMITIR36,8445677</v>
      </c>
      <c r="Q284" s="1">
        <f>IF(A284=0,"",VLOOKUP($A284,RESUMO!$A$8:$B$83,2,FALSE))</f>
        <v>12</v>
      </c>
    </row>
    <row r="285" spans="1:17" x14ac:dyDescent="0.25">
      <c r="A285" s="40">
        <v>45677</v>
      </c>
      <c r="B285" s="54">
        <v>3</v>
      </c>
      <c r="C285" t="s">
        <v>55</v>
      </c>
      <c r="D285" t="s">
        <v>56</v>
      </c>
      <c r="E285" t="s">
        <v>445</v>
      </c>
      <c r="F285" t="s">
        <v>446</v>
      </c>
      <c r="G285" s="59">
        <v>565</v>
      </c>
      <c r="H285">
        <v>1</v>
      </c>
      <c r="I285" s="59">
        <v>565</v>
      </c>
      <c r="J285" s="40">
        <v>45682</v>
      </c>
      <c r="K285" t="s">
        <v>38</v>
      </c>
      <c r="L285" t="s">
        <v>331</v>
      </c>
      <c r="N285" t="str">
        <f>IF(ISERROR(SEARCH("NF",E285,1)),"NÃO","SIM")</f>
        <v>NÃO</v>
      </c>
      <c r="O285" t="str">
        <f>IF($B285=5,"SIM","")</f>
        <v/>
      </c>
      <c r="P285" s="50" t="str">
        <f>A285&amp;B285&amp;C285&amp;E285&amp;G285&amp;EDATE(J285,0)</f>
        <v>45677307861005000158TÁBUA56545682</v>
      </c>
      <c r="Q285" s="1">
        <f>IF(A285=0,"",VLOOKUP($A285,RESUMO!$A$8:$B$83,2,FALSE))</f>
        <v>12</v>
      </c>
    </row>
    <row r="286" spans="1:17" x14ac:dyDescent="0.25">
      <c r="A286" s="40">
        <v>45677</v>
      </c>
      <c r="B286" s="54">
        <v>3</v>
      </c>
      <c r="C286" t="s">
        <v>332</v>
      </c>
      <c r="D286" t="s">
        <v>333</v>
      </c>
      <c r="E286" t="s">
        <v>447</v>
      </c>
      <c r="G286" s="59">
        <v>168</v>
      </c>
      <c r="H286">
        <v>1</v>
      </c>
      <c r="I286" s="59">
        <v>168</v>
      </c>
      <c r="J286" s="40">
        <v>45677</v>
      </c>
      <c r="K286" t="s">
        <v>27</v>
      </c>
      <c r="L286" t="s">
        <v>331</v>
      </c>
      <c r="N286" t="str">
        <f>IF(ISERROR(SEARCH("NF",E286,1)),"NÃO","SIM")</f>
        <v>SIM</v>
      </c>
      <c r="O286" t="str">
        <f>IF($B286=5,"SIM","")</f>
        <v/>
      </c>
      <c r="P286" s="50" t="str">
        <f>A286&amp;B286&amp;C286&amp;E286&amp;G286&amp;EDATE(J286,0)</f>
        <v>45677336245582000113REALIZAÇÃO DE EXAMES - NF E BOLETO A EMITIR16845677</v>
      </c>
      <c r="Q286" s="1">
        <f>IF(A286=0,"",VLOOKUP($A286,RESUMO!$A$8:$B$83,2,FALSE))</f>
        <v>12</v>
      </c>
    </row>
    <row r="287" spans="1:17" x14ac:dyDescent="0.25">
      <c r="A287" s="40">
        <v>45677</v>
      </c>
      <c r="B287" s="54">
        <v>5</v>
      </c>
      <c r="C287" t="s">
        <v>421</v>
      </c>
      <c r="D287" t="s">
        <v>422</v>
      </c>
      <c r="E287" t="s">
        <v>423</v>
      </c>
      <c r="F287" t="s">
        <v>424</v>
      </c>
      <c r="G287" s="59">
        <v>291.77999999999997</v>
      </c>
      <c r="H287">
        <v>1</v>
      </c>
      <c r="I287" s="59">
        <v>291.77999999999997</v>
      </c>
      <c r="J287" s="40">
        <v>45666</v>
      </c>
      <c r="K287" t="s">
        <v>38</v>
      </c>
      <c r="L287" t="s">
        <v>425</v>
      </c>
      <c r="N287" t="str">
        <f>IF(ISERROR(SEARCH("NF",E287,1)),"NÃO","SIM")</f>
        <v>NÃO</v>
      </c>
      <c r="O287" t="str">
        <f>IF($B287=5,"SIM","")</f>
        <v>SIM</v>
      </c>
      <c r="P287" s="50" t="str">
        <f>A287&amp;B287&amp;C287&amp;E287&amp;G287&amp;EDATE(J287,0)</f>
        <v>45677517469701000177PREGOS291,7845666</v>
      </c>
      <c r="Q287" s="1">
        <f>IF(A287=0,"",VLOOKUP($A287,RESUMO!$A$8:$B$83,2,FALSE))</f>
        <v>12</v>
      </c>
    </row>
    <row r="288" spans="1:17" x14ac:dyDescent="0.25">
      <c r="A288" s="40">
        <v>45677</v>
      </c>
      <c r="B288" s="54">
        <v>5</v>
      </c>
      <c r="C288" t="s">
        <v>136</v>
      </c>
      <c r="D288" t="s">
        <v>137</v>
      </c>
      <c r="E288" t="s">
        <v>426</v>
      </c>
      <c r="F288" t="s">
        <v>427</v>
      </c>
      <c r="G288" s="59">
        <v>1198.8900000000001</v>
      </c>
      <c r="H288">
        <v>1</v>
      </c>
      <c r="I288" s="59">
        <v>1198.8900000000001</v>
      </c>
      <c r="J288" s="40">
        <v>45665</v>
      </c>
      <c r="K288" t="s">
        <v>38</v>
      </c>
      <c r="L288" t="s">
        <v>331</v>
      </c>
      <c r="N288" t="str">
        <f>IF(ISERROR(SEARCH("NF",E288,1)),"NÃO","SIM")</f>
        <v>NÃO</v>
      </c>
      <c r="O288" t="str">
        <f>IF($B288=5,"SIM","")</f>
        <v>SIM</v>
      </c>
      <c r="P288" s="50" t="str">
        <f>A288&amp;B288&amp;C288&amp;E288&amp;G288&amp;EDATE(J288,0)</f>
        <v>45677517194994000127BROCA, SERROTE, DESEMPENADEIRA, PARAFUSADEIRA1198,8945665</v>
      </c>
      <c r="Q288" s="1">
        <f>IF(A288=0,"",VLOOKUP($A288,RESUMO!$A$8:$B$83,2,FALSE))</f>
        <v>12</v>
      </c>
    </row>
    <row r="289" spans="1:17" x14ac:dyDescent="0.25">
      <c r="A289" s="40">
        <v>45677</v>
      </c>
      <c r="B289" s="54">
        <v>5</v>
      </c>
      <c r="C289" t="s">
        <v>428</v>
      </c>
      <c r="D289" t="s">
        <v>35</v>
      </c>
      <c r="E289" t="s">
        <v>429</v>
      </c>
      <c r="F289" t="s">
        <v>430</v>
      </c>
      <c r="G289" s="59">
        <v>1180</v>
      </c>
      <c r="H289">
        <v>1</v>
      </c>
      <c r="I289" s="59">
        <v>1180</v>
      </c>
      <c r="J289" s="40">
        <v>45665</v>
      </c>
      <c r="K289" t="s">
        <v>38</v>
      </c>
      <c r="L289" t="s">
        <v>331</v>
      </c>
      <c r="N289" t="str">
        <f>IF(ISERROR(SEARCH("NF",E289,1)),"NÃO","SIM")</f>
        <v>NÃO</v>
      </c>
      <c r="O289" t="str">
        <f>IF($B289=5,"SIM","")</f>
        <v>SIM</v>
      </c>
      <c r="P289" s="50" t="str">
        <f>A289&amp;B289&amp;C289&amp;E289&amp;G289&amp;EDATE(J289,0)</f>
        <v>45677518850040000198LONA118045665</v>
      </c>
      <c r="Q289" s="1">
        <f>IF(A289=0,"",VLOOKUP($A289,RESUMO!$A$8:$B$83,2,FALSE))</f>
        <v>12</v>
      </c>
    </row>
    <row r="290" spans="1:17" x14ac:dyDescent="0.25">
      <c r="A290" s="40">
        <v>45677</v>
      </c>
      <c r="B290" s="54">
        <v>5</v>
      </c>
      <c r="C290" t="s">
        <v>433</v>
      </c>
      <c r="D290" t="s">
        <v>434</v>
      </c>
      <c r="E290" t="s">
        <v>435</v>
      </c>
      <c r="G290" s="59">
        <v>7000</v>
      </c>
      <c r="H290">
        <v>1</v>
      </c>
      <c r="I290" s="59">
        <v>7000</v>
      </c>
      <c r="J290" s="40">
        <v>45665</v>
      </c>
      <c r="K290" t="s">
        <v>38</v>
      </c>
      <c r="L290" t="s">
        <v>436</v>
      </c>
      <c r="N290" t="str">
        <f>IF(ISERROR(SEARCH("NF",E290,1)),"NÃO","SIM")</f>
        <v>NÃO</v>
      </c>
      <c r="O290" t="str">
        <f>IF($B290=5,"SIM","")</f>
        <v>SIM</v>
      </c>
      <c r="P290" s="50" t="str">
        <f>A290&amp;B290&amp;C290&amp;E290&amp;G290&amp;EDATE(J290,0)</f>
        <v>45677528353992000150LAJES PRÉ FABRICADAS700045665</v>
      </c>
      <c r="Q290" s="1">
        <f>IF(A290=0,"",VLOOKUP($A290,RESUMO!$A$8:$B$83,2,FALSE))</f>
        <v>12</v>
      </c>
    </row>
    <row r="291" spans="1:17" x14ac:dyDescent="0.25">
      <c r="A291" s="40">
        <v>45677</v>
      </c>
      <c r="B291" s="54">
        <v>5</v>
      </c>
      <c r="C291" t="s">
        <v>433</v>
      </c>
      <c r="D291" t="s">
        <v>434</v>
      </c>
      <c r="E291" t="s">
        <v>435</v>
      </c>
      <c r="G291" s="59">
        <v>8400</v>
      </c>
      <c r="H291">
        <v>1</v>
      </c>
      <c r="I291" s="59">
        <v>8400</v>
      </c>
      <c r="J291" s="40">
        <v>45666</v>
      </c>
      <c r="K291" t="s">
        <v>38</v>
      </c>
      <c r="L291" t="s">
        <v>436</v>
      </c>
      <c r="N291" t="str">
        <f>IF(ISERROR(SEARCH("NF",E291,1)),"NÃO","SIM")</f>
        <v>NÃO</v>
      </c>
      <c r="O291" t="str">
        <f>IF($B291=5,"SIM","")</f>
        <v>SIM</v>
      </c>
      <c r="P291" s="50" t="str">
        <f>A291&amp;B291&amp;C291&amp;E291&amp;G291&amp;EDATE(J291,0)</f>
        <v>45677528353992000150LAJES PRÉ FABRICADAS840045666</v>
      </c>
      <c r="Q291" s="1">
        <f>IF(A291=0,"",VLOOKUP($A291,RESUMO!$A$8:$B$83,2,FALSE))</f>
        <v>12</v>
      </c>
    </row>
    <row r="292" spans="1:17" x14ac:dyDescent="0.25">
      <c r="A292" s="40">
        <v>45677</v>
      </c>
      <c r="B292" s="54">
        <v>5</v>
      </c>
      <c r="C292" t="s">
        <v>437</v>
      </c>
      <c r="D292" t="s">
        <v>438</v>
      </c>
      <c r="E292" t="s">
        <v>439</v>
      </c>
      <c r="G292" s="59">
        <v>2000</v>
      </c>
      <c r="H292">
        <v>1</v>
      </c>
      <c r="I292" s="59">
        <v>2000</v>
      </c>
      <c r="J292" s="40">
        <v>45670</v>
      </c>
      <c r="K292" t="s">
        <v>21</v>
      </c>
      <c r="L292" t="s">
        <v>440</v>
      </c>
      <c r="N292" t="str">
        <f>IF(ISERROR(SEARCH("NF",E292,1)),"NÃO","SIM")</f>
        <v>NÃO</v>
      </c>
      <c r="O292" t="str">
        <f>IF($B292=5,"SIM","")</f>
        <v>SIM</v>
      </c>
      <c r="P292" s="50" t="str">
        <f>A292&amp;B292&amp;C292&amp;E292&amp;G292&amp;EDATE(J292,0)</f>
        <v>45677500008022030600SARRAFEAMENTO200045670</v>
      </c>
      <c r="Q292" s="1">
        <f>IF(A292=0,"",VLOOKUP($A292,RESUMO!$A$8:$B$83,2,FALSE))</f>
        <v>12</v>
      </c>
    </row>
    <row r="293" spans="1:17" x14ac:dyDescent="0.25">
      <c r="A293" s="40">
        <v>45677</v>
      </c>
      <c r="B293" s="54">
        <v>5</v>
      </c>
      <c r="C293" t="s">
        <v>400</v>
      </c>
      <c r="D293" t="s">
        <v>401</v>
      </c>
      <c r="E293" t="s">
        <v>441</v>
      </c>
      <c r="G293" s="59">
        <v>1400</v>
      </c>
      <c r="H293">
        <v>1</v>
      </c>
      <c r="I293" s="59">
        <v>1400</v>
      </c>
      <c r="J293" s="40">
        <v>45670</v>
      </c>
      <c r="K293" t="s">
        <v>38</v>
      </c>
      <c r="L293" t="s">
        <v>331</v>
      </c>
      <c r="N293" t="str">
        <f>IF(ISERROR(SEARCH("NF",E293,1)),"NÃO","SIM")</f>
        <v>NÃO</v>
      </c>
      <c r="O293" t="str">
        <f>IF($B293=5,"SIM","")</f>
        <v>SIM</v>
      </c>
      <c r="P293" s="50" t="str">
        <f>A293&amp;B293&amp;C293&amp;E293&amp;G293&amp;EDATE(J293,0)</f>
        <v>45677550322705000101SERVIÇO DE BOMBEAMENTO140045670</v>
      </c>
      <c r="Q293" s="1">
        <f>IF(A293=0,"",VLOOKUP($A293,RESUMO!$A$8:$B$83,2,FALSE))</f>
        <v>12</v>
      </c>
    </row>
    <row r="294" spans="1:17" x14ac:dyDescent="0.25">
      <c r="A294" s="40">
        <v>45677</v>
      </c>
      <c r="B294" s="54">
        <v>5</v>
      </c>
      <c r="C294" t="s">
        <v>442</v>
      </c>
      <c r="D294" t="s">
        <v>443</v>
      </c>
      <c r="E294" t="s">
        <v>444</v>
      </c>
      <c r="G294" s="59">
        <v>250</v>
      </c>
      <c r="H294">
        <v>1</v>
      </c>
      <c r="I294" s="59">
        <v>250</v>
      </c>
      <c r="J294" s="40">
        <v>45671</v>
      </c>
      <c r="K294" t="s">
        <v>38</v>
      </c>
      <c r="L294" t="s">
        <v>331</v>
      </c>
      <c r="N294" t="str">
        <f>IF(ISERROR(SEARCH("NF",E294,1)),"NÃO","SIM")</f>
        <v>NÃO</v>
      </c>
      <c r="O294" t="str">
        <f>IF($B294=5,"SIM","")</f>
        <v>SIM</v>
      </c>
      <c r="P294" s="50" t="str">
        <f>A294&amp;B294&amp;C294&amp;E294&amp;G294&amp;EDATE(J294,0)</f>
        <v>4567750004659874872350% FRETE ARXX25045671</v>
      </c>
      <c r="Q294" s="1">
        <f>IF(A294=0,"",VLOOKUP($A294,RESUMO!$A$8:$B$83,2,FALSE))</f>
        <v>12</v>
      </c>
    </row>
    <row r="295" spans="1:17" x14ac:dyDescent="0.25">
      <c r="A295" s="40">
        <v>45677</v>
      </c>
      <c r="B295" s="54">
        <v>5</v>
      </c>
      <c r="C295" t="s">
        <v>421</v>
      </c>
      <c r="D295" t="s">
        <v>422</v>
      </c>
      <c r="E295" t="s">
        <v>423</v>
      </c>
      <c r="F295" t="s">
        <v>451</v>
      </c>
      <c r="G295" s="59">
        <v>231.32</v>
      </c>
      <c r="H295">
        <v>1</v>
      </c>
      <c r="I295" s="59">
        <v>231.32</v>
      </c>
      <c r="J295" s="40">
        <v>45664</v>
      </c>
      <c r="K295" t="s">
        <v>38</v>
      </c>
      <c r="L295" t="s">
        <v>425</v>
      </c>
      <c r="N295" t="str">
        <f>IF(ISERROR(SEARCH("NF",E295,1)),"NÃO","SIM")</f>
        <v>NÃO</v>
      </c>
      <c r="O295" t="str">
        <f>IF($B295=5,"SIM","")</f>
        <v>SIM</v>
      </c>
      <c r="P295" s="50" t="str">
        <f>A295&amp;B295&amp;C295&amp;E295&amp;G295&amp;EDATE(J295,0)</f>
        <v>45677517469701000177PREGOS231,3245664</v>
      </c>
      <c r="Q295" s="1">
        <f>IF(A295=0,"",VLOOKUP($A295,RESUMO!$A$8:$B$83,2,FALSE))</f>
        <v>12</v>
      </c>
    </row>
    <row r="296" spans="1:17" x14ac:dyDescent="0.25">
      <c r="A296" s="40">
        <v>45693</v>
      </c>
      <c r="B296" s="54">
        <v>1</v>
      </c>
      <c r="C296" t="s">
        <v>455</v>
      </c>
      <c r="D296" t="s">
        <v>449</v>
      </c>
      <c r="E296" t="s">
        <v>81</v>
      </c>
      <c r="G296" s="59">
        <v>230</v>
      </c>
      <c r="H296">
        <v>12</v>
      </c>
      <c r="I296" s="59">
        <v>2760</v>
      </c>
      <c r="J296" s="40">
        <v>45694</v>
      </c>
      <c r="K296" t="s">
        <v>27</v>
      </c>
      <c r="L296" t="s">
        <v>450</v>
      </c>
      <c r="N296" t="str">
        <f>IF(ISERROR(SEARCH("NF",E296,1)),"NÃO","SIM")</f>
        <v>NÃO</v>
      </c>
      <c r="O296" t="str">
        <f>IF($B296=5,"SIM","")</f>
        <v/>
      </c>
      <c r="P296" s="50" t="str">
        <f>A296&amp;B296&amp;C296&amp;E296&amp;G296&amp;EDATE(J296,0)</f>
        <v>45693112101331640DIÁRIA23045694</v>
      </c>
      <c r="Q296" s="1">
        <f>IF(A296=0,"",VLOOKUP($A296,RESUMO!$A$8:$B$83,2,FALSE))</f>
        <v>13</v>
      </c>
    </row>
    <row r="297" spans="1:17" x14ac:dyDescent="0.25">
      <c r="A297" s="40">
        <v>45693</v>
      </c>
      <c r="B297" s="54">
        <v>1</v>
      </c>
      <c r="C297" t="s">
        <v>122</v>
      </c>
      <c r="D297" t="s">
        <v>123</v>
      </c>
      <c r="E297" t="s">
        <v>166</v>
      </c>
      <c r="G297" s="59">
        <v>3086.74</v>
      </c>
      <c r="H297">
        <v>1</v>
      </c>
      <c r="I297" s="59">
        <v>3086.74</v>
      </c>
      <c r="J297" s="40">
        <v>45694</v>
      </c>
      <c r="K297" t="s">
        <v>27</v>
      </c>
      <c r="L297" t="s">
        <v>124</v>
      </c>
      <c r="N297" t="str">
        <f>IF(ISERROR(SEARCH("NF",E297,1)),"NÃO","SIM")</f>
        <v>NÃO</v>
      </c>
      <c r="O297" t="str">
        <f>IF($B297=5,"SIM","")</f>
        <v/>
      </c>
      <c r="P297" s="50" t="str">
        <f>A297&amp;B297&amp;C297&amp;E297&amp;G297&amp;EDATE(J297,0)</f>
        <v>45693137134949672SALÁRIO3086,7445694</v>
      </c>
      <c r="Q297" s="1">
        <f>IF(A297=0,"",VLOOKUP($A297,RESUMO!$A$8:$B$83,2,FALSE))</f>
        <v>13</v>
      </c>
    </row>
    <row r="298" spans="1:17" x14ac:dyDescent="0.25">
      <c r="A298" s="40">
        <v>45693</v>
      </c>
      <c r="B298" s="54">
        <v>1</v>
      </c>
      <c r="C298" t="s">
        <v>122</v>
      </c>
      <c r="D298" t="s">
        <v>123</v>
      </c>
      <c r="E298" t="s">
        <v>167</v>
      </c>
      <c r="G298" s="59">
        <v>44.3</v>
      </c>
      <c r="H298">
        <v>20</v>
      </c>
      <c r="I298" s="59">
        <v>886</v>
      </c>
      <c r="J298" s="40">
        <v>45694</v>
      </c>
      <c r="K298" t="s">
        <v>27</v>
      </c>
      <c r="L298" t="s">
        <v>124</v>
      </c>
      <c r="N298" t="str">
        <f>IF(ISERROR(SEARCH("NF",E298,1)),"NÃO","SIM")</f>
        <v>NÃO</v>
      </c>
      <c r="O298" t="str">
        <f>IF($B298=5,"SIM","")</f>
        <v/>
      </c>
      <c r="P298" s="50" t="str">
        <f>A298&amp;B298&amp;C298&amp;E298&amp;G298&amp;EDATE(J298,0)</f>
        <v>45693137134949672TRANSPORTE44,345694</v>
      </c>
      <c r="Q298" s="1">
        <f>IF(A298=0,"",VLOOKUP($A298,RESUMO!$A$8:$B$83,2,FALSE))</f>
        <v>13</v>
      </c>
    </row>
    <row r="299" spans="1:17" x14ac:dyDescent="0.25">
      <c r="A299" s="40">
        <v>45693</v>
      </c>
      <c r="B299" s="54">
        <v>1</v>
      </c>
      <c r="C299" t="s">
        <v>122</v>
      </c>
      <c r="D299" t="s">
        <v>123</v>
      </c>
      <c r="E299" t="s">
        <v>168</v>
      </c>
      <c r="G299" s="59">
        <v>4</v>
      </c>
      <c r="H299">
        <v>20</v>
      </c>
      <c r="I299" s="59">
        <v>80</v>
      </c>
      <c r="J299" s="40">
        <v>45694</v>
      </c>
      <c r="K299" t="s">
        <v>27</v>
      </c>
      <c r="L299" t="s">
        <v>124</v>
      </c>
      <c r="N299" t="str">
        <f>IF(ISERROR(SEARCH("NF",E299,1)),"NÃO","SIM")</f>
        <v>NÃO</v>
      </c>
      <c r="O299" t="str">
        <f>IF($B299=5,"SIM","")</f>
        <v/>
      </c>
      <c r="P299" s="50" t="str">
        <f>A299&amp;B299&amp;C299&amp;E299&amp;G299&amp;EDATE(J299,0)</f>
        <v>45693137134949672CAFÉ445694</v>
      </c>
      <c r="Q299" s="1">
        <f>IF(A299=0,"",VLOOKUP($A299,RESUMO!$A$8:$B$83,2,FALSE))</f>
        <v>13</v>
      </c>
    </row>
    <row r="300" spans="1:17" x14ac:dyDescent="0.25">
      <c r="A300" s="40">
        <v>45693</v>
      </c>
      <c r="B300" s="54">
        <v>1</v>
      </c>
      <c r="C300" t="s">
        <v>456</v>
      </c>
      <c r="D300" t="s">
        <v>389</v>
      </c>
      <c r="E300" t="s">
        <v>81</v>
      </c>
      <c r="G300" s="59">
        <v>230</v>
      </c>
      <c r="H300">
        <v>11</v>
      </c>
      <c r="I300" s="59">
        <v>2530</v>
      </c>
      <c r="J300" s="40">
        <v>45694</v>
      </c>
      <c r="K300" t="s">
        <v>27</v>
      </c>
      <c r="L300" t="s">
        <v>390</v>
      </c>
      <c r="N300" t="str">
        <f>IF(ISERROR(SEARCH("NF",E300,1)),"NÃO","SIM")</f>
        <v>NÃO</v>
      </c>
      <c r="O300" t="str">
        <f>IF($B300=5,"SIM","")</f>
        <v/>
      </c>
      <c r="P300" s="50" t="str">
        <f>A300&amp;B300&amp;C300&amp;E300&amp;G300&amp;EDATE(J300,0)</f>
        <v>45693103435297697DIÁRIA23045694</v>
      </c>
      <c r="Q300" s="1">
        <f>IF(A300=0,"",VLOOKUP($A300,RESUMO!$A$8:$B$83,2,FALSE))</f>
        <v>13</v>
      </c>
    </row>
    <row r="301" spans="1:17" x14ac:dyDescent="0.25">
      <c r="A301" s="40">
        <v>45693</v>
      </c>
      <c r="B301" s="54">
        <v>1</v>
      </c>
      <c r="C301" t="s">
        <v>457</v>
      </c>
      <c r="D301" t="s">
        <v>404</v>
      </c>
      <c r="E301" t="s">
        <v>166</v>
      </c>
      <c r="G301" s="59">
        <v>1195.21</v>
      </c>
      <c r="H301">
        <v>1</v>
      </c>
      <c r="I301" s="59">
        <v>1195.21</v>
      </c>
      <c r="J301" s="40">
        <v>45694</v>
      </c>
      <c r="K301" t="s">
        <v>27</v>
      </c>
      <c r="L301" t="s">
        <v>405</v>
      </c>
      <c r="N301" t="str">
        <f>IF(ISERROR(SEARCH("NF",E301,1)),"NÃO","SIM")</f>
        <v>NÃO</v>
      </c>
      <c r="O301" t="str">
        <f>IF($B301=5,"SIM","")</f>
        <v/>
      </c>
      <c r="P301" s="50" t="str">
        <f>A301&amp;B301&amp;C301&amp;E301&amp;G301&amp;EDATE(J301,0)</f>
        <v>45693194512361200SALÁRIO1195,2145694</v>
      </c>
      <c r="Q301" s="1">
        <f>IF(A301=0,"",VLOOKUP($A301,RESUMO!$A$8:$B$83,2,FALSE))</f>
        <v>13</v>
      </c>
    </row>
    <row r="302" spans="1:17" x14ac:dyDescent="0.25">
      <c r="A302" s="40">
        <v>45693</v>
      </c>
      <c r="B302" s="54">
        <v>1</v>
      </c>
      <c r="C302" t="s">
        <v>457</v>
      </c>
      <c r="D302" t="s">
        <v>404</v>
      </c>
      <c r="E302" t="s">
        <v>167</v>
      </c>
      <c r="G302" s="59">
        <v>34</v>
      </c>
      <c r="H302">
        <v>20</v>
      </c>
      <c r="I302" s="59">
        <v>680</v>
      </c>
      <c r="J302" s="40">
        <v>45694</v>
      </c>
      <c r="K302" t="s">
        <v>27</v>
      </c>
      <c r="L302" t="s">
        <v>405</v>
      </c>
      <c r="N302" t="str">
        <f>IF(ISERROR(SEARCH("NF",E302,1)),"NÃO","SIM")</f>
        <v>NÃO</v>
      </c>
      <c r="O302" t="str">
        <f>IF($B302=5,"SIM","")</f>
        <v/>
      </c>
      <c r="P302" s="50" t="str">
        <f>A302&amp;B302&amp;C302&amp;E302&amp;G302&amp;EDATE(J302,0)</f>
        <v>45693194512361200TRANSPORTE3445694</v>
      </c>
      <c r="Q302" s="1">
        <f>IF(A302=0,"",VLOOKUP($A302,RESUMO!$A$8:$B$83,2,FALSE))</f>
        <v>13</v>
      </c>
    </row>
    <row r="303" spans="1:17" x14ac:dyDescent="0.25">
      <c r="A303" s="40">
        <v>45693</v>
      </c>
      <c r="B303" s="54">
        <v>1</v>
      </c>
      <c r="C303" t="s">
        <v>457</v>
      </c>
      <c r="D303" t="s">
        <v>404</v>
      </c>
      <c r="E303" t="s">
        <v>168</v>
      </c>
      <c r="G303" s="59">
        <v>4</v>
      </c>
      <c r="H303">
        <v>20</v>
      </c>
      <c r="I303" s="59">
        <v>80</v>
      </c>
      <c r="J303" s="40">
        <v>45694</v>
      </c>
      <c r="K303" t="s">
        <v>27</v>
      </c>
      <c r="L303" t="s">
        <v>405</v>
      </c>
      <c r="N303" t="str">
        <f>IF(ISERROR(SEARCH("NF",E303,1)),"NÃO","SIM")</f>
        <v>NÃO</v>
      </c>
      <c r="O303" t="str">
        <f>IF($B303=5,"SIM","")</f>
        <v/>
      </c>
      <c r="P303" s="50" t="str">
        <f>A303&amp;B303&amp;C303&amp;E303&amp;G303&amp;EDATE(J303,0)</f>
        <v>45693194512361200CAFÉ445694</v>
      </c>
      <c r="Q303" s="1">
        <f>IF(A303=0,"",VLOOKUP($A303,RESUMO!$A$8:$B$83,2,FALSE))</f>
        <v>13</v>
      </c>
    </row>
    <row r="304" spans="1:17" x14ac:dyDescent="0.25">
      <c r="A304" s="40">
        <v>45693</v>
      </c>
      <c r="B304" s="54">
        <v>1</v>
      </c>
      <c r="C304" t="s">
        <v>127</v>
      </c>
      <c r="D304" t="s">
        <v>128</v>
      </c>
      <c r="E304" t="s">
        <v>166</v>
      </c>
      <c r="G304" s="59">
        <v>1909.01</v>
      </c>
      <c r="H304">
        <v>1</v>
      </c>
      <c r="I304" s="59">
        <v>1909.01</v>
      </c>
      <c r="J304" s="40">
        <v>45694</v>
      </c>
      <c r="K304" t="s">
        <v>27</v>
      </c>
      <c r="L304" t="s">
        <v>129</v>
      </c>
      <c r="N304" t="str">
        <f>IF(ISERROR(SEARCH("NF",E304,1)),"NÃO","SIM")</f>
        <v>NÃO</v>
      </c>
      <c r="O304" t="str">
        <f>IF($B304=5,"SIM","")</f>
        <v/>
      </c>
      <c r="P304" s="50" t="str">
        <f>A304&amp;B304&amp;C304&amp;E304&amp;G304&amp;EDATE(J304,0)</f>
        <v>45693110199069603SALÁRIO1909,0145694</v>
      </c>
      <c r="Q304" s="1">
        <f>IF(A304=0,"",VLOOKUP($A304,RESUMO!$A$8:$B$83,2,FALSE))</f>
        <v>13</v>
      </c>
    </row>
    <row r="305" spans="1:17" x14ac:dyDescent="0.25">
      <c r="A305" s="40">
        <v>45693</v>
      </c>
      <c r="B305" s="54">
        <v>1</v>
      </c>
      <c r="C305" t="s">
        <v>127</v>
      </c>
      <c r="D305" t="s">
        <v>128</v>
      </c>
      <c r="E305" t="s">
        <v>167</v>
      </c>
      <c r="G305" s="59">
        <v>48.6</v>
      </c>
      <c r="H305">
        <v>19</v>
      </c>
      <c r="I305" s="59">
        <v>923.4</v>
      </c>
      <c r="J305" s="40">
        <v>45694</v>
      </c>
      <c r="K305" t="s">
        <v>27</v>
      </c>
      <c r="L305" t="s">
        <v>129</v>
      </c>
      <c r="N305" t="str">
        <f>IF(ISERROR(SEARCH("NF",E305,1)),"NÃO","SIM")</f>
        <v>NÃO</v>
      </c>
      <c r="O305" t="str">
        <f>IF($B305=5,"SIM","")</f>
        <v/>
      </c>
      <c r="P305" s="50" t="str">
        <f>A305&amp;B305&amp;C305&amp;E305&amp;G305&amp;EDATE(J305,0)</f>
        <v>45693110199069603TRANSPORTE48,645694</v>
      </c>
      <c r="Q305" s="1">
        <f>IF(A305=0,"",VLOOKUP($A305,RESUMO!$A$8:$B$83,2,FALSE))</f>
        <v>13</v>
      </c>
    </row>
    <row r="306" spans="1:17" x14ac:dyDescent="0.25">
      <c r="A306" s="40">
        <v>45693</v>
      </c>
      <c r="B306" s="54">
        <v>1</v>
      </c>
      <c r="C306" t="s">
        <v>127</v>
      </c>
      <c r="D306" t="s">
        <v>128</v>
      </c>
      <c r="E306" t="s">
        <v>168</v>
      </c>
      <c r="G306" s="59">
        <v>4</v>
      </c>
      <c r="H306">
        <v>19</v>
      </c>
      <c r="I306" s="59">
        <v>76</v>
      </c>
      <c r="J306" s="40">
        <v>45694</v>
      </c>
      <c r="K306" t="s">
        <v>27</v>
      </c>
      <c r="L306" t="s">
        <v>129</v>
      </c>
      <c r="N306" t="str">
        <f>IF(ISERROR(SEARCH("NF",E306,1)),"NÃO","SIM")</f>
        <v>NÃO</v>
      </c>
      <c r="O306" t="str">
        <f>IF($B306=5,"SIM","")</f>
        <v/>
      </c>
      <c r="P306" s="50" t="str">
        <f>A306&amp;B306&amp;C306&amp;E306&amp;G306&amp;EDATE(J306,0)</f>
        <v>45693110199069603CAFÉ445694</v>
      </c>
      <c r="Q306" s="1">
        <f>IF(A306=0,"",VLOOKUP($A306,RESUMO!$A$8:$B$83,2,FALSE))</f>
        <v>13</v>
      </c>
    </row>
    <row r="307" spans="1:17" x14ac:dyDescent="0.25">
      <c r="A307" s="40">
        <v>45693</v>
      </c>
      <c r="B307" s="54">
        <v>1</v>
      </c>
      <c r="C307" t="s">
        <v>172</v>
      </c>
      <c r="D307" t="s">
        <v>173</v>
      </c>
      <c r="E307" t="s">
        <v>81</v>
      </c>
      <c r="G307" s="59">
        <v>230</v>
      </c>
      <c r="H307">
        <v>12</v>
      </c>
      <c r="I307" s="59">
        <v>2760</v>
      </c>
      <c r="J307" s="40">
        <v>45694</v>
      </c>
      <c r="K307" t="s">
        <v>27</v>
      </c>
      <c r="L307" t="s">
        <v>174</v>
      </c>
      <c r="N307" t="str">
        <f>IF(ISERROR(SEARCH("NF",E307,1)),"NÃO","SIM")</f>
        <v>NÃO</v>
      </c>
      <c r="O307" t="str">
        <f>IF($B307=5,"SIM","")</f>
        <v/>
      </c>
      <c r="P307" s="50" t="str">
        <f>A307&amp;B307&amp;C307&amp;E307&amp;G307&amp;EDATE(J307,0)</f>
        <v>45693170458913693DIÁRIA23045694</v>
      </c>
      <c r="Q307" s="1">
        <f>IF(A307=0,"",VLOOKUP($A307,RESUMO!$A$8:$B$83,2,FALSE))</f>
        <v>13</v>
      </c>
    </row>
    <row r="308" spans="1:17" x14ac:dyDescent="0.25">
      <c r="A308" s="40">
        <v>45693</v>
      </c>
      <c r="B308" s="54">
        <v>1</v>
      </c>
      <c r="C308" t="s">
        <v>245</v>
      </c>
      <c r="D308" t="s">
        <v>246</v>
      </c>
      <c r="E308" t="s">
        <v>81</v>
      </c>
      <c r="G308" s="59">
        <v>230</v>
      </c>
      <c r="H308">
        <v>10</v>
      </c>
      <c r="I308" s="59">
        <v>2300</v>
      </c>
      <c r="J308" s="40">
        <v>45694</v>
      </c>
      <c r="K308" t="s">
        <v>27</v>
      </c>
      <c r="L308" t="s">
        <v>247</v>
      </c>
      <c r="N308" t="str">
        <f>IF(ISERROR(SEARCH("NF",E308,1)),"NÃO","SIM")</f>
        <v>NÃO</v>
      </c>
      <c r="O308" t="str">
        <f>IF($B308=5,"SIM","")</f>
        <v/>
      </c>
      <c r="P308" s="50" t="str">
        <f>A308&amp;B308&amp;C308&amp;E308&amp;G308&amp;EDATE(J308,0)</f>
        <v>45693152606090772DIÁRIA23045694</v>
      </c>
      <c r="Q308" s="1">
        <f>IF(A308=0,"",VLOOKUP($A308,RESUMO!$A$8:$B$83,2,FALSE))</f>
        <v>13</v>
      </c>
    </row>
    <row r="309" spans="1:17" x14ac:dyDescent="0.25">
      <c r="A309" s="40">
        <v>45693</v>
      </c>
      <c r="B309" s="54">
        <v>1</v>
      </c>
      <c r="C309" t="s">
        <v>242</v>
      </c>
      <c r="D309" t="s">
        <v>243</v>
      </c>
      <c r="E309" t="s">
        <v>81</v>
      </c>
      <c r="G309" s="59">
        <v>230</v>
      </c>
      <c r="H309">
        <v>11</v>
      </c>
      <c r="I309" s="59">
        <v>2530</v>
      </c>
      <c r="J309" s="40">
        <v>45694</v>
      </c>
      <c r="K309" t="s">
        <v>27</v>
      </c>
      <c r="L309" t="s">
        <v>342</v>
      </c>
      <c r="N309" t="str">
        <f>IF(ISERROR(SEARCH("NF",E309,1)),"NÃO","SIM")</f>
        <v>NÃO</v>
      </c>
      <c r="O309" t="str">
        <f>IF($B309=5,"SIM","")</f>
        <v/>
      </c>
      <c r="P309" s="50" t="str">
        <f>A309&amp;B309&amp;C309&amp;E309&amp;G309&amp;EDATE(J309,0)</f>
        <v>45693121594554668DIÁRIA23045694</v>
      </c>
      <c r="Q309" s="1">
        <f>IF(A309=0,"",VLOOKUP($A309,RESUMO!$A$8:$B$83,2,FALSE))</f>
        <v>13</v>
      </c>
    </row>
    <row r="310" spans="1:17" x14ac:dyDescent="0.25">
      <c r="A310" s="40">
        <v>45693</v>
      </c>
      <c r="B310" s="54">
        <v>1</v>
      </c>
      <c r="C310" t="s">
        <v>83</v>
      </c>
      <c r="D310" t="s">
        <v>84</v>
      </c>
      <c r="E310" t="s">
        <v>166</v>
      </c>
      <c r="G310" s="59">
        <v>1993.8</v>
      </c>
      <c r="H310">
        <v>1</v>
      </c>
      <c r="I310" s="59">
        <v>1993.8</v>
      </c>
      <c r="J310" s="40">
        <v>45694</v>
      </c>
      <c r="K310" t="s">
        <v>27</v>
      </c>
      <c r="L310" t="s">
        <v>85</v>
      </c>
      <c r="N310" t="str">
        <f>IF(ISERROR(SEARCH("NF",E310,1)),"NÃO","SIM")</f>
        <v>NÃO</v>
      </c>
      <c r="O310" t="str">
        <f>IF($B310=5,"SIM","")</f>
        <v/>
      </c>
      <c r="P310" s="50" t="str">
        <f>A310&amp;B310&amp;C310&amp;E310&amp;G310&amp;EDATE(J310,0)</f>
        <v>45693114020156662SALÁRIO1993,845694</v>
      </c>
      <c r="Q310" s="1">
        <f>IF(A310=0,"",VLOOKUP($A310,RESUMO!$A$8:$B$83,2,FALSE))</f>
        <v>13</v>
      </c>
    </row>
    <row r="311" spans="1:17" x14ac:dyDescent="0.25">
      <c r="A311" s="40">
        <v>45693</v>
      </c>
      <c r="B311" s="54">
        <v>1</v>
      </c>
      <c r="C311" t="s">
        <v>83</v>
      </c>
      <c r="D311" t="s">
        <v>84</v>
      </c>
      <c r="E311" t="s">
        <v>167</v>
      </c>
      <c r="G311" s="59">
        <v>40.700000000000003</v>
      </c>
      <c r="H311">
        <v>19</v>
      </c>
      <c r="I311" s="59">
        <v>773.3</v>
      </c>
      <c r="J311" s="40">
        <v>45694</v>
      </c>
      <c r="K311" t="s">
        <v>27</v>
      </c>
      <c r="L311" t="s">
        <v>85</v>
      </c>
      <c r="N311" t="str">
        <f>IF(ISERROR(SEARCH("NF",E311,1)),"NÃO","SIM")</f>
        <v>NÃO</v>
      </c>
      <c r="O311" t="str">
        <f>IF($B311=5,"SIM","")</f>
        <v/>
      </c>
      <c r="P311" s="50" t="str">
        <f>A311&amp;B311&amp;C311&amp;E311&amp;G311&amp;EDATE(J311,0)</f>
        <v>45693114020156662TRANSPORTE40,745694</v>
      </c>
      <c r="Q311" s="1">
        <f>IF(A311=0,"",VLOOKUP($A311,RESUMO!$A$8:$B$83,2,FALSE))</f>
        <v>13</v>
      </c>
    </row>
    <row r="312" spans="1:17" x14ac:dyDescent="0.25">
      <c r="A312" s="40">
        <v>45693</v>
      </c>
      <c r="B312" s="54">
        <v>1</v>
      </c>
      <c r="C312" t="s">
        <v>83</v>
      </c>
      <c r="D312" t="s">
        <v>84</v>
      </c>
      <c r="E312" t="s">
        <v>168</v>
      </c>
      <c r="G312" s="59">
        <v>4</v>
      </c>
      <c r="H312">
        <v>19</v>
      </c>
      <c r="I312" s="59">
        <v>76</v>
      </c>
      <c r="J312" s="40">
        <v>45694</v>
      </c>
      <c r="K312" t="s">
        <v>27</v>
      </c>
      <c r="L312" t="s">
        <v>85</v>
      </c>
      <c r="N312" t="str">
        <f>IF(ISERROR(SEARCH("NF",E312,1)),"NÃO","SIM")</f>
        <v>NÃO</v>
      </c>
      <c r="O312" t="str">
        <f>IF($B312=5,"SIM","")</f>
        <v/>
      </c>
      <c r="P312" s="50" t="str">
        <f>A312&amp;B312&amp;C312&amp;E312&amp;G312&amp;EDATE(J312,0)</f>
        <v>45693114020156662CAFÉ445694</v>
      </c>
      <c r="Q312" s="1">
        <f>IF(A312=0,"",VLOOKUP($A312,RESUMO!$A$8:$B$83,2,FALSE))</f>
        <v>13</v>
      </c>
    </row>
    <row r="313" spans="1:17" x14ac:dyDescent="0.25">
      <c r="A313" s="40">
        <v>45693</v>
      </c>
      <c r="B313" s="54">
        <v>2</v>
      </c>
      <c r="C313" t="s">
        <v>232</v>
      </c>
      <c r="D313" t="s">
        <v>233</v>
      </c>
      <c r="E313" t="s">
        <v>458</v>
      </c>
      <c r="G313" s="59">
        <v>1350</v>
      </c>
      <c r="H313">
        <v>1</v>
      </c>
      <c r="I313" s="59">
        <v>1350</v>
      </c>
      <c r="J313" s="40">
        <v>45684</v>
      </c>
      <c r="K313" t="s">
        <v>38</v>
      </c>
      <c r="L313" t="s">
        <v>408</v>
      </c>
      <c r="N313" t="str">
        <f>IF(ISERROR(SEARCH("NF",E313,1)),"NÃO","SIM")</f>
        <v>NÃO</v>
      </c>
      <c r="O313" t="str">
        <f>IF($B313=5,"SIM","")</f>
        <v/>
      </c>
      <c r="P313" s="50" t="str">
        <f>A313&amp;B313&amp;C313&amp;E313&amp;G313&amp;EDATE(J313,0)</f>
        <v>45693237052904870AREIA - PED. 5057135045684</v>
      </c>
      <c r="Q313" s="1">
        <f>IF(A313=0,"",VLOOKUP($A313,RESUMO!$A$8:$B$83,2,FALSE))</f>
        <v>13</v>
      </c>
    </row>
    <row r="314" spans="1:17" x14ac:dyDescent="0.25">
      <c r="A314" s="40">
        <v>45693</v>
      </c>
      <c r="B314" s="54">
        <v>2</v>
      </c>
      <c r="C314" t="s">
        <v>325</v>
      </c>
      <c r="D314" t="s">
        <v>326</v>
      </c>
      <c r="E314" t="s">
        <v>459</v>
      </c>
      <c r="F314" t="s">
        <v>460</v>
      </c>
      <c r="G314" s="59">
        <v>800</v>
      </c>
      <c r="H314">
        <v>1</v>
      </c>
      <c r="I314" s="59">
        <v>800</v>
      </c>
      <c r="J314" s="40">
        <v>45694</v>
      </c>
      <c r="K314" t="s">
        <v>21</v>
      </c>
      <c r="L314" t="s">
        <v>328</v>
      </c>
      <c r="N314" t="str">
        <f>IF(ISERROR(SEARCH("NF",E314,1)),"NÃO","SIM")</f>
        <v>NÃO</v>
      </c>
      <c r="O314" t="str">
        <f>IF($B314=5,"SIM","")</f>
        <v/>
      </c>
      <c r="P314" s="50" t="str">
        <f>A314&amp;B314&amp;C314&amp;E314&amp;G314&amp;EDATE(J314,0)</f>
        <v>45693241279565000137LOCAÇÃO DE CAÇAMBAS80045694</v>
      </c>
      <c r="Q314" s="1">
        <f>IF(A314=0,"",VLOOKUP($A314,RESUMO!$A$8:$B$83,2,FALSE))</f>
        <v>13</v>
      </c>
    </row>
    <row r="315" spans="1:17" x14ac:dyDescent="0.25">
      <c r="A315" s="40">
        <v>45693</v>
      </c>
      <c r="B315" s="54">
        <v>2</v>
      </c>
      <c r="C315" t="s">
        <v>17</v>
      </c>
      <c r="D315" t="s">
        <v>18</v>
      </c>
      <c r="E315" t="s">
        <v>19</v>
      </c>
      <c r="G315" s="59">
        <v>376.8</v>
      </c>
      <c r="H315">
        <v>1</v>
      </c>
      <c r="I315" s="59">
        <v>376.8</v>
      </c>
      <c r="J315" s="40">
        <v>45694</v>
      </c>
      <c r="K315" t="s">
        <v>21</v>
      </c>
      <c r="L315" t="s">
        <v>22</v>
      </c>
      <c r="N315" t="str">
        <f>IF(ISERROR(SEARCH("NF",E315,1)),"NÃO","SIM")</f>
        <v>SIM</v>
      </c>
      <c r="O315" t="str">
        <f>IF($B315=5,"SIM","")</f>
        <v/>
      </c>
      <c r="P315" s="50" t="str">
        <f>A315&amp;B315&amp;C315&amp;E315&amp;G315&amp;EDATE(J315,0)</f>
        <v>45693207834753000141PLOTAGENS - NF A EMITIR376,845694</v>
      </c>
      <c r="Q315" s="1">
        <f>IF(A315=0,"",VLOOKUP($A315,RESUMO!$A$8:$B$83,2,FALSE))</f>
        <v>13</v>
      </c>
    </row>
    <row r="316" spans="1:17" x14ac:dyDescent="0.25">
      <c r="A316" s="40">
        <v>45693</v>
      </c>
      <c r="B316" s="54">
        <v>3</v>
      </c>
      <c r="C316" t="s">
        <v>76</v>
      </c>
      <c r="D316" t="s">
        <v>77</v>
      </c>
      <c r="E316" t="s">
        <v>452</v>
      </c>
      <c r="F316" t="s">
        <v>453</v>
      </c>
      <c r="G316" s="59">
        <v>4588.9799999999996</v>
      </c>
      <c r="H316">
        <v>1</v>
      </c>
      <c r="I316" s="59">
        <v>4588.9799999999996</v>
      </c>
      <c r="J316" s="40">
        <v>45707</v>
      </c>
      <c r="K316" t="s">
        <v>38</v>
      </c>
      <c r="L316" t="s">
        <v>331</v>
      </c>
      <c r="N316" t="str">
        <f>IF(ISERROR(SEARCH("NF",E316,1)),"NÃO","SIM")</f>
        <v>NÃO</v>
      </c>
      <c r="O316" t="str">
        <f>IF($B316=5,"SIM","")</f>
        <v/>
      </c>
      <c r="P316" s="50" t="str">
        <f>A316&amp;B316&amp;C316&amp;E316&amp;G316&amp;EDATE(J316,0)</f>
        <v>45693317250275000348MATERIAIS HIDRAULICOS - PARC. 1/24588,9845707</v>
      </c>
      <c r="Q316" s="1">
        <f>IF(A316=0,"",VLOOKUP($A316,RESUMO!$A$8:$B$83,2,FALSE))</f>
        <v>13</v>
      </c>
    </row>
    <row r="317" spans="1:17" x14ac:dyDescent="0.25">
      <c r="A317" s="40">
        <v>45693</v>
      </c>
      <c r="B317" s="54">
        <v>3</v>
      </c>
      <c r="C317" t="s">
        <v>461</v>
      </c>
      <c r="D317" t="s">
        <v>159</v>
      </c>
      <c r="E317" t="s">
        <v>462</v>
      </c>
      <c r="G317" s="59">
        <v>372</v>
      </c>
      <c r="H317">
        <v>1</v>
      </c>
      <c r="I317" s="59">
        <v>372</v>
      </c>
      <c r="J317" s="40">
        <v>45694</v>
      </c>
      <c r="K317" t="s">
        <v>27</v>
      </c>
      <c r="L317" t="s">
        <v>28</v>
      </c>
      <c r="N317" t="str">
        <f>IF(ISERROR(SEARCH("NF",E317,1)),"NÃO","SIM")</f>
        <v>NÃO</v>
      </c>
      <c r="O317" t="str">
        <f>IF($B317=5,"SIM","")</f>
        <v/>
      </c>
      <c r="P317" s="50" t="str">
        <f>A317&amp;B317&amp;C317&amp;E317&amp;G317&amp;EDATE(J317,0)</f>
        <v>45693300000011126REF 01/202537245694</v>
      </c>
      <c r="Q317" s="1">
        <f>IF(A317=0,"",VLOOKUP($A317,RESUMO!$A$8:$B$83,2,FALSE))</f>
        <v>13</v>
      </c>
    </row>
    <row r="318" spans="1:17" x14ac:dyDescent="0.25">
      <c r="A318" s="40">
        <v>45693</v>
      </c>
      <c r="B318" s="54">
        <v>3</v>
      </c>
      <c r="C318" t="s">
        <v>463</v>
      </c>
      <c r="D318" t="s">
        <v>163</v>
      </c>
      <c r="E318" t="s">
        <v>462</v>
      </c>
      <c r="G318" s="59">
        <v>146</v>
      </c>
      <c r="H318">
        <v>1</v>
      </c>
      <c r="I318" s="59">
        <v>146</v>
      </c>
      <c r="J318" s="40">
        <v>45694</v>
      </c>
      <c r="K318" t="s">
        <v>33</v>
      </c>
      <c r="L318" t="s">
        <v>28</v>
      </c>
      <c r="N318" t="str">
        <f>IF(ISERROR(SEARCH("NF",E318,1)),"NÃO","SIM")</f>
        <v>NÃO</v>
      </c>
      <c r="O318" t="str">
        <f>IF($B318=5,"SIM","")</f>
        <v/>
      </c>
      <c r="P318" s="50" t="str">
        <f>A318&amp;B318&amp;C318&amp;E318&amp;G318&amp;EDATE(J318,0)</f>
        <v>45693300000011207REF 01/202514645694</v>
      </c>
      <c r="Q318" s="1">
        <f>IF(A318=0,"",VLOOKUP($A318,RESUMO!$A$8:$B$83,2,FALSE))</f>
        <v>13</v>
      </c>
    </row>
    <row r="319" spans="1:17" x14ac:dyDescent="0.25">
      <c r="A319" s="40">
        <v>45693</v>
      </c>
      <c r="B319" s="54">
        <v>3</v>
      </c>
      <c r="C319" t="s">
        <v>464</v>
      </c>
      <c r="D319" t="s">
        <v>165</v>
      </c>
      <c r="E319" t="s">
        <v>462</v>
      </c>
      <c r="G319" s="59">
        <v>910.8</v>
      </c>
      <c r="H319">
        <v>1</v>
      </c>
      <c r="I319" s="59">
        <v>910.8</v>
      </c>
      <c r="J319" s="40">
        <v>45694</v>
      </c>
      <c r="K319" t="s">
        <v>27</v>
      </c>
      <c r="L319" t="s">
        <v>28</v>
      </c>
      <c r="N319" t="str">
        <f>IF(ISERROR(SEARCH("NF",E319,1)),"NÃO","SIM")</f>
        <v>NÃO</v>
      </c>
      <c r="O319" t="str">
        <f>IF($B319=5,"SIM","")</f>
        <v/>
      </c>
      <c r="P319" s="50" t="str">
        <f>A319&amp;B319&amp;C319&amp;E319&amp;G319&amp;EDATE(J319,0)</f>
        <v>45693300000011398REF 01/2025910,845694</v>
      </c>
      <c r="Q319" s="1">
        <f>IF(A319=0,"",VLOOKUP($A319,RESUMO!$A$8:$B$83,2,FALSE))</f>
        <v>13</v>
      </c>
    </row>
    <row r="320" spans="1:17" x14ac:dyDescent="0.25">
      <c r="A320" s="40">
        <v>45693</v>
      </c>
      <c r="B320" s="54">
        <v>3</v>
      </c>
      <c r="C320" t="s">
        <v>465</v>
      </c>
      <c r="D320" t="s">
        <v>466</v>
      </c>
      <c r="E320" t="s">
        <v>467</v>
      </c>
      <c r="F320" t="s">
        <v>468</v>
      </c>
      <c r="G320" s="59">
        <v>2510</v>
      </c>
      <c r="H320">
        <v>1</v>
      </c>
      <c r="I320" s="59">
        <v>2510</v>
      </c>
      <c r="J320" s="40">
        <v>45702</v>
      </c>
      <c r="K320" t="s">
        <v>38</v>
      </c>
      <c r="L320" t="s">
        <v>331</v>
      </c>
      <c r="N320" t="str">
        <f>IF(ISERROR(SEARCH("NF",E320,1)),"NÃO","SIM")</f>
        <v>NÃO</v>
      </c>
      <c r="O320" t="str">
        <f>IF($B320=5,"SIM","")</f>
        <v/>
      </c>
      <c r="P320" s="50" t="str">
        <f>A320&amp;B320&amp;C320&amp;E320&amp;G320&amp;EDATE(J320,0)</f>
        <v>45693313535379000186TELA FIBRA251045702</v>
      </c>
      <c r="Q320" s="1">
        <f>IF(A320=0,"",VLOOKUP($A320,RESUMO!$A$8:$B$83,2,FALSE))</f>
        <v>13</v>
      </c>
    </row>
    <row r="321" spans="1:17" x14ac:dyDescent="0.25">
      <c r="A321" s="40">
        <v>45693</v>
      </c>
      <c r="B321" s="54">
        <v>3</v>
      </c>
      <c r="C321" t="s">
        <v>469</v>
      </c>
      <c r="D321" t="s">
        <v>470</v>
      </c>
      <c r="E321" t="s">
        <v>372</v>
      </c>
      <c r="F321" t="s">
        <v>471</v>
      </c>
      <c r="G321" s="59">
        <v>1743.9</v>
      </c>
      <c r="H321">
        <v>1</v>
      </c>
      <c r="I321" s="59">
        <v>1743.9</v>
      </c>
      <c r="J321" s="40">
        <v>45701</v>
      </c>
      <c r="K321" t="s">
        <v>38</v>
      </c>
      <c r="L321" t="s">
        <v>331</v>
      </c>
      <c r="N321" t="str">
        <f>IF(ISERROR(SEARCH("NF",E321,1)),"NÃO","SIM")</f>
        <v>NÃO</v>
      </c>
      <c r="O321" t="str">
        <f>IF($B321=5,"SIM","")</f>
        <v/>
      </c>
      <c r="P321" s="50" t="str">
        <f>A321&amp;B321&amp;C321&amp;E321&amp;G321&amp;EDATE(J321,0)</f>
        <v>45693317359233000188MATERIAIS DIVERSOS1743,945701</v>
      </c>
      <c r="Q321" s="1">
        <f>IF(A321=0,"",VLOOKUP($A321,RESUMO!$A$8:$B$83,2,FALSE))</f>
        <v>13</v>
      </c>
    </row>
    <row r="322" spans="1:17" x14ac:dyDescent="0.25">
      <c r="A322" s="40">
        <v>45693</v>
      </c>
      <c r="B322" s="54">
        <v>3</v>
      </c>
      <c r="C322" t="s">
        <v>472</v>
      </c>
      <c r="D322" t="s">
        <v>473</v>
      </c>
      <c r="E322" t="s">
        <v>474</v>
      </c>
      <c r="F322" t="s">
        <v>475</v>
      </c>
      <c r="G322" s="59">
        <v>2040</v>
      </c>
      <c r="H322">
        <v>1</v>
      </c>
      <c r="I322" s="59">
        <v>2040</v>
      </c>
      <c r="J322" s="40">
        <v>45696</v>
      </c>
      <c r="K322" t="s">
        <v>38</v>
      </c>
      <c r="L322" t="s">
        <v>331</v>
      </c>
      <c r="N322" t="str">
        <f>IF(ISERROR(SEARCH("NF",E322,1)),"NÃO","SIM")</f>
        <v>NÃO</v>
      </c>
      <c r="O322" t="str">
        <f>IF($B322=5,"SIM","")</f>
        <v/>
      </c>
      <c r="P322" s="50" t="str">
        <f>A322&amp;B322&amp;C322&amp;E322&amp;G322&amp;EDATE(J322,0)</f>
        <v>45693315373066000102CIMENTO204045696</v>
      </c>
      <c r="Q322" s="1">
        <f>IF(A322=0,"",VLOOKUP($A322,RESUMO!$A$8:$B$83,2,FALSE))</f>
        <v>13</v>
      </c>
    </row>
    <row r="323" spans="1:17" x14ac:dyDescent="0.25">
      <c r="A323" s="40">
        <v>45693</v>
      </c>
      <c r="B323" s="54">
        <v>3</v>
      </c>
      <c r="C323" t="s">
        <v>150</v>
      </c>
      <c r="D323" t="s">
        <v>151</v>
      </c>
      <c r="E323" t="s">
        <v>476</v>
      </c>
      <c r="F323" t="s">
        <v>477</v>
      </c>
      <c r="G323" s="59">
        <v>937.6</v>
      </c>
      <c r="H323">
        <v>1</v>
      </c>
      <c r="I323" s="59">
        <v>937.6</v>
      </c>
      <c r="J323" s="40">
        <v>45695</v>
      </c>
      <c r="K323" t="s">
        <v>38</v>
      </c>
      <c r="L323" t="s">
        <v>331</v>
      </c>
      <c r="N323" t="str">
        <f>IF(ISERROR(SEARCH("NF",E323,1)),"NÃO","SIM")</f>
        <v>NÃO</v>
      </c>
      <c r="O323" t="str">
        <f>IF($B323=5,"SIM","")</f>
        <v/>
      </c>
      <c r="P323" s="50" t="str">
        <f>A323&amp;B323&amp;C323&amp;E323&amp;G323&amp;EDATE(J323,0)</f>
        <v>45693342841924000160PREGO E ARAME937,645695</v>
      </c>
      <c r="Q323" s="1">
        <f>IF(A323=0,"",VLOOKUP($A323,RESUMO!$A$8:$B$83,2,FALSE))</f>
        <v>13</v>
      </c>
    </row>
    <row r="324" spans="1:17" x14ac:dyDescent="0.25">
      <c r="A324" s="40">
        <v>45693</v>
      </c>
      <c r="B324" s="54">
        <v>3</v>
      </c>
      <c r="C324" t="s">
        <v>307</v>
      </c>
      <c r="D324" t="s">
        <v>308</v>
      </c>
      <c r="E324" t="s">
        <v>478</v>
      </c>
      <c r="F324" t="s">
        <v>479</v>
      </c>
      <c r="G324" s="59">
        <v>1056</v>
      </c>
      <c r="H324">
        <v>1</v>
      </c>
      <c r="I324" s="59">
        <v>1056</v>
      </c>
      <c r="J324" s="40">
        <v>45705</v>
      </c>
      <c r="K324" t="s">
        <v>38</v>
      </c>
      <c r="L324" t="s">
        <v>331</v>
      </c>
      <c r="N324" t="str">
        <f>IF(ISERROR(SEARCH("NF",E324,1)),"NÃO","SIM")</f>
        <v>NÃO</v>
      </c>
      <c r="O324" t="str">
        <f>IF($B324=5,"SIM","")</f>
        <v/>
      </c>
      <c r="P324" s="50" t="str">
        <f>A324&amp;B324&amp;C324&amp;E324&amp;G324&amp;EDATE(J324,0)</f>
        <v>45693397397491000198MARTELO, PINO E FINCAPINO105645705</v>
      </c>
      <c r="Q324" s="1">
        <f>IF(A324=0,"",VLOOKUP($A324,RESUMO!$A$8:$B$83,2,FALSE))</f>
        <v>13</v>
      </c>
    </row>
    <row r="325" spans="1:17" x14ac:dyDescent="0.25">
      <c r="A325" s="40">
        <v>45693</v>
      </c>
      <c r="B325" s="54">
        <v>3</v>
      </c>
      <c r="C325" t="s">
        <v>480</v>
      </c>
      <c r="D325" t="s">
        <v>481</v>
      </c>
      <c r="E325" t="s">
        <v>482</v>
      </c>
      <c r="F325" t="s">
        <v>483</v>
      </c>
      <c r="G325" s="59">
        <v>199.6</v>
      </c>
      <c r="H325">
        <v>1</v>
      </c>
      <c r="I325" s="59">
        <v>199.6</v>
      </c>
      <c r="J325" s="40">
        <v>45706</v>
      </c>
      <c r="K325" t="s">
        <v>38</v>
      </c>
      <c r="L325" t="s">
        <v>331</v>
      </c>
      <c r="N325" t="str">
        <f>IF(ISERROR(SEARCH("NF",E325,1)),"NÃO","SIM")</f>
        <v>NÃO</v>
      </c>
      <c r="O325" t="str">
        <f>IF($B325=5,"SIM","")</f>
        <v/>
      </c>
      <c r="P325" s="50" t="str">
        <f>A325&amp;B325&amp;C325&amp;E325&amp;G325&amp;EDATE(J325,0)</f>
        <v>45693330104788000147ARGAMASSA199,645706</v>
      </c>
      <c r="Q325" s="1">
        <f>IF(A325=0,"",VLOOKUP($A325,RESUMO!$A$8:$B$83,2,FALSE))</f>
        <v>13</v>
      </c>
    </row>
    <row r="326" spans="1:17" x14ac:dyDescent="0.25">
      <c r="A326" s="40">
        <v>45693</v>
      </c>
      <c r="B326" s="54">
        <v>3</v>
      </c>
      <c r="C326" t="s">
        <v>141</v>
      </c>
      <c r="D326" t="s">
        <v>142</v>
      </c>
      <c r="E326" t="s">
        <v>484</v>
      </c>
      <c r="F326" t="s">
        <v>485</v>
      </c>
      <c r="G326" s="59">
        <v>350</v>
      </c>
      <c r="H326">
        <v>1</v>
      </c>
      <c r="I326" s="59">
        <v>350</v>
      </c>
      <c r="J326" s="40">
        <v>45705</v>
      </c>
      <c r="K326" t="s">
        <v>145</v>
      </c>
      <c r="L326" t="s">
        <v>331</v>
      </c>
      <c r="N326" t="str">
        <f>IF(ISERROR(SEARCH("NF",E326,1)),"NÃO","SIM")</f>
        <v>NÃO</v>
      </c>
      <c r="O326" t="str">
        <f>IF($B326=5,"SIM","")</f>
        <v/>
      </c>
      <c r="P326" s="50" t="str">
        <f>A326&amp;B326&amp;C326&amp;E326&amp;G326&amp;EDATE(J326,0)</f>
        <v>45693307409393000130BETONEIRA35045705</v>
      </c>
      <c r="Q326" s="1">
        <f>IF(A326=0,"",VLOOKUP($A326,RESUMO!$A$8:$B$83,2,FALSE))</f>
        <v>13</v>
      </c>
    </row>
    <row r="327" spans="1:17" x14ac:dyDescent="0.25">
      <c r="A327" s="40">
        <v>45693</v>
      </c>
      <c r="B327" s="54">
        <v>3</v>
      </c>
      <c r="C327" t="s">
        <v>141</v>
      </c>
      <c r="D327" t="s">
        <v>142</v>
      </c>
      <c r="E327" t="s">
        <v>486</v>
      </c>
      <c r="F327" t="s">
        <v>487</v>
      </c>
      <c r="G327" s="59">
        <v>595</v>
      </c>
      <c r="H327">
        <v>1</v>
      </c>
      <c r="I327" s="59">
        <v>595</v>
      </c>
      <c r="J327" s="40">
        <v>45698</v>
      </c>
      <c r="K327" t="s">
        <v>145</v>
      </c>
      <c r="L327" t="s">
        <v>331</v>
      </c>
      <c r="N327" t="str">
        <f>IF(ISERROR(SEARCH("NF",E327,1)),"NÃO","SIM")</f>
        <v>NÃO</v>
      </c>
      <c r="O327" t="str">
        <f>IF($B327=5,"SIM","")</f>
        <v/>
      </c>
      <c r="P327" s="50" t="str">
        <f>A327&amp;B327&amp;C327&amp;E327&amp;G327&amp;EDATE(J327,0)</f>
        <v>45693307409393000130SERRA, MARTELETE, MOTOR E MANGOTE59545698</v>
      </c>
      <c r="Q327" s="1">
        <f>IF(A327=0,"",VLOOKUP($A327,RESUMO!$A$8:$B$83,2,FALSE))</f>
        <v>13</v>
      </c>
    </row>
    <row r="328" spans="1:17" x14ac:dyDescent="0.25">
      <c r="A328" s="40">
        <v>45693</v>
      </c>
      <c r="B328" s="54">
        <v>3</v>
      </c>
      <c r="C328" t="s">
        <v>104</v>
      </c>
      <c r="D328" t="s">
        <v>105</v>
      </c>
      <c r="E328" t="s">
        <v>488</v>
      </c>
      <c r="F328" t="s">
        <v>489</v>
      </c>
      <c r="G328" s="59">
        <v>158.69999999999999</v>
      </c>
      <c r="H328">
        <v>1</v>
      </c>
      <c r="I328" s="59">
        <v>158.69999999999999</v>
      </c>
      <c r="J328" s="40">
        <v>45699</v>
      </c>
      <c r="K328" t="s">
        <v>38</v>
      </c>
      <c r="L328" t="s">
        <v>331</v>
      </c>
      <c r="N328" t="str">
        <f>IF(ISERROR(SEARCH("NF",E328,1)),"NÃO","SIM")</f>
        <v>NÃO</v>
      </c>
      <c r="O328" t="str">
        <f>IF($B328=5,"SIM","")</f>
        <v/>
      </c>
      <c r="P328" s="50" t="str">
        <f>A328&amp;B328&amp;C328&amp;E328&amp;G328&amp;EDATE(J328,0)</f>
        <v>45693302697297000383MATERIAIS ELÉTRICOS158,745699</v>
      </c>
      <c r="Q328" s="1">
        <f>IF(A328=0,"",VLOOKUP($A328,RESUMO!$A$8:$B$83,2,FALSE))</f>
        <v>13</v>
      </c>
    </row>
    <row r="329" spans="1:17" x14ac:dyDescent="0.25">
      <c r="A329" s="40">
        <v>45693</v>
      </c>
      <c r="B329" s="54">
        <v>5</v>
      </c>
      <c r="C329" t="s">
        <v>70</v>
      </c>
      <c r="D329" t="s">
        <v>71</v>
      </c>
      <c r="E329" t="s">
        <v>319</v>
      </c>
      <c r="G329" s="59">
        <v>1381.4</v>
      </c>
      <c r="H329">
        <v>1</v>
      </c>
      <c r="I329" s="59">
        <v>1381.4</v>
      </c>
      <c r="J329" s="40">
        <v>45679</v>
      </c>
      <c r="K329" t="s">
        <v>38</v>
      </c>
      <c r="L329" t="s">
        <v>331</v>
      </c>
      <c r="N329" t="str">
        <f>IF(ISERROR(SEARCH("NF",E329,1)),"NÃO","SIM")</f>
        <v>SIM</v>
      </c>
      <c r="O329" t="str">
        <f>IF($B329=5,"SIM","")</f>
        <v>SIM</v>
      </c>
      <c r="P329" s="50" t="str">
        <f>A329&amp;B329&amp;C329&amp;E329&amp;G329&amp;EDATE(J329,0)</f>
        <v>45693517581836000634MATERIAIS DIVERSOS - AGUARDANDO NF1381,445679</v>
      </c>
      <c r="Q329" s="1">
        <f>IF(A329=0,"",VLOOKUP($A329,RESUMO!$A$8:$B$83,2,FALSE))</f>
        <v>13</v>
      </c>
    </row>
    <row r="330" spans="1:17" x14ac:dyDescent="0.25">
      <c r="A330" s="40">
        <v>45693</v>
      </c>
      <c r="B330" s="54">
        <v>5</v>
      </c>
      <c r="C330" t="s">
        <v>210</v>
      </c>
      <c r="D330" t="s">
        <v>211</v>
      </c>
      <c r="E330" t="s">
        <v>490</v>
      </c>
      <c r="F330" t="s">
        <v>491</v>
      </c>
      <c r="G330" s="59">
        <v>4208.5</v>
      </c>
      <c r="H330">
        <v>1</v>
      </c>
      <c r="I330" s="59">
        <v>4208.5</v>
      </c>
      <c r="J330" s="40">
        <v>45678</v>
      </c>
      <c r="K330" t="s">
        <v>38</v>
      </c>
      <c r="L330" t="s">
        <v>331</v>
      </c>
      <c r="N330" t="str">
        <f>IF(ISERROR(SEARCH("NF",E330,1)),"NÃO","SIM")</f>
        <v>NÃO</v>
      </c>
      <c r="O330" t="str">
        <f>IF($B330=5,"SIM","")</f>
        <v>SIM</v>
      </c>
      <c r="P330" s="50" t="str">
        <f>A330&amp;B330&amp;C330&amp;E330&amp;G330&amp;EDATE(J330,0)</f>
        <v>45693505512402000270EMCEKRETE4208,545678</v>
      </c>
      <c r="Q330" s="1">
        <f>IF(A330=0,"",VLOOKUP($A330,RESUMO!$A$8:$B$83,2,FALSE))</f>
        <v>13</v>
      </c>
    </row>
    <row r="331" spans="1:17" x14ac:dyDescent="0.25">
      <c r="A331" s="40">
        <v>45693</v>
      </c>
      <c r="B331" s="54">
        <v>5</v>
      </c>
      <c r="C331" t="s">
        <v>492</v>
      </c>
      <c r="D331" t="s">
        <v>443</v>
      </c>
      <c r="E331" t="s">
        <v>444</v>
      </c>
      <c r="G331" s="59">
        <v>250</v>
      </c>
      <c r="H331">
        <v>1</v>
      </c>
      <c r="I331" s="59">
        <v>250</v>
      </c>
      <c r="J331" s="40">
        <v>45672</v>
      </c>
      <c r="K331" t="s">
        <v>38</v>
      </c>
      <c r="L331" t="s">
        <v>331</v>
      </c>
      <c r="N331" t="str">
        <f>IF(ISERROR(SEARCH("NF",E331,1)),"NÃO","SIM")</f>
        <v>NÃO</v>
      </c>
      <c r="O331" t="str">
        <f>IF($B331=5,"SIM","")</f>
        <v>SIM</v>
      </c>
      <c r="P331" s="50" t="str">
        <f>A331&amp;B331&amp;C331&amp;E331&amp;G331&amp;EDATE(J331,0)</f>
        <v>4569354659874872350% FRETE ARXX25045672</v>
      </c>
      <c r="Q331" s="1">
        <f>IF(A331=0,"",VLOOKUP($A331,RESUMO!$A$8:$B$83,2,FALSE))</f>
        <v>13</v>
      </c>
    </row>
    <row r="332" spans="1:17" x14ac:dyDescent="0.25">
      <c r="A332" s="40">
        <v>45693</v>
      </c>
      <c r="B332" s="54">
        <v>5</v>
      </c>
      <c r="C332" t="s">
        <v>400</v>
      </c>
      <c r="D332" t="s">
        <v>401</v>
      </c>
      <c r="E332" t="s">
        <v>493</v>
      </c>
      <c r="G332" s="59">
        <v>1400</v>
      </c>
      <c r="H332">
        <v>1</v>
      </c>
      <c r="I332" s="59">
        <v>1400</v>
      </c>
      <c r="J332" s="40">
        <v>45681</v>
      </c>
      <c r="K332" t="s">
        <v>21</v>
      </c>
      <c r="L332" t="s">
        <v>331</v>
      </c>
      <c r="N332" t="str">
        <f>IF(ISERROR(SEARCH("NF",E332,1)),"NÃO","SIM")</f>
        <v>NÃO</v>
      </c>
      <c r="O332" t="str">
        <f>IF($B332=5,"SIM","")</f>
        <v>SIM</v>
      </c>
      <c r="P332" s="50" t="str">
        <f>A332&amp;B332&amp;C332&amp;E332&amp;G332&amp;EDATE(J332,0)</f>
        <v>45693550322705000101SERVIÇO DE BOMBEAMENTO 140045681</v>
      </c>
      <c r="Q332" s="1">
        <f>IF(A332=0,"",VLOOKUP($A332,RESUMO!$A$8:$B$83,2,FALSE))</f>
        <v>13</v>
      </c>
    </row>
    <row r="333" spans="1:17" x14ac:dyDescent="0.25">
      <c r="A333" s="40">
        <v>45693</v>
      </c>
      <c r="B333" s="54">
        <v>5</v>
      </c>
      <c r="C333" t="s">
        <v>494</v>
      </c>
      <c r="D333" t="s">
        <v>438</v>
      </c>
      <c r="E333" t="s">
        <v>439</v>
      </c>
      <c r="G333" s="59">
        <v>2000</v>
      </c>
      <c r="H333">
        <v>1</v>
      </c>
      <c r="I333" s="59">
        <v>2000</v>
      </c>
      <c r="J333" s="40">
        <v>45681</v>
      </c>
      <c r="K333" t="s">
        <v>21</v>
      </c>
      <c r="L333" t="s">
        <v>440</v>
      </c>
      <c r="N333" t="str">
        <f>IF(ISERROR(SEARCH("NF",E333,1)),"NÃO","SIM")</f>
        <v>NÃO</v>
      </c>
      <c r="O333" t="str">
        <f>IF($B333=5,"SIM","")</f>
        <v>SIM</v>
      </c>
      <c r="P333" s="50" t="str">
        <f>A333&amp;B333&amp;C333&amp;E333&amp;G333&amp;EDATE(J333,0)</f>
        <v>45693508022030600SARRAFEAMENTO200045681</v>
      </c>
      <c r="Q333" s="1">
        <f>IF(A333=0,"",VLOOKUP($A333,RESUMO!$A$8:$B$83,2,FALSE))</f>
        <v>13</v>
      </c>
    </row>
    <row r="334" spans="1:17" x14ac:dyDescent="0.25">
      <c r="A334" s="40">
        <v>45693</v>
      </c>
      <c r="B334" s="54">
        <v>5</v>
      </c>
      <c r="C334" t="s">
        <v>364</v>
      </c>
      <c r="D334" t="s">
        <v>365</v>
      </c>
      <c r="E334" t="s">
        <v>495</v>
      </c>
      <c r="F334" t="s">
        <v>496</v>
      </c>
      <c r="G334" s="59">
        <v>11100</v>
      </c>
      <c r="H334">
        <v>1</v>
      </c>
      <c r="I334" s="59">
        <v>11100</v>
      </c>
      <c r="J334" s="40">
        <v>45684</v>
      </c>
      <c r="K334" t="s">
        <v>38</v>
      </c>
      <c r="L334" t="s">
        <v>367</v>
      </c>
      <c r="N334" t="str">
        <f>IF(ISERROR(SEARCH("NF",E334,1)),"NÃO","SIM")</f>
        <v>NÃO</v>
      </c>
      <c r="O334" t="str">
        <f>IF($B334=5,"SIM","")</f>
        <v>SIM</v>
      </c>
      <c r="P334" s="50" t="str">
        <f>A334&amp;B334&amp;C334&amp;E334&amp;G334&amp;EDATE(J334,0)</f>
        <v>45693529067113023560CONCRETAGEM1110045684</v>
      </c>
      <c r="Q334" s="1">
        <f>IF(A334=0,"",VLOOKUP($A334,RESUMO!$A$8:$B$83,2,FALSE))</f>
        <v>13</v>
      </c>
    </row>
    <row r="335" spans="1:17" x14ac:dyDescent="0.25">
      <c r="A335" s="40">
        <v>45693</v>
      </c>
      <c r="B335" s="54">
        <v>5</v>
      </c>
      <c r="C335" t="s">
        <v>364</v>
      </c>
      <c r="D335" t="s">
        <v>365</v>
      </c>
      <c r="E335" t="s">
        <v>495</v>
      </c>
      <c r="F335" t="s">
        <v>497</v>
      </c>
      <c r="G335" s="59">
        <v>8325</v>
      </c>
      <c r="H335">
        <v>1</v>
      </c>
      <c r="I335" s="59">
        <v>8325</v>
      </c>
      <c r="J335" s="40">
        <v>45671</v>
      </c>
      <c r="K335" t="s">
        <v>38</v>
      </c>
      <c r="L335" t="s">
        <v>367</v>
      </c>
      <c r="N335" t="str">
        <f>IF(ISERROR(SEARCH("NF",E335,1)),"NÃO","SIM")</f>
        <v>NÃO</v>
      </c>
      <c r="O335" t="str">
        <f>IF($B335=5,"SIM","")</f>
        <v>SIM</v>
      </c>
      <c r="P335" s="50" t="str">
        <f>A335&amp;B335&amp;C335&amp;E335&amp;G335&amp;EDATE(J335,0)</f>
        <v>45693529067113023560CONCRETAGEM832545671</v>
      </c>
      <c r="Q335" s="1">
        <f>IF(A335=0,"",VLOOKUP($A335,RESUMO!$A$8:$B$83,2,FALSE))</f>
        <v>13</v>
      </c>
    </row>
    <row r="336" spans="1:17" x14ac:dyDescent="0.25">
      <c r="A336" s="40">
        <v>45708</v>
      </c>
      <c r="B336" s="54">
        <v>1</v>
      </c>
      <c r="C336" t="s">
        <v>122</v>
      </c>
      <c r="D336" t="s">
        <v>123</v>
      </c>
      <c r="E336" t="s">
        <v>166</v>
      </c>
      <c r="G336" s="59">
        <v>2510.4</v>
      </c>
      <c r="H336">
        <v>1</v>
      </c>
      <c r="I336" s="59">
        <v>2510.4</v>
      </c>
      <c r="J336" s="40">
        <v>45708</v>
      </c>
      <c r="K336" t="s">
        <v>27</v>
      </c>
      <c r="L336" t="s">
        <v>124</v>
      </c>
      <c r="N336" t="str">
        <f>IF(ISERROR(SEARCH("NF",E336,1)),"NÃO","SIM")</f>
        <v>NÃO</v>
      </c>
      <c r="O336" t="str">
        <f>IF($B336=5,"SIM","")</f>
        <v/>
      </c>
      <c r="P336" s="50" t="str">
        <f>A336&amp;B336&amp;C336&amp;E336&amp;G336&amp;EDATE(J336,0)</f>
        <v>45708137134949672SALÁRIO2510,445708</v>
      </c>
      <c r="Q336" s="1">
        <f>IF(A336=0,"",VLOOKUP($A336,RESUMO!$A$8:$B$83,2,FALSE))</f>
        <v>14</v>
      </c>
    </row>
    <row r="337" spans="1:17" x14ac:dyDescent="0.25">
      <c r="A337" s="40">
        <v>45708</v>
      </c>
      <c r="B337" s="54">
        <v>1</v>
      </c>
      <c r="C337" t="s">
        <v>122</v>
      </c>
      <c r="D337" t="s">
        <v>123</v>
      </c>
      <c r="E337" t="s">
        <v>168</v>
      </c>
      <c r="G337" s="59">
        <v>2</v>
      </c>
      <c r="H337">
        <v>42</v>
      </c>
      <c r="I337" s="59">
        <v>84</v>
      </c>
      <c r="J337" s="40">
        <v>45708</v>
      </c>
      <c r="K337" t="s">
        <v>27</v>
      </c>
      <c r="L337" t="s">
        <v>124</v>
      </c>
      <c r="N337" t="str">
        <f>IF(ISERROR(SEARCH("NF",E337,1)),"NÃO","SIM")</f>
        <v>NÃO</v>
      </c>
      <c r="O337" t="str">
        <f>IF($B337=5,"SIM","")</f>
        <v/>
      </c>
      <c r="P337" s="50" t="str">
        <f>A337&amp;B337&amp;C337&amp;E337&amp;G337&amp;EDATE(J337,0)</f>
        <v>45708137134949672CAFÉ245708</v>
      </c>
      <c r="Q337" s="1">
        <f>IF(A337=0,"",VLOOKUP($A337,RESUMO!$A$8:$B$83,2,FALSE))</f>
        <v>14</v>
      </c>
    </row>
    <row r="338" spans="1:17" x14ac:dyDescent="0.25">
      <c r="A338" s="40">
        <v>45708</v>
      </c>
      <c r="B338" s="54">
        <v>1</v>
      </c>
      <c r="C338" t="s">
        <v>127</v>
      </c>
      <c r="D338" t="s">
        <v>128</v>
      </c>
      <c r="E338" t="s">
        <v>166</v>
      </c>
      <c r="G338" s="59">
        <v>1156</v>
      </c>
      <c r="H338">
        <v>1</v>
      </c>
      <c r="I338" s="59">
        <v>1156</v>
      </c>
      <c r="J338" s="40">
        <v>45708</v>
      </c>
      <c r="K338" t="s">
        <v>27</v>
      </c>
      <c r="L338" t="s">
        <v>129</v>
      </c>
      <c r="N338" t="str">
        <f>IF(ISERROR(SEARCH("NF",E338,1)),"NÃO","SIM")</f>
        <v>NÃO</v>
      </c>
      <c r="O338" t="str">
        <f>IF($B338=5,"SIM","")</f>
        <v/>
      </c>
      <c r="P338" s="50" t="str">
        <f>A338&amp;B338&amp;C338&amp;E338&amp;G338&amp;EDATE(J338,0)</f>
        <v>45708110199069603SALÁRIO115645708</v>
      </c>
      <c r="Q338" s="1">
        <f>IF(A338=0,"",VLOOKUP($A338,RESUMO!$A$8:$B$83,2,FALSE))</f>
        <v>14</v>
      </c>
    </row>
    <row r="339" spans="1:17" x14ac:dyDescent="0.25">
      <c r="A339" s="40">
        <v>45708</v>
      </c>
      <c r="B339" s="54">
        <v>1</v>
      </c>
      <c r="C339" t="s">
        <v>127</v>
      </c>
      <c r="D339" t="s">
        <v>128</v>
      </c>
      <c r="E339" t="s">
        <v>168</v>
      </c>
      <c r="G339" s="59">
        <v>2</v>
      </c>
      <c r="H339">
        <v>40</v>
      </c>
      <c r="I339" s="59">
        <v>80</v>
      </c>
      <c r="J339" s="40">
        <v>45708</v>
      </c>
      <c r="K339" t="s">
        <v>27</v>
      </c>
      <c r="L339" t="s">
        <v>129</v>
      </c>
      <c r="N339" t="str">
        <f>IF(ISERROR(SEARCH("NF",E339,1)),"NÃO","SIM")</f>
        <v>NÃO</v>
      </c>
      <c r="O339" t="str">
        <f>IF($B339=5,"SIM","")</f>
        <v/>
      </c>
      <c r="P339" s="50" t="str">
        <f>A339&amp;B339&amp;C339&amp;E339&amp;G339&amp;EDATE(J339,0)</f>
        <v>45708110199069603CAFÉ245708</v>
      </c>
      <c r="Q339" s="1">
        <f>IF(A339=0,"",VLOOKUP($A339,RESUMO!$A$8:$B$83,2,FALSE))</f>
        <v>14</v>
      </c>
    </row>
    <row r="340" spans="1:17" x14ac:dyDescent="0.25">
      <c r="A340" s="40">
        <v>45708</v>
      </c>
      <c r="B340" s="54">
        <v>1</v>
      </c>
      <c r="C340" t="s">
        <v>83</v>
      </c>
      <c r="D340" t="s">
        <v>84</v>
      </c>
      <c r="E340" t="s">
        <v>166</v>
      </c>
      <c r="G340" s="59">
        <v>1156</v>
      </c>
      <c r="H340">
        <v>1</v>
      </c>
      <c r="I340" s="59">
        <v>1156</v>
      </c>
      <c r="J340" s="40">
        <v>45708</v>
      </c>
      <c r="K340" t="s">
        <v>27</v>
      </c>
      <c r="L340" t="s">
        <v>85</v>
      </c>
      <c r="N340" t="str">
        <f>IF(ISERROR(SEARCH("NF",E340,1)),"NÃO","SIM")</f>
        <v>NÃO</v>
      </c>
      <c r="O340" t="str">
        <f>IF($B340=5,"SIM","")</f>
        <v/>
      </c>
      <c r="P340" s="50" t="str">
        <f>A340&amp;B340&amp;C340&amp;E340&amp;G340&amp;EDATE(J340,0)</f>
        <v>45708114020156662SALÁRIO115645708</v>
      </c>
      <c r="Q340" s="1">
        <f>IF(A340=0,"",VLOOKUP($A340,RESUMO!$A$8:$B$83,2,FALSE))</f>
        <v>14</v>
      </c>
    </row>
    <row r="341" spans="1:17" x14ac:dyDescent="0.25">
      <c r="A341" s="40">
        <v>45708</v>
      </c>
      <c r="B341" s="54">
        <v>1</v>
      </c>
      <c r="C341" t="s">
        <v>83</v>
      </c>
      <c r="D341" t="s">
        <v>84</v>
      </c>
      <c r="E341" t="s">
        <v>168</v>
      </c>
      <c r="G341" s="59">
        <v>2</v>
      </c>
      <c r="H341">
        <v>39</v>
      </c>
      <c r="I341" s="59">
        <v>78</v>
      </c>
      <c r="J341" s="40">
        <v>45708</v>
      </c>
      <c r="K341" t="s">
        <v>27</v>
      </c>
      <c r="L341" t="s">
        <v>85</v>
      </c>
      <c r="N341" t="str">
        <f>IF(ISERROR(SEARCH("NF",E341,1)),"NÃO","SIM")</f>
        <v>NÃO</v>
      </c>
      <c r="O341" t="str">
        <f>IF($B341=5,"SIM","")</f>
        <v/>
      </c>
      <c r="P341" s="50" t="str">
        <f>A341&amp;B341&amp;C341&amp;E341&amp;G341&amp;EDATE(J341,0)</f>
        <v>45708114020156662CAFÉ245708</v>
      </c>
      <c r="Q341" s="1">
        <f>IF(A341=0,"",VLOOKUP($A341,RESUMO!$A$8:$B$83,2,FALSE))</f>
        <v>14</v>
      </c>
    </row>
    <row r="342" spans="1:17" x14ac:dyDescent="0.25">
      <c r="A342" s="40">
        <v>45708</v>
      </c>
      <c r="B342" s="54">
        <v>1</v>
      </c>
      <c r="C342" t="s">
        <v>457</v>
      </c>
      <c r="D342" t="s">
        <v>404</v>
      </c>
      <c r="E342" t="s">
        <v>166</v>
      </c>
      <c r="G342" s="59">
        <v>672.4</v>
      </c>
      <c r="H342">
        <v>1</v>
      </c>
      <c r="I342" s="59">
        <v>672.4</v>
      </c>
      <c r="J342" s="40">
        <v>45708</v>
      </c>
      <c r="K342" t="s">
        <v>27</v>
      </c>
      <c r="L342" t="s">
        <v>405</v>
      </c>
      <c r="N342" t="str">
        <f>IF(ISERROR(SEARCH("NF",E342,1)),"NÃO","SIM")</f>
        <v>NÃO</v>
      </c>
      <c r="O342" t="str">
        <f>IF($B342=5,"SIM","")</f>
        <v/>
      </c>
      <c r="P342" s="50" t="str">
        <f>A342&amp;B342&amp;C342&amp;E342&amp;G342&amp;EDATE(J342,0)</f>
        <v>45708194512361200SALÁRIO672,445708</v>
      </c>
      <c r="Q342" s="1">
        <f>IF(A342=0,"",VLOOKUP($A342,RESUMO!$A$8:$B$83,2,FALSE))</f>
        <v>14</v>
      </c>
    </row>
    <row r="343" spans="1:17" x14ac:dyDescent="0.25">
      <c r="A343" s="40">
        <v>45708</v>
      </c>
      <c r="B343" s="54">
        <v>1</v>
      </c>
      <c r="C343" t="s">
        <v>457</v>
      </c>
      <c r="D343" t="s">
        <v>404</v>
      </c>
      <c r="E343" t="s">
        <v>168</v>
      </c>
      <c r="G343" s="59">
        <v>2</v>
      </c>
      <c r="H343">
        <v>41</v>
      </c>
      <c r="I343" s="59">
        <v>82</v>
      </c>
      <c r="J343" s="40">
        <v>45708</v>
      </c>
      <c r="K343" t="s">
        <v>27</v>
      </c>
      <c r="L343" t="s">
        <v>405</v>
      </c>
      <c r="N343" t="str">
        <f>IF(ISERROR(SEARCH("NF",E343,1)),"NÃO","SIM")</f>
        <v>NÃO</v>
      </c>
      <c r="O343" t="str">
        <f>IF($B343=5,"SIM","")</f>
        <v/>
      </c>
      <c r="P343" s="50" t="str">
        <f>A343&amp;B343&amp;C343&amp;E343&amp;G343&amp;EDATE(J343,0)</f>
        <v>45708194512361200CAFÉ245708</v>
      </c>
      <c r="Q343" s="1">
        <f>IF(A343=0,"",VLOOKUP($A343,RESUMO!$A$8:$B$83,2,FALSE))</f>
        <v>14</v>
      </c>
    </row>
    <row r="344" spans="1:17" x14ac:dyDescent="0.25">
      <c r="A344" s="40">
        <v>45708</v>
      </c>
      <c r="B344" s="54">
        <v>1</v>
      </c>
      <c r="C344" t="s">
        <v>455</v>
      </c>
      <c r="D344" t="s">
        <v>449</v>
      </c>
      <c r="E344" t="s">
        <v>81</v>
      </c>
      <c r="G344" s="59">
        <v>230</v>
      </c>
      <c r="H344">
        <v>10</v>
      </c>
      <c r="I344" s="59">
        <v>2300</v>
      </c>
      <c r="J344" s="40">
        <v>45708</v>
      </c>
      <c r="K344" t="s">
        <v>27</v>
      </c>
      <c r="L344" t="s">
        <v>450</v>
      </c>
      <c r="N344" t="str">
        <f>IF(ISERROR(SEARCH("NF",E344,1)),"NÃO","SIM")</f>
        <v>NÃO</v>
      </c>
      <c r="O344" t="str">
        <f>IF($B344=5,"SIM","")</f>
        <v/>
      </c>
      <c r="P344" s="50" t="str">
        <f>A344&amp;B344&amp;C344&amp;E344&amp;G344&amp;EDATE(J344,0)</f>
        <v>45708112101331640DIÁRIA23045708</v>
      </c>
      <c r="Q344" s="1">
        <f>IF(A344=0,"",VLOOKUP($A344,RESUMO!$A$8:$B$83,2,FALSE))</f>
        <v>14</v>
      </c>
    </row>
    <row r="345" spans="1:17" x14ac:dyDescent="0.25">
      <c r="A345" s="40">
        <v>45708</v>
      </c>
      <c r="B345" s="54">
        <v>1</v>
      </c>
      <c r="C345" t="s">
        <v>456</v>
      </c>
      <c r="D345" t="s">
        <v>389</v>
      </c>
      <c r="E345" t="s">
        <v>81</v>
      </c>
      <c r="G345" s="59">
        <v>230</v>
      </c>
      <c r="H345">
        <v>4</v>
      </c>
      <c r="I345" s="59">
        <v>920</v>
      </c>
      <c r="J345" s="40">
        <v>45708</v>
      </c>
      <c r="K345" t="s">
        <v>27</v>
      </c>
      <c r="L345" t="s">
        <v>390</v>
      </c>
      <c r="N345" t="str">
        <f>IF(ISERROR(SEARCH("NF",E345,1)),"NÃO","SIM")</f>
        <v>NÃO</v>
      </c>
      <c r="O345" t="str">
        <f>IF($B345=5,"SIM","")</f>
        <v/>
      </c>
      <c r="P345" s="50" t="str">
        <f>A345&amp;B345&amp;C345&amp;E345&amp;G345&amp;EDATE(J345,0)</f>
        <v>45708103435297697DIÁRIA23045708</v>
      </c>
      <c r="Q345" s="1">
        <f>IF(A345=0,"",VLOOKUP($A345,RESUMO!$A$8:$B$83,2,FALSE))</f>
        <v>14</v>
      </c>
    </row>
    <row r="346" spans="1:17" x14ac:dyDescent="0.25">
      <c r="A346" s="40">
        <v>45708</v>
      </c>
      <c r="B346" s="54">
        <v>1</v>
      </c>
      <c r="C346" t="s">
        <v>511</v>
      </c>
      <c r="D346" t="s">
        <v>512</v>
      </c>
      <c r="E346" t="s">
        <v>81</v>
      </c>
      <c r="G346" s="59">
        <v>120</v>
      </c>
      <c r="H346">
        <v>7</v>
      </c>
      <c r="I346" s="59">
        <v>840</v>
      </c>
      <c r="J346" s="40">
        <v>45708</v>
      </c>
      <c r="K346" t="s">
        <v>27</v>
      </c>
      <c r="L346" t="s">
        <v>513</v>
      </c>
      <c r="N346" t="str">
        <f>IF(ISERROR(SEARCH("NF",E346,1)),"NÃO","SIM")</f>
        <v>NÃO</v>
      </c>
      <c r="O346" t="str">
        <f>IF($B346=5,"SIM","")</f>
        <v/>
      </c>
      <c r="P346" s="50" t="str">
        <f>A346&amp;B346&amp;C346&amp;E346&amp;G346&amp;EDATE(J346,0)</f>
        <v>45708101260334635DIÁRIA12045708</v>
      </c>
      <c r="Q346" s="1">
        <f>IF(A346=0,"",VLOOKUP($A346,RESUMO!$A$8:$B$83,2,FALSE))</f>
        <v>14</v>
      </c>
    </row>
    <row r="347" spans="1:17" x14ac:dyDescent="0.25">
      <c r="A347" s="40">
        <v>45708</v>
      </c>
      <c r="B347" s="54">
        <v>1</v>
      </c>
      <c r="C347" t="s">
        <v>172</v>
      </c>
      <c r="D347" t="s">
        <v>173</v>
      </c>
      <c r="E347" t="s">
        <v>81</v>
      </c>
      <c r="G347" s="59">
        <v>230</v>
      </c>
      <c r="H347">
        <v>9</v>
      </c>
      <c r="I347" s="59">
        <v>2070</v>
      </c>
      <c r="J347" s="40">
        <v>45708</v>
      </c>
      <c r="K347" t="s">
        <v>27</v>
      </c>
      <c r="L347" t="s">
        <v>174</v>
      </c>
      <c r="N347" t="str">
        <f>IF(ISERROR(SEARCH("NF",E347,1)),"NÃO","SIM")</f>
        <v>NÃO</v>
      </c>
      <c r="O347" t="str">
        <f>IF($B347=5,"SIM","")</f>
        <v/>
      </c>
      <c r="P347" s="50" t="str">
        <f>A347&amp;B347&amp;C347&amp;E347&amp;G347&amp;EDATE(J347,0)</f>
        <v>45708170458913693DIÁRIA23045708</v>
      </c>
      <c r="Q347" s="1">
        <f>IF(A347=0,"",VLOOKUP($A347,RESUMO!$A$8:$B$83,2,FALSE))</f>
        <v>14</v>
      </c>
    </row>
    <row r="348" spans="1:17" x14ac:dyDescent="0.25">
      <c r="A348" s="40">
        <v>45708</v>
      </c>
      <c r="B348" s="54">
        <v>1</v>
      </c>
      <c r="C348" t="s">
        <v>245</v>
      </c>
      <c r="D348" t="s">
        <v>246</v>
      </c>
      <c r="E348" t="s">
        <v>81</v>
      </c>
      <c r="G348" s="59">
        <v>230</v>
      </c>
      <c r="H348">
        <v>5</v>
      </c>
      <c r="I348" s="59">
        <v>1150</v>
      </c>
      <c r="J348" s="40">
        <v>45708</v>
      </c>
      <c r="K348" t="s">
        <v>27</v>
      </c>
      <c r="L348" t="s">
        <v>247</v>
      </c>
      <c r="N348" t="str">
        <f>IF(ISERROR(SEARCH("NF",E348,1)),"NÃO","SIM")</f>
        <v>NÃO</v>
      </c>
      <c r="O348" t="str">
        <f>IF($B348=5,"SIM","")</f>
        <v/>
      </c>
      <c r="P348" s="50" t="str">
        <f>A348&amp;B348&amp;C348&amp;E348&amp;G348&amp;EDATE(J348,0)</f>
        <v>45708152606090772DIÁRIA23045708</v>
      </c>
      <c r="Q348" s="1">
        <f>IF(A348=0,"",VLOOKUP($A348,RESUMO!$A$8:$B$83,2,FALSE))</f>
        <v>14</v>
      </c>
    </row>
    <row r="349" spans="1:17" x14ac:dyDescent="0.25">
      <c r="A349" s="40">
        <v>45708</v>
      </c>
      <c r="B349" s="54">
        <v>2</v>
      </c>
      <c r="C349" t="s">
        <v>232</v>
      </c>
      <c r="D349" t="s">
        <v>233</v>
      </c>
      <c r="E349" t="s">
        <v>514</v>
      </c>
      <c r="G349" s="59">
        <v>4070</v>
      </c>
      <c r="H349">
        <v>1</v>
      </c>
      <c r="I349" s="59">
        <v>4070</v>
      </c>
      <c r="J349" s="40">
        <v>45708</v>
      </c>
      <c r="K349" t="s">
        <v>38</v>
      </c>
      <c r="L349" t="s">
        <v>408</v>
      </c>
      <c r="N349" t="str">
        <f>IF(ISERROR(SEARCH("NF",E349,1)),"NÃO","SIM")</f>
        <v>NÃO</v>
      </c>
      <c r="O349" t="str">
        <f>IF($B349=5,"SIM","")</f>
        <v/>
      </c>
      <c r="P349" s="50" t="str">
        <f>A349&amp;B349&amp;C349&amp;E349&amp;G349&amp;EDATE(J349,0)</f>
        <v>45708237052904870AREIA E BRITA - PED. 5063 / 5064 / 5072
407045708</v>
      </c>
      <c r="Q349" s="1">
        <f>IF(A349=0,"",VLOOKUP($A349,RESUMO!$A$8:$B$83,2,FALSE))</f>
        <v>14</v>
      </c>
    </row>
    <row r="350" spans="1:17" x14ac:dyDescent="0.25">
      <c r="A350" s="40">
        <v>45708</v>
      </c>
      <c r="B350" s="54">
        <v>3</v>
      </c>
      <c r="C350" t="s">
        <v>141</v>
      </c>
      <c r="D350" t="s">
        <v>142</v>
      </c>
      <c r="E350" t="s">
        <v>414</v>
      </c>
      <c r="F350" t="s">
        <v>499</v>
      </c>
      <c r="G350" s="59">
        <v>160</v>
      </c>
      <c r="H350">
        <v>1</v>
      </c>
      <c r="I350" s="59">
        <v>160</v>
      </c>
      <c r="J350" s="40">
        <v>45722</v>
      </c>
      <c r="K350" t="s">
        <v>145</v>
      </c>
      <c r="L350" t="s">
        <v>331</v>
      </c>
      <c r="N350" t="str">
        <f>IF(ISERROR(SEARCH("NF",E350,1)),"NÃO","SIM")</f>
        <v>NÃO</v>
      </c>
      <c r="O350" t="str">
        <f>IF($B350=5,"SIM","")</f>
        <v/>
      </c>
      <c r="P350" s="50" t="str">
        <f>A350&amp;B350&amp;C350&amp;E350&amp;G350&amp;EDATE(J350,0)</f>
        <v>45708307409393000130POLICORTE16045722</v>
      </c>
      <c r="Q350" s="1">
        <f>IF(A350=0,"",VLOOKUP($A350,RESUMO!$A$8:$B$83,2,FALSE))</f>
        <v>14</v>
      </c>
    </row>
    <row r="351" spans="1:17" x14ac:dyDescent="0.25">
      <c r="A351" s="40">
        <v>45708</v>
      </c>
      <c r="B351" s="54">
        <v>3</v>
      </c>
      <c r="C351" t="s">
        <v>112</v>
      </c>
      <c r="D351" t="s">
        <v>113</v>
      </c>
      <c r="E351" t="s">
        <v>409</v>
      </c>
      <c r="F351" t="s">
        <v>500</v>
      </c>
      <c r="G351" s="59">
        <v>2519.73</v>
      </c>
      <c r="H351">
        <v>1</v>
      </c>
      <c r="I351" s="59">
        <v>2519.73</v>
      </c>
      <c r="J351" s="40">
        <v>45716</v>
      </c>
      <c r="K351" t="s">
        <v>27</v>
      </c>
      <c r="L351" t="s">
        <v>331</v>
      </c>
      <c r="N351" t="str">
        <f>IF(ISERROR(SEARCH("NF",E351,1)),"NÃO","SIM")</f>
        <v>NÃO</v>
      </c>
      <c r="O351" t="str">
        <f>IF($B351=5,"SIM","")</f>
        <v/>
      </c>
      <c r="P351" s="50" t="str">
        <f>A351&amp;B351&amp;C351&amp;E351&amp;G351&amp;EDATE(J351,0)</f>
        <v>45708324654133000220CESTAS BÁSICAS2519,7345716</v>
      </c>
      <c r="Q351" s="1">
        <f>IF(A351=0,"",VLOOKUP($A351,RESUMO!$A$8:$B$83,2,FALSE))</f>
        <v>14</v>
      </c>
    </row>
    <row r="352" spans="1:17" x14ac:dyDescent="0.25">
      <c r="A352" s="40">
        <v>45708</v>
      </c>
      <c r="B352" s="54">
        <v>3</v>
      </c>
      <c r="C352" t="s">
        <v>66</v>
      </c>
      <c r="D352" t="s">
        <v>67</v>
      </c>
      <c r="E352" t="s">
        <v>372</v>
      </c>
      <c r="F352" t="s">
        <v>501</v>
      </c>
      <c r="G352" s="59">
        <v>741.1</v>
      </c>
      <c r="H352">
        <v>1</v>
      </c>
      <c r="I352" s="59">
        <v>741.1</v>
      </c>
      <c r="J352" s="40">
        <v>45713</v>
      </c>
      <c r="K352" t="s">
        <v>38</v>
      </c>
      <c r="L352" t="s">
        <v>331</v>
      </c>
      <c r="N352" t="str">
        <f>IF(ISERROR(SEARCH("NF",E352,1)),"NÃO","SIM")</f>
        <v>NÃO</v>
      </c>
      <c r="O352" t="str">
        <f>IF($B352=5,"SIM","")</f>
        <v/>
      </c>
      <c r="P352" s="50" t="str">
        <f>A352&amp;B352&amp;C352&amp;E352&amp;G352&amp;EDATE(J352,0)</f>
        <v>45708332392731000116MATERIAIS DIVERSOS741,145713</v>
      </c>
      <c r="Q352" s="1">
        <f>IF(A352=0,"",VLOOKUP($A352,RESUMO!$A$8:$B$83,2,FALSE))</f>
        <v>14</v>
      </c>
    </row>
    <row r="353" spans="1:17" x14ac:dyDescent="0.25">
      <c r="A353" s="40">
        <v>45708</v>
      </c>
      <c r="B353" s="54">
        <v>3</v>
      </c>
      <c r="C353" t="s">
        <v>141</v>
      </c>
      <c r="D353" t="s">
        <v>142</v>
      </c>
      <c r="E353" t="s">
        <v>502</v>
      </c>
      <c r="F353" t="s">
        <v>503</v>
      </c>
      <c r="G353" s="59">
        <v>1165</v>
      </c>
      <c r="H353">
        <v>1</v>
      </c>
      <c r="I353" s="59">
        <v>1165</v>
      </c>
      <c r="J353" s="40">
        <v>45716</v>
      </c>
      <c r="K353" t="s">
        <v>145</v>
      </c>
      <c r="L353" t="s">
        <v>331</v>
      </c>
      <c r="N353" t="str">
        <f>IF(ISERROR(SEARCH("NF",E353,1)),"NÃO","SIM")</f>
        <v>NÃO</v>
      </c>
      <c r="O353" t="str">
        <f>IF($B353=5,"SIM","")</f>
        <v/>
      </c>
      <c r="P353" s="50" t="str">
        <f>A353&amp;B353&amp;C353&amp;E353&amp;G353&amp;EDATE(J353,0)</f>
        <v>45708307409393000130SERRA, COMPACTADOR, GUINCHO E PEDESTAL116545716</v>
      </c>
      <c r="Q353" s="1">
        <f>IF(A353=0,"",VLOOKUP($A353,RESUMO!$A$8:$B$83,2,FALSE))</f>
        <v>14</v>
      </c>
    </row>
    <row r="354" spans="1:17" x14ac:dyDescent="0.25">
      <c r="A354" s="40">
        <v>45708</v>
      </c>
      <c r="B354" s="54">
        <v>3</v>
      </c>
      <c r="C354" t="s">
        <v>141</v>
      </c>
      <c r="D354" t="s">
        <v>142</v>
      </c>
      <c r="E354" t="s">
        <v>488</v>
      </c>
      <c r="F354" t="s">
        <v>504</v>
      </c>
      <c r="G354" s="59">
        <v>793.5</v>
      </c>
      <c r="H354">
        <v>1</v>
      </c>
      <c r="I354" s="59">
        <v>793.5</v>
      </c>
      <c r="J354" s="40">
        <v>45709</v>
      </c>
      <c r="K354" t="s">
        <v>145</v>
      </c>
      <c r="L354" t="s">
        <v>331</v>
      </c>
      <c r="N354" t="str">
        <f>IF(ISERROR(SEARCH("NF",E354,1)),"NÃO","SIM")</f>
        <v>NÃO</v>
      </c>
      <c r="O354" t="str">
        <f>IF($B354=5,"SIM","")</f>
        <v/>
      </c>
      <c r="P354" s="50" t="str">
        <f>A354&amp;B354&amp;C354&amp;E354&amp;G354&amp;EDATE(J354,0)</f>
        <v>45708307409393000130MATERIAIS ELÉTRICOS793,545709</v>
      </c>
      <c r="Q354" s="1">
        <f>IF(A354=0,"",VLOOKUP($A354,RESUMO!$A$8:$B$83,2,FALSE))</f>
        <v>14</v>
      </c>
    </row>
    <row r="355" spans="1:17" x14ac:dyDescent="0.25">
      <c r="A355" s="40">
        <v>45708</v>
      </c>
      <c r="B355" s="54">
        <v>3</v>
      </c>
      <c r="C355" t="s">
        <v>472</v>
      </c>
      <c r="D355" t="s">
        <v>473</v>
      </c>
      <c r="E355" t="s">
        <v>474</v>
      </c>
      <c r="F355" t="s">
        <v>506</v>
      </c>
      <c r="G355" s="59">
        <v>2168</v>
      </c>
      <c r="H355">
        <v>1</v>
      </c>
      <c r="I355" s="59">
        <v>2168</v>
      </c>
      <c r="J355" s="40">
        <v>45714</v>
      </c>
      <c r="K355" t="s">
        <v>38</v>
      </c>
      <c r="L355" t="s">
        <v>331</v>
      </c>
      <c r="N355" t="str">
        <f>IF(ISERROR(SEARCH("NF",E355,1)),"NÃO","SIM")</f>
        <v>NÃO</v>
      </c>
      <c r="O355" t="str">
        <f>IF($B355=5,"SIM","")</f>
        <v/>
      </c>
      <c r="P355" s="50" t="str">
        <f>A355&amp;B355&amp;C355&amp;E355&amp;G355&amp;EDATE(J355,0)</f>
        <v>45708315373066000102CIMENTO216845714</v>
      </c>
      <c r="Q355" s="1">
        <f>IF(A355=0,"",VLOOKUP($A355,RESUMO!$A$8:$B$83,2,FALSE))</f>
        <v>14</v>
      </c>
    </row>
    <row r="356" spans="1:17" x14ac:dyDescent="0.25">
      <c r="A356" s="40">
        <v>45708</v>
      </c>
      <c r="B356" s="54">
        <v>3</v>
      </c>
      <c r="C356" t="s">
        <v>199</v>
      </c>
      <c r="D356" t="s">
        <v>200</v>
      </c>
      <c r="E356" t="s">
        <v>515</v>
      </c>
      <c r="G356" s="59">
        <v>1086.21</v>
      </c>
      <c r="H356">
        <v>1</v>
      </c>
      <c r="I356" s="59">
        <v>1086.21</v>
      </c>
      <c r="J356" s="40">
        <v>45708</v>
      </c>
      <c r="K356" t="s">
        <v>27</v>
      </c>
      <c r="L356" t="s">
        <v>331</v>
      </c>
      <c r="N356" t="str">
        <f>IF(ISERROR(SEARCH("NF",E356,1)),"NÃO","SIM")</f>
        <v>NÃO</v>
      </c>
      <c r="O356" t="str">
        <f>IF($B356=5,"SIM","")</f>
        <v/>
      </c>
      <c r="P356" s="50" t="str">
        <f>A356&amp;B356&amp;C356&amp;E356&amp;G356&amp;EDATE(J356,0)</f>
        <v>45708300360305000104REF. 01/20251086,2145708</v>
      </c>
      <c r="Q356" s="1">
        <f>IF(A356=0,"",VLOOKUP($A356,RESUMO!$A$8:$B$83,2,FALSE))</f>
        <v>14</v>
      </c>
    </row>
    <row r="357" spans="1:17" x14ac:dyDescent="0.25">
      <c r="A357" s="40">
        <v>45708</v>
      </c>
      <c r="B357" s="54">
        <v>3</v>
      </c>
      <c r="C357" t="s">
        <v>201</v>
      </c>
      <c r="D357" t="s">
        <v>202</v>
      </c>
      <c r="E357" t="s">
        <v>515</v>
      </c>
      <c r="G357" s="59">
        <v>5830.92</v>
      </c>
      <c r="H357">
        <v>1</v>
      </c>
      <c r="I357" s="59">
        <v>5830.92</v>
      </c>
      <c r="J357" s="40">
        <v>45708</v>
      </c>
      <c r="K357" t="s">
        <v>27</v>
      </c>
      <c r="L357" t="s">
        <v>331</v>
      </c>
      <c r="N357" t="str">
        <f>IF(ISERROR(SEARCH("NF",E357,1)),"NÃO","SIM")</f>
        <v>NÃO</v>
      </c>
      <c r="O357" t="str">
        <f>IF($B357=5,"SIM","")</f>
        <v/>
      </c>
      <c r="P357" s="50" t="str">
        <f>A357&amp;B357&amp;C357&amp;E357&amp;G357&amp;EDATE(J357,0)</f>
        <v>45708300394460000141REF. 01/20255830,9245708</v>
      </c>
      <c r="Q357" s="1">
        <f>IF(A357=0,"",VLOOKUP($A357,RESUMO!$A$8:$B$83,2,FALSE))</f>
        <v>14</v>
      </c>
    </row>
    <row r="358" spans="1:17" x14ac:dyDescent="0.25">
      <c r="A358" s="40">
        <v>45708</v>
      </c>
      <c r="B358" s="54">
        <v>3</v>
      </c>
      <c r="C358" t="s">
        <v>498</v>
      </c>
      <c r="D358" t="s">
        <v>204</v>
      </c>
      <c r="E358" t="s">
        <v>515</v>
      </c>
      <c r="G358" s="59">
        <v>49.12</v>
      </c>
      <c r="H358">
        <v>1</v>
      </c>
      <c r="I358" s="59">
        <v>49.12</v>
      </c>
      <c r="J358" s="40">
        <v>45708</v>
      </c>
      <c r="K358" t="s">
        <v>27</v>
      </c>
      <c r="L358" t="s">
        <v>28</v>
      </c>
      <c r="N358" t="str">
        <f>IF(ISERROR(SEARCH("NF",E358,1)),"NÃO","SIM")</f>
        <v>NÃO</v>
      </c>
      <c r="O358" t="str">
        <f>IF($B358=5,"SIM","")</f>
        <v/>
      </c>
      <c r="P358" s="50" t="str">
        <f>A358&amp;B358&amp;C358&amp;E358&amp;G358&amp;EDATE(J358,0)</f>
        <v>45708300000011045REF. 01/202549,1245708</v>
      </c>
      <c r="Q358" s="1">
        <f>IF(A358=0,"",VLOOKUP($A358,RESUMO!$A$8:$B$83,2,FALSE))</f>
        <v>14</v>
      </c>
    </row>
    <row r="359" spans="1:17" x14ac:dyDescent="0.25">
      <c r="A359" s="40">
        <v>45708</v>
      </c>
      <c r="B359" s="54">
        <v>3</v>
      </c>
      <c r="C359" t="s">
        <v>312</v>
      </c>
      <c r="D359" t="s">
        <v>313</v>
      </c>
      <c r="E359" t="s">
        <v>516</v>
      </c>
      <c r="G359" s="59">
        <v>75</v>
      </c>
      <c r="H359">
        <v>1</v>
      </c>
      <c r="I359" s="59">
        <v>75</v>
      </c>
      <c r="J359" s="40">
        <v>45716</v>
      </c>
      <c r="K359" t="s">
        <v>145</v>
      </c>
      <c r="L359" t="s">
        <v>331</v>
      </c>
      <c r="N359" t="str">
        <f>IF(ISERROR(SEARCH("NF",E359,1)),"NÃO","SIM")</f>
        <v>NÃO</v>
      </c>
      <c r="O359" t="str">
        <f>IF($B359=5,"SIM","")</f>
        <v/>
      </c>
      <c r="P359" s="50" t="str">
        <f>A359&amp;B359&amp;C359&amp;E359&amp;G359&amp;EDATE(J359,0)</f>
        <v>45708334713151000109ALUGUEL DE FORMA E KIT SLUMP - FL 165587545716</v>
      </c>
      <c r="Q359" s="1">
        <f>IF(A359=0,"",VLOOKUP($A359,RESUMO!$A$8:$B$83,2,FALSE))</f>
        <v>14</v>
      </c>
    </row>
    <row r="360" spans="1:17" x14ac:dyDescent="0.25">
      <c r="A360" s="40">
        <v>45708</v>
      </c>
      <c r="B360" s="54">
        <v>3</v>
      </c>
      <c r="C360" t="s">
        <v>146</v>
      </c>
      <c r="D360" t="s">
        <v>147</v>
      </c>
      <c r="E360" t="s">
        <v>148</v>
      </c>
      <c r="G360" s="59">
        <v>92.84</v>
      </c>
      <c r="H360">
        <v>1</v>
      </c>
      <c r="I360" s="59">
        <v>92.84</v>
      </c>
      <c r="J360" s="40">
        <v>45716</v>
      </c>
      <c r="K360" t="s">
        <v>27</v>
      </c>
      <c r="L360" t="s">
        <v>331</v>
      </c>
      <c r="N360" t="str">
        <f>IF(ISERROR(SEARCH("NF",E360,1)),"NÃO","SIM")</f>
        <v>NÃO</v>
      </c>
      <c r="O360" t="str">
        <f>IF($B360=5,"SIM","")</f>
        <v/>
      </c>
      <c r="P360" s="50" t="str">
        <f>A360&amp;B360&amp;C360&amp;E360&amp;G360&amp;EDATE(J360,0)</f>
        <v>45708338727707000177SEGURO COLABORADORES92,8445716</v>
      </c>
      <c r="Q360" s="1">
        <f>IF(A360=0,"",VLOOKUP($A360,RESUMO!$A$8:$B$83,2,FALSE))</f>
        <v>14</v>
      </c>
    </row>
    <row r="361" spans="1:17" x14ac:dyDescent="0.25">
      <c r="A361" s="40">
        <v>45708</v>
      </c>
      <c r="B361" s="54">
        <v>3</v>
      </c>
      <c r="C361" t="s">
        <v>307</v>
      </c>
      <c r="D361" t="s">
        <v>308</v>
      </c>
      <c r="E361" t="s">
        <v>517</v>
      </c>
      <c r="F361" t="s">
        <v>518</v>
      </c>
      <c r="G361" s="59">
        <v>375</v>
      </c>
      <c r="H361">
        <v>1</v>
      </c>
      <c r="I361" s="59">
        <v>375</v>
      </c>
      <c r="J361" s="40">
        <v>45715</v>
      </c>
      <c r="K361" t="s">
        <v>38</v>
      </c>
      <c r="L361" t="s">
        <v>331</v>
      </c>
      <c r="N361" t="str">
        <f>IF(ISERROR(SEARCH("NF",E361,1)),"NÃO","SIM")</f>
        <v>NÃO</v>
      </c>
      <c r="O361" t="str">
        <f>IF($B361=5,"SIM","")</f>
        <v/>
      </c>
      <c r="P361" s="50" t="str">
        <f>A361&amp;B361&amp;C361&amp;E361&amp;G361&amp;EDATE(J361,0)</f>
        <v>45708397397491000198ESPUMA DE POLIURETANO37545715</v>
      </c>
      <c r="Q361" s="1">
        <f>IF(A361=0,"",VLOOKUP($A361,RESUMO!$A$8:$B$83,2,FALSE))</f>
        <v>14</v>
      </c>
    </row>
    <row r="362" spans="1:17" x14ac:dyDescent="0.25">
      <c r="A362" s="40">
        <v>45708</v>
      </c>
      <c r="B362" s="54">
        <v>3</v>
      </c>
      <c r="C362" t="s">
        <v>307</v>
      </c>
      <c r="D362" t="s">
        <v>308</v>
      </c>
      <c r="E362" t="s">
        <v>517</v>
      </c>
      <c r="F362" t="s">
        <v>519</v>
      </c>
      <c r="G362" s="59">
        <v>589.20000000000005</v>
      </c>
      <c r="H362">
        <v>1</v>
      </c>
      <c r="I362" s="59">
        <v>589.20000000000005</v>
      </c>
      <c r="J362" s="40">
        <v>45722</v>
      </c>
      <c r="K362" t="s">
        <v>38</v>
      </c>
      <c r="L362" t="s">
        <v>331</v>
      </c>
      <c r="N362" t="str">
        <f>IF(ISERROR(SEARCH("NF",E362,1)),"NÃO","SIM")</f>
        <v>NÃO</v>
      </c>
      <c r="O362" t="str">
        <f>IF($B362=5,"SIM","")</f>
        <v/>
      </c>
      <c r="P362" s="50" t="str">
        <f>A362&amp;B362&amp;C362&amp;E362&amp;G362&amp;EDATE(J362,0)</f>
        <v>45708397397491000198ESPUMA DE POLIURETANO589,245722</v>
      </c>
      <c r="Q362" s="1">
        <f>IF(A362=0,"",VLOOKUP($A362,RESUMO!$A$8:$B$83,2,FALSE))</f>
        <v>14</v>
      </c>
    </row>
    <row r="363" spans="1:17" x14ac:dyDescent="0.25">
      <c r="A363" s="40">
        <v>45708</v>
      </c>
      <c r="B363" s="54">
        <v>3</v>
      </c>
      <c r="C363" t="s">
        <v>187</v>
      </c>
      <c r="D363" t="s">
        <v>188</v>
      </c>
      <c r="E363" t="s">
        <v>520</v>
      </c>
      <c r="F363" t="s">
        <v>521</v>
      </c>
      <c r="G363" s="59">
        <v>1669</v>
      </c>
      <c r="H363">
        <v>1</v>
      </c>
      <c r="I363" s="59">
        <v>1669</v>
      </c>
      <c r="J363" s="40">
        <v>45712</v>
      </c>
      <c r="K363" t="s">
        <v>38</v>
      </c>
      <c r="L363" t="s">
        <v>331</v>
      </c>
      <c r="N363" t="str">
        <f>IF(ISERROR(SEARCH("NF",E363,1)),"NÃO","SIM")</f>
        <v>NÃO</v>
      </c>
      <c r="O363" t="str">
        <f>IF($B363=5,"SIM","")</f>
        <v/>
      </c>
      <c r="P363" s="50" t="str">
        <f>A363&amp;B363&amp;C363&amp;E363&amp;G363&amp;EDATE(J363,0)</f>
        <v>45708343828098000182TABUA E SARRAFO166945712</v>
      </c>
      <c r="Q363" s="1">
        <f>IF(A363=0,"",VLOOKUP($A363,RESUMO!$A$8:$B$83,2,FALSE))</f>
        <v>14</v>
      </c>
    </row>
    <row r="364" spans="1:17" x14ac:dyDescent="0.25">
      <c r="A364" s="40">
        <v>45708</v>
      </c>
      <c r="B364" s="54">
        <v>3</v>
      </c>
      <c r="C364" t="s">
        <v>522</v>
      </c>
      <c r="D364" t="s">
        <v>523</v>
      </c>
      <c r="E364" t="s">
        <v>515</v>
      </c>
      <c r="G364" s="59">
        <v>221.25</v>
      </c>
      <c r="H364">
        <v>1</v>
      </c>
      <c r="I364" s="59">
        <v>221.25</v>
      </c>
      <c r="J364" s="40">
        <v>45705</v>
      </c>
      <c r="K364" t="s">
        <v>524</v>
      </c>
      <c r="L364" t="s">
        <v>331</v>
      </c>
      <c r="N364" t="str">
        <f>IF(ISERROR(SEARCH("NF",E364,1)),"NÃO","SIM")</f>
        <v>NÃO</v>
      </c>
      <c r="O364" t="str">
        <f>IF($B364=5,"SIM","")</f>
        <v/>
      </c>
      <c r="P364" s="50" t="str">
        <f>A364&amp;B364&amp;C364&amp;E364&amp;G364&amp;EDATE(J364,0)</f>
        <v>45708317155730000164REF. 01/2025221,2545705</v>
      </c>
      <c r="Q364" s="1">
        <f>IF(A364=0,"",VLOOKUP($A364,RESUMO!$A$8:$B$83,2,FALSE))</f>
        <v>14</v>
      </c>
    </row>
    <row r="365" spans="1:17" x14ac:dyDescent="0.25">
      <c r="A365" s="40">
        <v>45708</v>
      </c>
      <c r="B365" s="54">
        <v>5</v>
      </c>
      <c r="C365" t="s">
        <v>352</v>
      </c>
      <c r="D365" t="s">
        <v>353</v>
      </c>
      <c r="E365" t="s">
        <v>505</v>
      </c>
      <c r="G365" s="59">
        <v>1656.53</v>
      </c>
      <c r="H365">
        <v>1</v>
      </c>
      <c r="I365" s="59">
        <v>1656.53</v>
      </c>
      <c r="J365" s="40">
        <v>45698</v>
      </c>
      <c r="K365" t="s">
        <v>145</v>
      </c>
      <c r="L365" t="s">
        <v>331</v>
      </c>
      <c r="N365" t="str">
        <f>IF(ISERROR(SEARCH("NF",E365,1)),"NÃO","SIM")</f>
        <v>NÃO</v>
      </c>
      <c r="O365" t="str">
        <f>IF($B365=5,"SIM","")</f>
        <v>SIM</v>
      </c>
      <c r="P365" s="50" t="str">
        <f>A365&amp;B365&amp;C365&amp;E365&amp;G365&amp;EDATE(J365,0)</f>
        <v>45708514939732000156LOCAÇÃO DE ANDAIMES - FL 4029
1656,5345698</v>
      </c>
      <c r="Q365" s="1">
        <f>IF(A365=0,"",VLOOKUP($A365,RESUMO!$A$8:$B$83,2,FALSE))</f>
        <v>14</v>
      </c>
    </row>
    <row r="366" spans="1:17" x14ac:dyDescent="0.25">
      <c r="A366" s="40">
        <v>45708</v>
      </c>
      <c r="B366" s="54">
        <v>5</v>
      </c>
      <c r="C366" t="s">
        <v>507</v>
      </c>
      <c r="D366" t="s">
        <v>508</v>
      </c>
      <c r="E366" t="s">
        <v>509</v>
      </c>
      <c r="F366" t="s">
        <v>510</v>
      </c>
      <c r="G366" s="59">
        <v>49449</v>
      </c>
      <c r="H366">
        <v>1</v>
      </c>
      <c r="I366" s="59">
        <v>49449</v>
      </c>
      <c r="J366" s="40">
        <v>45666</v>
      </c>
      <c r="K366" t="s">
        <v>38</v>
      </c>
      <c r="L366" t="s">
        <v>331</v>
      </c>
      <c r="N366" t="str">
        <f>IF(ISERROR(SEARCH("NF",E366,1)),"NÃO","SIM")</f>
        <v>NÃO</v>
      </c>
      <c r="O366" t="str">
        <f>IF($B366=5,"SIM","")</f>
        <v>SIM</v>
      </c>
      <c r="P366" s="50" t="str">
        <f>A366&amp;B366&amp;C366&amp;E366&amp;G366&amp;EDATE(J366,0)</f>
        <v>45708531620106000383EPS BLOCO MOLDADO4944945666</v>
      </c>
      <c r="Q366" s="1">
        <f>IF(A366=0,"",VLOOKUP($A366,RESUMO!$A$8:$B$83,2,FALSE))</f>
        <v>14</v>
      </c>
    </row>
    <row r="367" spans="1:17" x14ac:dyDescent="0.25">
      <c r="A367" s="40">
        <v>45708</v>
      </c>
      <c r="B367" s="54">
        <v>5</v>
      </c>
      <c r="C367" t="s">
        <v>525</v>
      </c>
      <c r="D367" t="s">
        <v>526</v>
      </c>
      <c r="E367" t="s">
        <v>527</v>
      </c>
      <c r="F367"/>
      <c r="G367" s="59">
        <v>1483.2</v>
      </c>
      <c r="H367">
        <v>1</v>
      </c>
      <c r="I367" s="59">
        <v>1483.2</v>
      </c>
      <c r="J367" s="40">
        <v>45691</v>
      </c>
      <c r="K367" t="s">
        <v>38</v>
      </c>
      <c r="L367" t="s">
        <v>331</v>
      </c>
      <c r="M367"/>
      <c r="N367" t="str">
        <f>IF(ISERROR(SEARCH("NF",E367,1)),"NÃO","SIM")</f>
        <v>NÃO</v>
      </c>
      <c r="O367" t="str">
        <f>IF($B367=5,"SIM","")</f>
        <v>SIM</v>
      </c>
      <c r="P367" s="50" t="str">
        <f>A367&amp;B367&amp;C367&amp;E367&amp;G367&amp;EDATE(J367,0)</f>
        <v>45708508188029000150MAQUINA DE SOLDA INVERSORA1483,245691</v>
      </c>
      <c r="Q367" s="1">
        <f>IF(A367=0,"",VLOOKUP($A367,RESUMO!$A$8:$B$83,2,FALSE))</f>
        <v>14</v>
      </c>
    </row>
    <row r="368" spans="1:17" x14ac:dyDescent="0.25">
      <c r="A368" s="40">
        <v>45708</v>
      </c>
      <c r="B368" s="54">
        <v>5</v>
      </c>
      <c r="C368" t="s">
        <v>433</v>
      </c>
      <c r="D368" t="s">
        <v>434</v>
      </c>
      <c r="E368" t="s">
        <v>528</v>
      </c>
      <c r="F368"/>
      <c r="G368" s="59">
        <v>11000</v>
      </c>
      <c r="H368">
        <v>1</v>
      </c>
      <c r="I368" s="59">
        <v>11000</v>
      </c>
      <c r="J368" s="40">
        <v>45699</v>
      </c>
      <c r="K368" t="s">
        <v>38</v>
      </c>
      <c r="L368" t="s">
        <v>436</v>
      </c>
      <c r="M368"/>
      <c r="N368" t="str">
        <f>IF(ISERROR(SEARCH("NF",E368,1)),"NÃO","SIM")</f>
        <v>NÃO</v>
      </c>
      <c r="O368" t="str">
        <f>IF($B368=5,"SIM","")</f>
        <v>SIM</v>
      </c>
      <c r="P368" s="50" t="str">
        <f>A368&amp;B368&amp;C368&amp;E368&amp;G368&amp;EDATE(J368,0)</f>
        <v>45708528353992000150LAJES PRÉ FABRICADAS
1100045699</v>
      </c>
      <c r="Q368" s="1">
        <f>IF(A368=0,"",VLOOKUP($A368,RESUMO!$A$8:$B$83,2,FALSE))</f>
        <v>14</v>
      </c>
    </row>
    <row r="369" spans="1:17" x14ac:dyDescent="0.25">
      <c r="A369" s="40">
        <v>45708</v>
      </c>
      <c r="B369" s="54">
        <v>5</v>
      </c>
      <c r="C369" t="s">
        <v>150</v>
      </c>
      <c r="D369" t="s">
        <v>151</v>
      </c>
      <c r="E369" t="s">
        <v>529</v>
      </c>
      <c r="F369" t="s">
        <v>530</v>
      </c>
      <c r="G369" s="59">
        <v>5645.1</v>
      </c>
      <c r="H369">
        <v>1</v>
      </c>
      <c r="I369" s="59">
        <v>5645.1</v>
      </c>
      <c r="J369" s="40">
        <v>45695</v>
      </c>
      <c r="K369" t="s">
        <v>38</v>
      </c>
      <c r="L369" t="s">
        <v>331</v>
      </c>
      <c r="M369"/>
      <c r="N369" t="str">
        <f>IF(ISERROR(SEARCH("NF",E369,1)),"NÃO","SIM")</f>
        <v>NÃO</v>
      </c>
      <c r="O369" t="str">
        <f>IF($B369=5,"SIM","")</f>
        <v>SIM</v>
      </c>
      <c r="P369" s="50" t="str">
        <f>A369&amp;B369&amp;C369&amp;E369&amp;G369&amp;EDATE(J369,0)</f>
        <v>45708542841924000160AÇO5645,145695</v>
      </c>
      <c r="Q369" s="1">
        <f>IF(A369=0,"",VLOOKUP($A369,RESUMO!$A$8:$B$83,2,FALSE))</f>
        <v>14</v>
      </c>
    </row>
    <row r="370" spans="1:17" x14ac:dyDescent="0.25">
      <c r="A370" s="40">
        <v>45721</v>
      </c>
      <c r="B370" s="54">
        <v>3</v>
      </c>
      <c r="C370" t="s">
        <v>76</v>
      </c>
      <c r="D370" t="s">
        <v>77</v>
      </c>
      <c r="E370" t="s">
        <v>454</v>
      </c>
      <c r="F370" t="s">
        <v>453</v>
      </c>
      <c r="G370" s="59">
        <v>4588.9799999999996</v>
      </c>
      <c r="H370">
        <v>1</v>
      </c>
      <c r="I370" s="59">
        <v>4588.9799999999996</v>
      </c>
      <c r="J370" s="40">
        <v>45736</v>
      </c>
      <c r="K370" t="s">
        <v>38</v>
      </c>
      <c r="L370" t="s">
        <v>331</v>
      </c>
      <c r="N370" t="str">
        <f>IF(ISERROR(SEARCH("NF",E370,1)),"NÃO","SIM")</f>
        <v>NÃO</v>
      </c>
      <c r="O370" t="str">
        <f>IF($B370=5,"SIM","")</f>
        <v/>
      </c>
      <c r="P370" s="50" t="str">
        <f>A370&amp;B370&amp;C370&amp;E370&amp;G370&amp;EDATE(J370,0)</f>
        <v>45721317250275000348MATERIAIS HIDRAULICOS - PARC. 2/24588,9845736</v>
      </c>
      <c r="Q370" s="1">
        <f>IF(A370=0,"",VLOOKUP($A370,RESUMO!$A$8:$B$83,2,FALSE))</f>
        <v>15</v>
      </c>
    </row>
  </sheetData>
  <autoFilter ref="A1:O370" xr:uid="{00000000-0009-0000-0000-000000000000}"/>
  <sortState xmlns:xlrd2="http://schemas.microsoft.com/office/spreadsheetml/2017/richdata2" ref="A2:Q370">
    <sortCondition ref="A2:A370"/>
    <sortCondition ref="B2:B370"/>
  </sortState>
  <conditionalFormatting sqref="O2:P370">
    <cfRule type="cellIs" dxfId="4" priority="8" operator="equal">
      <formula>""</formula>
    </cfRule>
  </conditionalFormatting>
  <conditionalFormatting sqref="P1">
    <cfRule type="duplicateValues" dxfId="3" priority="13"/>
  </conditionalFormatting>
  <conditionalFormatting sqref="P2:P1048576">
    <cfRule type="duplicateValues" dxfId="2" priority="17"/>
    <cfRule type="duplicateValues" dxfId="1" priority="18"/>
  </conditionalFormatting>
  <conditionalFormatting sqref="P2:P370">
    <cfRule type="duplicateValues" dxfId="0" priority="121"/>
  </conditionalFormatting>
  <pageMargins left="0.511811024" right="0.511811024" top="0.78740157499999996" bottom="0.78740157499999996" header="0.31496062000000002" footer="0.31496062000000002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T83"/>
  <sheetViews>
    <sheetView showGridLines="0" topLeftCell="A8" zoomScale="80" zoomScaleNormal="80" workbookViewId="0">
      <selection activeCell="C23" sqref="C23"/>
    </sheetView>
  </sheetViews>
  <sheetFormatPr defaultColWidth="8.875" defaultRowHeight="15.75" x14ac:dyDescent="0.25"/>
  <cols>
    <col min="1" max="1" width="13.875" style="1" customWidth="1"/>
    <col min="2" max="2" width="4.875" style="1" customWidth="1"/>
    <col min="3" max="11" width="15.875" style="1" customWidth="1"/>
    <col min="12" max="12" width="16.875" style="1" customWidth="1"/>
    <col min="13" max="82" width="8.875" style="1" customWidth="1"/>
    <col min="83" max="16384" width="8.875" style="1"/>
  </cols>
  <sheetData>
    <row r="1" spans="1:20" ht="69.95" customHeight="1" x14ac:dyDescent="0.25">
      <c r="D1" s="2"/>
      <c r="E1" s="2"/>
      <c r="G1" s="70" t="s">
        <v>531</v>
      </c>
      <c r="H1" s="71"/>
      <c r="I1" s="71"/>
      <c r="J1" s="71"/>
      <c r="K1" s="71"/>
      <c r="L1" s="71"/>
      <c r="N1" s="2"/>
      <c r="O1" s="2"/>
      <c r="P1" s="70"/>
      <c r="Q1" s="71"/>
      <c r="R1" s="71"/>
      <c r="S1" s="71"/>
      <c r="T1" s="71"/>
    </row>
    <row r="2" spans="1:20" ht="35.1" customHeight="1" x14ac:dyDescent="0.25">
      <c r="D2" s="2"/>
      <c r="E2" s="2"/>
      <c r="N2" s="2"/>
      <c r="O2" s="2"/>
      <c r="Q2" s="2"/>
    </row>
    <row r="3" spans="1:20" ht="35.1" customHeight="1" x14ac:dyDescent="0.25">
      <c r="A3" s="32" t="s">
        <v>532</v>
      </c>
      <c r="B3" s="5"/>
      <c r="D3" s="2"/>
      <c r="E3" s="2"/>
      <c r="K3" s="61" t="s">
        <v>533</v>
      </c>
      <c r="L3" s="62">
        <v>45509</v>
      </c>
      <c r="M3" s="5"/>
      <c r="N3" s="2"/>
      <c r="O3" s="2"/>
      <c r="Q3" s="2"/>
    </row>
    <row r="4" spans="1:20" ht="18.95" customHeight="1" x14ac:dyDescent="0.25">
      <c r="A4" s="3" t="s">
        <v>534</v>
      </c>
      <c r="B4" s="3"/>
      <c r="D4" s="2"/>
      <c r="E4" s="2"/>
      <c r="K4" s="61" t="s">
        <v>535</v>
      </c>
      <c r="L4" s="63">
        <v>0</v>
      </c>
      <c r="M4" s="3"/>
      <c r="N4" s="2"/>
      <c r="O4" s="2"/>
      <c r="Q4" s="2"/>
    </row>
    <row r="5" spans="1:20" ht="30" customHeight="1" x14ac:dyDescent="0.25"/>
    <row r="6" spans="1:20" ht="50.1" customHeight="1" thickBot="1" x14ac:dyDescent="0.3">
      <c r="A6" s="4" t="s">
        <v>536</v>
      </c>
      <c r="B6" s="4"/>
      <c r="N6" s="38"/>
    </row>
    <row r="7" spans="1:20" ht="17.100000000000001" hidden="1" customHeight="1" thickBot="1" x14ac:dyDescent="0.3"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</row>
    <row r="8" spans="1:20" ht="81" customHeight="1" thickBot="1" x14ac:dyDescent="0.3">
      <c r="A8" s="10" t="s">
        <v>537</v>
      </c>
      <c r="B8" s="22" t="s">
        <v>538</v>
      </c>
      <c r="C8" s="11" t="s">
        <v>539</v>
      </c>
      <c r="D8" s="11" t="s">
        <v>540</v>
      </c>
      <c r="E8" s="11" t="s">
        <v>541</v>
      </c>
      <c r="F8" s="11" t="s">
        <v>542</v>
      </c>
      <c r="G8" s="11" t="s">
        <v>543</v>
      </c>
      <c r="H8" s="11" t="s">
        <v>544</v>
      </c>
      <c r="I8" s="37" t="s">
        <v>545</v>
      </c>
      <c r="J8" s="37" t="s">
        <v>546</v>
      </c>
      <c r="K8" s="12" t="s">
        <v>547</v>
      </c>
      <c r="L8" s="13" t="s">
        <v>548</v>
      </c>
    </row>
    <row r="9" spans="1:20" ht="24" customHeight="1" thickTop="1" x14ac:dyDescent="0.25">
      <c r="A9" s="64">
        <v>45509</v>
      </c>
      <c r="B9" s="23">
        <v>1</v>
      </c>
      <c r="C9" s="8">
        <f>SUMIFS(Dados!$I$1:$I$1965,Dados!$B$1:$B$1965,C$7,Dados!$A$1:$A$1965,$A9)</f>
        <v>0</v>
      </c>
      <c r="D9" s="8">
        <f>SUMIFS(Dados!$I$1:$I$1965,Dados!$B$1:$B$1965,D$7,Dados!$A$1:$A$1965,$A9)</f>
        <v>496</v>
      </c>
      <c r="E9" s="8">
        <f>SUMIFS(Dados!$I$1:$I$1965,Dados!$B$1:$B$1965,E$7,Dados!$A$1:$A$1965,$A9)</f>
        <v>99.64</v>
      </c>
      <c r="F9" s="8">
        <f>SUMIFS(Dados!$I$1:$I$1965,Dados!$B$1:$B$1965,F$7,Dados!$A$1:$A$1965,$A9)</f>
        <v>262.55</v>
      </c>
      <c r="G9" s="8">
        <f>SUMIFS(Dados!$I$1:$I$1965,Dados!$B$1:$B$1965,G$7,Dados!$A$1:$A$1965,$A9)</f>
        <v>646.6</v>
      </c>
      <c r="H9" s="8">
        <f>SUMIFS(Dados!$I$1:$I$1965,Dados!$B$1:$B$1965,H$7,Dados!$A$1:$A$1965,$A9)</f>
        <v>0</v>
      </c>
      <c r="I9" s="8">
        <f t="shared" ref="I9:I40" si="0">SUM(C9:H9)</f>
        <v>1504.79</v>
      </c>
      <c r="J9" s="8">
        <f t="shared" ref="J9:J40" si="1">ROUND(I9*$L$4,2)</f>
        <v>0</v>
      </c>
      <c r="K9" s="8">
        <f t="shared" ref="K9:K40" si="2">SUM(I9:J9)</f>
        <v>1504.79</v>
      </c>
      <c r="L9" s="9">
        <f>K9</f>
        <v>1504.79</v>
      </c>
      <c r="N9" s="34"/>
    </row>
    <row r="10" spans="1:20" ht="24" customHeight="1" x14ac:dyDescent="0.25">
      <c r="A10" s="64">
        <v>45524</v>
      </c>
      <c r="B10" s="24">
        <f t="shared" ref="B10:B41" si="3">B9+1</f>
        <v>2</v>
      </c>
      <c r="C10" s="8">
        <f>SUMIFS(Dados!$I$1:$I$1965,Dados!$B$1:$B$1965,C$7,Dados!$A$1:$A$1965,$A10)</f>
        <v>4560</v>
      </c>
      <c r="D10" s="8">
        <f>SUMIFS(Dados!$I$1:$I$1965,Dados!$B$1:$B$1965,D$7,Dados!$A$1:$A$1965,$A10)</f>
        <v>10550</v>
      </c>
      <c r="E10" s="8">
        <f>SUMIFS(Dados!$I$1:$I$1965,Dados!$B$1:$B$1965,E$7,Dados!$A$1:$A$1965,$A10)</f>
        <v>19773.489999999998</v>
      </c>
      <c r="F10" s="8">
        <f>SUMIFS(Dados!$I$1:$I$1965,Dados!$B$1:$B$1965,F$7,Dados!$A$1:$A$1965,$A10)</f>
        <v>0</v>
      </c>
      <c r="G10" s="8">
        <f>SUMIFS(Dados!$I$1:$I$1965,Dados!$B$1:$B$1965,G$7,Dados!$A$1:$A$1965,$A10)</f>
        <v>450</v>
      </c>
      <c r="H10" s="8">
        <f>SUMIFS(Dados!$I$1:$I$1965,Dados!$B$1:$B$1965,H$7,Dados!$A$1:$A$1965,$A10)</f>
        <v>0</v>
      </c>
      <c r="I10" s="8">
        <f t="shared" si="0"/>
        <v>35333.49</v>
      </c>
      <c r="J10" s="8">
        <f t="shared" si="1"/>
        <v>0</v>
      </c>
      <c r="K10" s="8">
        <f t="shared" si="2"/>
        <v>35333.49</v>
      </c>
      <c r="L10" s="9">
        <f t="shared" ref="L10:L41" si="4">ROUND(K10+L9,2)</f>
        <v>36838.28</v>
      </c>
      <c r="N10" s="34"/>
    </row>
    <row r="11" spans="1:20" ht="24" customHeight="1" x14ac:dyDescent="0.25">
      <c r="A11" s="64">
        <v>45540</v>
      </c>
      <c r="B11" s="24">
        <f t="shared" si="3"/>
        <v>3</v>
      </c>
      <c r="C11" s="8">
        <f>SUMIFS(Dados!$I$1:$I$1965,Dados!$B$1:$B$1965,C$7,Dados!$A$1:$A$1965,$A11)</f>
        <v>2920</v>
      </c>
      <c r="D11" s="8">
        <f>SUMIFS(Dados!$I$1:$I$1965,Dados!$B$1:$B$1965,D$7,Dados!$A$1:$A$1965,$A11)</f>
        <v>2514</v>
      </c>
      <c r="E11" s="8">
        <f>SUMIFS(Dados!$I$1:$I$1965,Dados!$B$1:$B$1965,E$7,Dados!$A$1:$A$1965,$A11)</f>
        <v>10607.720000000001</v>
      </c>
      <c r="F11" s="8">
        <f>SUMIFS(Dados!$I$1:$I$1965,Dados!$B$1:$B$1965,F$7,Dados!$A$1:$A$1965,$A11)</f>
        <v>0</v>
      </c>
      <c r="G11" s="8">
        <f>SUMIFS(Dados!$I$1:$I$1965,Dados!$B$1:$B$1965,G$7,Dados!$A$1:$A$1965,$A11)</f>
        <v>0</v>
      </c>
      <c r="H11" s="8">
        <f>SUMIFS(Dados!$I$1:$I$1965,Dados!$B$1:$B$1965,H$7,Dados!$A$1:$A$1965,$A11)</f>
        <v>0</v>
      </c>
      <c r="I11" s="8">
        <f t="shared" si="0"/>
        <v>16041.720000000001</v>
      </c>
      <c r="J11" s="8">
        <f t="shared" si="1"/>
        <v>0</v>
      </c>
      <c r="K11" s="8">
        <f t="shared" si="2"/>
        <v>16041.720000000001</v>
      </c>
      <c r="L11" s="9">
        <f t="shared" si="4"/>
        <v>52880</v>
      </c>
      <c r="N11" s="34"/>
    </row>
    <row r="12" spans="1:20" ht="24" customHeight="1" x14ac:dyDescent="0.25">
      <c r="A12" s="64">
        <v>45555</v>
      </c>
      <c r="B12" s="24">
        <f t="shared" si="3"/>
        <v>4</v>
      </c>
      <c r="C12" s="8">
        <f>SUMIFS(Dados!$I$1:$I$1965,Dados!$B$1:$B$1965,C$7,Dados!$A$1:$A$1965,$A12)</f>
        <v>5955</v>
      </c>
      <c r="D12" s="8">
        <f>SUMIFS(Dados!$I$1:$I$1965,Dados!$B$1:$B$1965,D$7,Dados!$A$1:$A$1965,$A12)</f>
        <v>5247.2</v>
      </c>
      <c r="E12" s="8">
        <f>SUMIFS(Dados!$I$1:$I$1965,Dados!$B$1:$B$1965,E$7,Dados!$A$1:$A$1965,$A12)</f>
        <v>1210.9099999999999</v>
      </c>
      <c r="F12" s="8">
        <f>SUMIFS(Dados!$I$1:$I$1965,Dados!$B$1:$B$1965,F$7,Dados!$A$1:$A$1965,$A12)</f>
        <v>0</v>
      </c>
      <c r="G12" s="8">
        <f>SUMIFS(Dados!$I$1:$I$1965,Dados!$B$1:$B$1965,G$7,Dados!$A$1:$A$1965,$A12)</f>
        <v>8353.93</v>
      </c>
      <c r="H12" s="8">
        <f>SUMIFS(Dados!$I$1:$I$1965,Dados!$B$1:$B$1965,H$7,Dados!$A$1:$A$1965,$A12)</f>
        <v>0</v>
      </c>
      <c r="I12" s="8">
        <f t="shared" si="0"/>
        <v>20767.04</v>
      </c>
      <c r="J12" s="8">
        <f t="shared" si="1"/>
        <v>0</v>
      </c>
      <c r="K12" s="8">
        <f t="shared" si="2"/>
        <v>20767.04</v>
      </c>
      <c r="L12" s="9">
        <f t="shared" si="4"/>
        <v>73647.039999999994</v>
      </c>
      <c r="N12" s="34"/>
    </row>
    <row r="13" spans="1:20" ht="24" customHeight="1" x14ac:dyDescent="0.25">
      <c r="A13" s="64">
        <v>45570</v>
      </c>
      <c r="B13" s="24">
        <f t="shared" si="3"/>
        <v>5</v>
      </c>
      <c r="C13" s="8">
        <f>SUMIFS(Dados!$I$1:$I$1965,Dados!$B$1:$B$1965,C$7,Dados!$A$1:$A$1965,$A13)</f>
        <v>12903.86</v>
      </c>
      <c r="D13" s="8">
        <f>SUMIFS(Dados!$I$1:$I$1965,Dados!$B$1:$B$1965,D$7,Dados!$A$1:$A$1965,$A13)</f>
        <v>3145</v>
      </c>
      <c r="E13" s="8">
        <f>SUMIFS(Dados!$I$1:$I$1965,Dados!$B$1:$B$1965,E$7,Dados!$A$1:$A$1965,$A13)</f>
        <v>1334.2</v>
      </c>
      <c r="F13" s="8">
        <f>SUMIFS(Dados!$I$1:$I$1965,Dados!$B$1:$B$1965,F$7,Dados!$A$1:$A$1965,$A13)</f>
        <v>0</v>
      </c>
      <c r="G13" s="8">
        <f>SUMIFS(Dados!$I$1:$I$1965,Dados!$B$1:$B$1965,G$7,Dados!$A$1:$A$1965,$A13)</f>
        <v>79886.180000000008</v>
      </c>
      <c r="H13" s="8">
        <f>SUMIFS(Dados!$I$1:$I$1965,Dados!$B$1:$B$1965,H$7,Dados!$A$1:$A$1965,$A13)</f>
        <v>0</v>
      </c>
      <c r="I13" s="8">
        <f t="shared" si="0"/>
        <v>97269.24</v>
      </c>
      <c r="J13" s="8">
        <f t="shared" si="1"/>
        <v>0</v>
      </c>
      <c r="K13" s="8">
        <f t="shared" si="2"/>
        <v>97269.24</v>
      </c>
      <c r="L13" s="9">
        <f t="shared" si="4"/>
        <v>170916.28</v>
      </c>
      <c r="N13" s="34"/>
    </row>
    <row r="14" spans="1:20" ht="24" customHeight="1" x14ac:dyDescent="0.25">
      <c r="A14" s="64">
        <v>45585</v>
      </c>
      <c r="B14" s="24">
        <f t="shared" si="3"/>
        <v>6</v>
      </c>
      <c r="C14" s="8">
        <f>SUMIFS(Dados!$I$1:$I$1965,Dados!$B$1:$B$1965,C$7,Dados!$A$1:$A$1965,$A14)</f>
        <v>13567</v>
      </c>
      <c r="D14" s="8">
        <f>SUMIFS(Dados!$I$1:$I$1965,Dados!$B$1:$B$1965,D$7,Dados!$A$1:$A$1965,$A14)</f>
        <v>11612</v>
      </c>
      <c r="E14" s="8">
        <f>SUMIFS(Dados!$I$1:$I$1965,Dados!$B$1:$B$1965,E$7,Dados!$A$1:$A$1965,$A14)</f>
        <v>12282.380000000001</v>
      </c>
      <c r="F14" s="8">
        <f>SUMIFS(Dados!$I$1:$I$1965,Dados!$B$1:$B$1965,F$7,Dados!$A$1:$A$1965,$A14)</f>
        <v>0</v>
      </c>
      <c r="G14" s="8">
        <f>SUMIFS(Dados!$I$1:$I$1965,Dados!$B$1:$B$1965,G$7,Dados!$A$1:$A$1965,$A14)</f>
        <v>38574</v>
      </c>
      <c r="H14" s="8">
        <f>SUMIFS(Dados!$I$1:$I$1965,Dados!$B$1:$B$1965,H$7,Dados!$A$1:$A$1965,$A14)</f>
        <v>0</v>
      </c>
      <c r="I14" s="8">
        <f t="shared" si="0"/>
        <v>76035.38</v>
      </c>
      <c r="J14" s="8">
        <f t="shared" si="1"/>
        <v>0</v>
      </c>
      <c r="K14" s="8">
        <f t="shared" si="2"/>
        <v>76035.38</v>
      </c>
      <c r="L14" s="9">
        <f t="shared" si="4"/>
        <v>246951.66</v>
      </c>
      <c r="N14" s="34"/>
    </row>
    <row r="15" spans="1:20" ht="24" customHeight="1" x14ac:dyDescent="0.25">
      <c r="A15" s="64">
        <v>45601</v>
      </c>
      <c r="B15" s="24">
        <f t="shared" si="3"/>
        <v>7</v>
      </c>
      <c r="C15" s="8">
        <f>SUMIFS(Dados!$I$1:$I$1965,Dados!$B$1:$B$1965,C$7,Dados!$A$1:$A$1965,$A15)</f>
        <v>19882.740000000002</v>
      </c>
      <c r="D15" s="8">
        <f>SUMIFS(Dados!$I$1:$I$1965,Dados!$B$1:$B$1965,D$7,Dados!$A$1:$A$1965,$A15)</f>
        <v>9957.2000000000007</v>
      </c>
      <c r="E15" s="8">
        <f>SUMIFS(Dados!$I$1:$I$1965,Dados!$B$1:$B$1965,E$7,Dados!$A$1:$A$1965,$A15)</f>
        <v>4835.5599999999995</v>
      </c>
      <c r="F15" s="8">
        <f>SUMIFS(Dados!$I$1:$I$1965,Dados!$B$1:$B$1965,F$7,Dados!$A$1:$A$1965,$A15)</f>
        <v>260</v>
      </c>
      <c r="G15" s="8">
        <f>SUMIFS(Dados!$I$1:$I$1965,Dados!$B$1:$B$1965,G$7,Dados!$A$1:$A$1965,$A15)</f>
        <v>8505.9</v>
      </c>
      <c r="H15" s="8">
        <f>SUMIFS(Dados!$I$1:$I$1965,Dados!$B$1:$B$1965,H$7,Dados!$A$1:$A$1965,$A15)</f>
        <v>0</v>
      </c>
      <c r="I15" s="8">
        <f t="shared" si="0"/>
        <v>43441.4</v>
      </c>
      <c r="J15" s="8">
        <f t="shared" si="1"/>
        <v>0</v>
      </c>
      <c r="K15" s="8">
        <f t="shared" si="2"/>
        <v>43441.4</v>
      </c>
      <c r="L15" s="9">
        <f t="shared" si="4"/>
        <v>290393.06</v>
      </c>
      <c r="N15" s="34"/>
    </row>
    <row r="16" spans="1:20" ht="24" customHeight="1" x14ac:dyDescent="0.25">
      <c r="A16" s="64">
        <v>45616</v>
      </c>
      <c r="B16" s="24">
        <f t="shared" si="3"/>
        <v>8</v>
      </c>
      <c r="C16" s="8">
        <f>SUMIFS(Dados!$I$1:$I$1965,Dados!$B$1:$B$1965,C$7,Dados!$A$1:$A$1965,$A16)</f>
        <v>17099.940000000002</v>
      </c>
      <c r="D16" s="8">
        <f>SUMIFS(Dados!$I$1:$I$1965,Dados!$B$1:$B$1965,D$7,Dados!$A$1:$A$1965,$A16)</f>
        <v>2074.1999999999998</v>
      </c>
      <c r="E16" s="8">
        <f>SUMIFS(Dados!$I$1:$I$1965,Dados!$B$1:$B$1965,E$7,Dados!$A$1:$A$1965,$A16)</f>
        <v>13317.48</v>
      </c>
      <c r="F16" s="8">
        <f>SUMIFS(Dados!$I$1:$I$1965,Dados!$B$1:$B$1965,F$7,Dados!$A$1:$A$1965,$A16)</f>
        <v>0</v>
      </c>
      <c r="G16" s="8">
        <f>SUMIFS(Dados!$I$1:$I$1965,Dados!$B$1:$B$1965,G$7,Dados!$A$1:$A$1965,$A16)</f>
        <v>13363.8</v>
      </c>
      <c r="H16" s="8">
        <f>SUMIFS(Dados!$I$1:$I$1965,Dados!$B$1:$B$1965,H$7,Dados!$A$1:$A$1965,$A16)</f>
        <v>0</v>
      </c>
      <c r="I16" s="8">
        <f t="shared" si="0"/>
        <v>45855.42</v>
      </c>
      <c r="J16" s="8">
        <f t="shared" si="1"/>
        <v>0</v>
      </c>
      <c r="K16" s="8">
        <f t="shared" si="2"/>
        <v>45855.42</v>
      </c>
      <c r="L16" s="9">
        <f t="shared" si="4"/>
        <v>336248.48</v>
      </c>
      <c r="N16" s="34"/>
    </row>
    <row r="17" spans="1:14" ht="24" customHeight="1" x14ac:dyDescent="0.25">
      <c r="A17" s="64">
        <v>45631</v>
      </c>
      <c r="B17" s="24">
        <f t="shared" si="3"/>
        <v>9</v>
      </c>
      <c r="C17" s="8">
        <f>SUMIFS(Dados!$I$1:$I$1965,Dados!$B$1:$B$1965,C$7,Dados!$A$1:$A$1965,$A17)</f>
        <v>17755.240000000002</v>
      </c>
      <c r="D17" s="8">
        <f>SUMIFS(Dados!$I$1:$I$1965,Dados!$B$1:$B$1965,D$7,Dados!$A$1:$A$1965,$A17)</f>
        <v>16913.5</v>
      </c>
      <c r="E17" s="8">
        <f>SUMIFS(Dados!$I$1:$I$1965,Dados!$B$1:$B$1965,E$7,Dados!$A$1:$A$1965,$A17)</f>
        <v>9496.9599999999991</v>
      </c>
      <c r="F17" s="8">
        <f>SUMIFS(Dados!$I$1:$I$1965,Dados!$B$1:$B$1965,F$7,Dados!$A$1:$A$1965,$A17)</f>
        <v>0</v>
      </c>
      <c r="G17" s="8">
        <f>SUMIFS(Dados!$I$1:$I$1965,Dados!$B$1:$B$1965,G$7,Dados!$A$1:$A$1965,$A17)</f>
        <v>18914.099999999999</v>
      </c>
      <c r="H17" s="8">
        <f>SUMIFS(Dados!$I$1:$I$1965,Dados!$B$1:$B$1965,H$7,Dados!$A$1:$A$1965,$A17)</f>
        <v>0</v>
      </c>
      <c r="I17" s="8">
        <f t="shared" si="0"/>
        <v>63079.8</v>
      </c>
      <c r="J17" s="8">
        <f t="shared" si="1"/>
        <v>0</v>
      </c>
      <c r="K17" s="8">
        <f t="shared" si="2"/>
        <v>63079.8</v>
      </c>
      <c r="L17" s="9">
        <f t="shared" si="4"/>
        <v>399328.28</v>
      </c>
      <c r="N17" s="34"/>
    </row>
    <row r="18" spans="1:14" ht="24" customHeight="1" x14ac:dyDescent="0.25">
      <c r="A18" s="64">
        <v>45646</v>
      </c>
      <c r="B18" s="24">
        <f t="shared" si="3"/>
        <v>10</v>
      </c>
      <c r="C18" s="8">
        <f>SUMIFS(Dados!$I$1:$I$1965,Dados!$B$1:$B$1965,C$7,Dados!$A$1:$A$1965,$A18)</f>
        <v>14767.880000000001</v>
      </c>
      <c r="D18" s="8">
        <f>SUMIFS(Dados!$I$1:$I$1965,Dados!$B$1:$B$1965,D$7,Dados!$A$1:$A$1965,$A18)</f>
        <v>1360</v>
      </c>
      <c r="E18" s="8">
        <f>SUMIFS(Dados!$I$1:$I$1965,Dados!$B$1:$B$1965,E$7,Dados!$A$1:$A$1965,$A18)</f>
        <v>12437.78</v>
      </c>
      <c r="F18" s="8">
        <f>SUMIFS(Dados!$I$1:$I$1965,Dados!$B$1:$B$1965,F$7,Dados!$A$1:$A$1965,$A18)</f>
        <v>1274.54</v>
      </c>
      <c r="G18" s="8">
        <f>SUMIFS(Dados!$I$1:$I$1965,Dados!$B$1:$B$1965,G$7,Dados!$A$1:$A$1965,$A18)</f>
        <v>11335</v>
      </c>
      <c r="H18" s="8">
        <f>SUMIFS(Dados!$I$1:$I$1965,Dados!$B$1:$B$1965,H$7,Dados!$A$1:$A$1965,$A18)</f>
        <v>0</v>
      </c>
      <c r="I18" s="8">
        <f t="shared" si="0"/>
        <v>41175.200000000004</v>
      </c>
      <c r="J18" s="8">
        <f t="shared" si="1"/>
        <v>0</v>
      </c>
      <c r="K18" s="8">
        <f t="shared" si="2"/>
        <v>41175.200000000004</v>
      </c>
      <c r="L18" s="9">
        <f t="shared" si="4"/>
        <v>440503.48</v>
      </c>
      <c r="N18" s="34"/>
    </row>
    <row r="19" spans="1:14" ht="24" customHeight="1" x14ac:dyDescent="0.25">
      <c r="A19" s="64">
        <v>45662</v>
      </c>
      <c r="B19" s="24">
        <f t="shared" si="3"/>
        <v>11</v>
      </c>
      <c r="C19" s="8">
        <f>SUMIFS(Dados!$I$1:$I$1965,Dados!$B$1:$B$1965,C$7,Dados!$A$1:$A$1965,$A19)</f>
        <v>12500.46</v>
      </c>
      <c r="D19" s="8">
        <f>SUMIFS(Dados!$I$1:$I$1965,Dados!$B$1:$B$1965,D$7,Dados!$A$1:$A$1965,$A19)</f>
        <v>2154.1999999999998</v>
      </c>
      <c r="E19" s="8">
        <f>SUMIFS(Dados!$I$1:$I$1965,Dados!$B$1:$B$1965,E$7,Dados!$A$1:$A$1965,$A19)</f>
        <v>945</v>
      </c>
      <c r="F19" s="8">
        <f>SUMIFS(Dados!$I$1:$I$1965,Dados!$B$1:$B$1965,F$7,Dados!$A$1:$A$1965,$A19)</f>
        <v>0</v>
      </c>
      <c r="G19" s="8">
        <f>SUMIFS(Dados!$I$1:$I$1965,Dados!$B$1:$B$1965,G$7,Dados!$A$1:$A$1965,$A19)</f>
        <v>1850</v>
      </c>
      <c r="H19" s="8">
        <f>SUMIFS(Dados!$I$1:$I$1965,Dados!$B$1:$B$1965,H$7,Dados!$A$1:$A$1965,$A19)</f>
        <v>0</v>
      </c>
      <c r="I19" s="8">
        <f t="shared" si="0"/>
        <v>17449.66</v>
      </c>
      <c r="J19" s="8">
        <f t="shared" si="1"/>
        <v>0</v>
      </c>
      <c r="K19" s="8">
        <f t="shared" si="2"/>
        <v>17449.66</v>
      </c>
      <c r="L19" s="9">
        <f t="shared" si="4"/>
        <v>457953.14</v>
      </c>
      <c r="N19" s="34"/>
    </row>
    <row r="20" spans="1:14" ht="24" customHeight="1" x14ac:dyDescent="0.25">
      <c r="A20" s="64">
        <v>45677</v>
      </c>
      <c r="B20" s="24">
        <f t="shared" si="3"/>
        <v>12</v>
      </c>
      <c r="C20" s="8">
        <f>SUMIFS(Dados!$I$1:$I$1965,Dados!$B$1:$B$1965,C$7,Dados!$A$1:$A$1965,$A20)</f>
        <v>17393.7</v>
      </c>
      <c r="D20" s="8">
        <f>SUMIFS(Dados!$I$1:$I$1965,Dados!$B$1:$B$1965,D$7,Dados!$A$1:$A$1965,$A20)</f>
        <v>2740</v>
      </c>
      <c r="E20" s="8">
        <f>SUMIFS(Dados!$I$1:$I$1965,Dados!$B$1:$B$1965,E$7,Dados!$A$1:$A$1965,$A20)</f>
        <v>16933.87</v>
      </c>
      <c r="F20" s="8">
        <f>SUMIFS(Dados!$I$1:$I$1965,Dados!$B$1:$B$1965,F$7,Dados!$A$1:$A$1965,$A20)</f>
        <v>0</v>
      </c>
      <c r="G20" s="8">
        <f>SUMIFS(Dados!$I$1:$I$1965,Dados!$B$1:$B$1965,G$7,Dados!$A$1:$A$1965,$A20)</f>
        <v>21951.989999999998</v>
      </c>
      <c r="H20" s="8">
        <f>SUMIFS(Dados!$I$1:$I$1965,Dados!$B$1:$B$1965,H$7,Dados!$A$1:$A$1965,$A20)</f>
        <v>0</v>
      </c>
      <c r="I20" s="8">
        <f t="shared" si="0"/>
        <v>59019.56</v>
      </c>
      <c r="J20" s="8">
        <f t="shared" si="1"/>
        <v>0</v>
      </c>
      <c r="K20" s="8">
        <f t="shared" si="2"/>
        <v>59019.56</v>
      </c>
      <c r="L20" s="9">
        <f t="shared" si="4"/>
        <v>516972.7</v>
      </c>
      <c r="N20" s="34"/>
    </row>
    <row r="21" spans="1:14" ht="24" customHeight="1" x14ac:dyDescent="0.25">
      <c r="A21" s="64">
        <v>45693</v>
      </c>
      <c r="B21" s="24">
        <f t="shared" si="3"/>
        <v>13</v>
      </c>
      <c r="C21" s="8">
        <f>SUMIFS(Dados!$I$1:$I$1965,Dados!$B$1:$B$1965,C$7,Dados!$A$1:$A$1965,$A21)</f>
        <v>24639.46</v>
      </c>
      <c r="D21" s="8">
        <f>SUMIFS(Dados!$I$1:$I$1965,Dados!$B$1:$B$1965,D$7,Dados!$A$1:$A$1965,$A21)</f>
        <v>2526.8000000000002</v>
      </c>
      <c r="E21" s="8">
        <f>SUMIFS(Dados!$I$1:$I$1965,Dados!$B$1:$B$1965,E$7,Dados!$A$1:$A$1965,$A21)</f>
        <v>15608.58</v>
      </c>
      <c r="F21" s="8">
        <f>SUMIFS(Dados!$I$1:$I$1965,Dados!$B$1:$B$1965,F$7,Dados!$A$1:$A$1965,$A21)</f>
        <v>0</v>
      </c>
      <c r="G21" s="8">
        <f>SUMIFS(Dados!$I$1:$I$1965,Dados!$B$1:$B$1965,G$7,Dados!$A$1:$A$1965,$A21)</f>
        <v>28664.9</v>
      </c>
      <c r="H21" s="8">
        <f>SUMIFS(Dados!$I$1:$I$1965,Dados!$B$1:$B$1965,H$7,Dados!$A$1:$A$1965,$A21)</f>
        <v>0</v>
      </c>
      <c r="I21" s="8">
        <f t="shared" si="0"/>
        <v>71439.739999999991</v>
      </c>
      <c r="J21" s="8">
        <f t="shared" si="1"/>
        <v>0</v>
      </c>
      <c r="K21" s="8">
        <f t="shared" si="2"/>
        <v>71439.739999999991</v>
      </c>
      <c r="L21" s="9">
        <f t="shared" si="4"/>
        <v>588412.43999999994</v>
      </c>
      <c r="N21" s="34"/>
    </row>
    <row r="22" spans="1:14" ht="24" customHeight="1" x14ac:dyDescent="0.25">
      <c r="A22" s="64">
        <v>45708</v>
      </c>
      <c r="B22" s="24">
        <f t="shared" si="3"/>
        <v>14</v>
      </c>
      <c r="C22" s="8">
        <f>SUMIFS(Dados!$I$1:$I$1965,Dados!$B$1:$B$1965,C$7,Dados!$A$1:$A$1965,$A22)</f>
        <v>13098.8</v>
      </c>
      <c r="D22" s="8">
        <f>SUMIFS(Dados!$I$1:$I$1965,Dados!$B$1:$B$1965,D$7,Dados!$A$1:$A$1965,$A22)</f>
        <v>4070</v>
      </c>
      <c r="E22" s="8">
        <f>SUMIFS(Dados!$I$1:$I$1965,Dados!$B$1:$B$1965,E$7,Dados!$A$1:$A$1965,$A22)</f>
        <v>17535.870000000003</v>
      </c>
      <c r="F22" s="8">
        <f>SUMIFS(Dados!$I$1:$I$1965,Dados!$B$1:$B$1965,F$7,Dados!$A$1:$A$1965,$A22)</f>
        <v>0</v>
      </c>
      <c r="G22" s="8">
        <f>SUMIFS(Dados!$I$1:$I$1965,Dados!$B$1:$B$1965,G$7,Dados!$A$1:$A$1965,$A22)</f>
        <v>69233.83</v>
      </c>
      <c r="H22" s="8">
        <f>SUMIFS(Dados!$I$1:$I$1965,Dados!$B$1:$B$1965,H$7,Dados!$A$1:$A$1965,$A22)</f>
        <v>0</v>
      </c>
      <c r="I22" s="8">
        <f t="shared" si="0"/>
        <v>103938.5</v>
      </c>
      <c r="J22" s="8">
        <f t="shared" si="1"/>
        <v>0</v>
      </c>
      <c r="K22" s="8">
        <f t="shared" si="2"/>
        <v>103938.5</v>
      </c>
      <c r="L22" s="9">
        <f t="shared" si="4"/>
        <v>692350.94</v>
      </c>
      <c r="N22" s="34"/>
    </row>
    <row r="23" spans="1:14" ht="24" customHeight="1" x14ac:dyDescent="0.25">
      <c r="A23" s="64">
        <v>45721</v>
      </c>
      <c r="B23" s="24">
        <f t="shared" si="3"/>
        <v>15</v>
      </c>
      <c r="C23" s="8">
        <f>SUMIFS(Dados!$I$1:$I$1965,Dados!$B$1:$B$1965,C$7,Dados!$A$1:$A$1965,$A23)</f>
        <v>0</v>
      </c>
      <c r="D23" s="8">
        <f>SUMIFS(Dados!$I$1:$I$1965,Dados!$B$1:$B$1965,D$7,Dados!$A$1:$A$1965,$A23)</f>
        <v>0</v>
      </c>
      <c r="E23" s="8">
        <f>SUMIFS(Dados!$I$1:$I$1965,Dados!$B$1:$B$1965,E$7,Dados!$A$1:$A$1965,$A23)</f>
        <v>4588.9799999999996</v>
      </c>
      <c r="F23" s="8">
        <f>SUMIFS(Dados!$I$1:$I$1965,Dados!$B$1:$B$1965,F$7,Dados!$A$1:$A$1965,$A23)</f>
        <v>0</v>
      </c>
      <c r="G23" s="8">
        <f>SUMIFS(Dados!$I$1:$I$1965,Dados!$B$1:$B$1965,G$7,Dados!$A$1:$A$1965,$A23)</f>
        <v>0</v>
      </c>
      <c r="H23" s="8">
        <f>SUMIFS(Dados!$I$1:$I$1965,Dados!$B$1:$B$1965,H$7,Dados!$A$1:$A$1965,$A23)</f>
        <v>0</v>
      </c>
      <c r="I23" s="8">
        <f t="shared" si="0"/>
        <v>4588.9799999999996</v>
      </c>
      <c r="J23" s="8">
        <f t="shared" si="1"/>
        <v>0</v>
      </c>
      <c r="K23" s="8">
        <f t="shared" si="2"/>
        <v>4588.9799999999996</v>
      </c>
      <c r="L23" s="9">
        <f t="shared" si="4"/>
        <v>696939.92</v>
      </c>
      <c r="N23" s="34"/>
    </row>
    <row r="24" spans="1:14" ht="24" customHeight="1" x14ac:dyDescent="0.25">
      <c r="A24" s="64">
        <v>45736</v>
      </c>
      <c r="B24" s="24">
        <f t="shared" si="3"/>
        <v>16</v>
      </c>
      <c r="C24" s="8">
        <f>SUMIFS(Dados!$I$1:$I$1965,Dados!$B$1:$B$1965,C$7,Dados!$A$1:$A$1965,$A24)</f>
        <v>0</v>
      </c>
      <c r="D24" s="8">
        <f>SUMIFS(Dados!$I$1:$I$1965,Dados!$B$1:$B$1965,D$7,Dados!$A$1:$A$1965,$A24)</f>
        <v>0</v>
      </c>
      <c r="E24" s="8">
        <f>SUMIFS(Dados!$I$1:$I$1965,Dados!$B$1:$B$1965,E$7,Dados!$A$1:$A$1965,$A24)</f>
        <v>0</v>
      </c>
      <c r="F24" s="8">
        <f>SUMIFS(Dados!$I$1:$I$1965,Dados!$B$1:$B$1965,F$7,Dados!$A$1:$A$1965,$A24)</f>
        <v>0</v>
      </c>
      <c r="G24" s="8">
        <f>SUMIFS(Dados!$I$1:$I$1965,Dados!$B$1:$B$1965,G$7,Dados!$A$1:$A$1965,$A24)</f>
        <v>0</v>
      </c>
      <c r="H24" s="8">
        <f>SUMIFS(Dados!$I$1:$I$1965,Dados!$B$1:$B$1965,H$7,Dados!$A$1:$A$1965,$A24)</f>
        <v>0</v>
      </c>
      <c r="I24" s="8">
        <f t="shared" si="0"/>
        <v>0</v>
      </c>
      <c r="J24" s="8">
        <f t="shared" si="1"/>
        <v>0</v>
      </c>
      <c r="K24" s="7">
        <f t="shared" si="2"/>
        <v>0</v>
      </c>
      <c r="L24" s="9">
        <f t="shared" si="4"/>
        <v>696939.92</v>
      </c>
      <c r="N24" s="34"/>
    </row>
    <row r="25" spans="1:14" ht="24" customHeight="1" x14ac:dyDescent="0.25">
      <c r="A25" s="64">
        <v>45752</v>
      </c>
      <c r="B25" s="24">
        <f t="shared" si="3"/>
        <v>17</v>
      </c>
      <c r="C25" s="8">
        <f>SUMIFS(Dados!$I$1:$I$1965,Dados!$B$1:$B$1965,C$7,Dados!$A$1:$A$1965,$A25)</f>
        <v>0</v>
      </c>
      <c r="D25" s="8">
        <f>SUMIFS(Dados!$I$1:$I$1965,Dados!$B$1:$B$1965,D$7,Dados!$A$1:$A$1965,$A25)</f>
        <v>0</v>
      </c>
      <c r="E25" s="8">
        <f>SUMIFS(Dados!$I$1:$I$1965,Dados!$B$1:$B$1965,E$7,Dados!$A$1:$A$1965,$A25)</f>
        <v>0</v>
      </c>
      <c r="F25" s="8">
        <f>SUMIFS(Dados!$I$1:$I$1965,Dados!$B$1:$B$1965,F$7,Dados!$A$1:$A$1965,$A25)</f>
        <v>0</v>
      </c>
      <c r="G25" s="8">
        <f>SUMIFS(Dados!$I$1:$I$1965,Dados!$B$1:$B$1965,G$7,Dados!$A$1:$A$1965,$A25)</f>
        <v>0</v>
      </c>
      <c r="H25" s="8">
        <f>SUMIFS(Dados!$I$1:$I$1965,Dados!$B$1:$B$1965,H$7,Dados!$A$1:$A$1965,$A25)</f>
        <v>0</v>
      </c>
      <c r="I25" s="8">
        <f t="shared" si="0"/>
        <v>0</v>
      </c>
      <c r="J25" s="8">
        <f t="shared" si="1"/>
        <v>0</v>
      </c>
      <c r="K25" s="7">
        <f t="shared" si="2"/>
        <v>0</v>
      </c>
      <c r="L25" s="9">
        <f t="shared" si="4"/>
        <v>696939.92</v>
      </c>
      <c r="N25" s="34"/>
    </row>
    <row r="26" spans="1:14" ht="24" customHeight="1" x14ac:dyDescent="0.25">
      <c r="A26" s="64">
        <v>45767</v>
      </c>
      <c r="B26" s="24">
        <f t="shared" si="3"/>
        <v>18</v>
      </c>
      <c r="C26" s="8">
        <f>SUMIFS(Dados!$I$1:$I$1965,Dados!$B$1:$B$1965,C$7,Dados!$A$1:$A$1965,$A26)</f>
        <v>0</v>
      </c>
      <c r="D26" s="8">
        <f>SUMIFS(Dados!$I$1:$I$1965,Dados!$B$1:$B$1965,D$7,Dados!$A$1:$A$1965,$A26)</f>
        <v>0</v>
      </c>
      <c r="E26" s="8">
        <f>SUMIFS(Dados!$I$1:$I$1965,Dados!$B$1:$B$1965,E$7,Dados!$A$1:$A$1965,$A26)</f>
        <v>0</v>
      </c>
      <c r="F26" s="8">
        <f>SUMIFS(Dados!$I$1:$I$1965,Dados!$B$1:$B$1965,F$7,Dados!$A$1:$A$1965,$A26)</f>
        <v>0</v>
      </c>
      <c r="G26" s="8">
        <f>SUMIFS(Dados!$I$1:$I$1965,Dados!$B$1:$B$1965,G$7,Dados!$A$1:$A$1965,$A26)</f>
        <v>0</v>
      </c>
      <c r="H26" s="8">
        <f>SUMIFS(Dados!$I$1:$I$1965,Dados!$B$1:$B$1965,H$7,Dados!$A$1:$A$1965,$A26)</f>
        <v>0</v>
      </c>
      <c r="I26" s="8">
        <f t="shared" si="0"/>
        <v>0</v>
      </c>
      <c r="J26" s="8">
        <f t="shared" si="1"/>
        <v>0</v>
      </c>
      <c r="K26" s="7">
        <f t="shared" si="2"/>
        <v>0</v>
      </c>
      <c r="L26" s="9">
        <f t="shared" si="4"/>
        <v>696939.92</v>
      </c>
      <c r="N26" s="34"/>
    </row>
    <row r="27" spans="1:14" ht="24" customHeight="1" x14ac:dyDescent="0.25">
      <c r="A27" s="64">
        <v>45782</v>
      </c>
      <c r="B27" s="24">
        <f t="shared" si="3"/>
        <v>19</v>
      </c>
      <c r="C27" s="8">
        <f>SUMIFS(Dados!$I$1:$I$1965,Dados!$B$1:$B$1965,C$7,Dados!$A$1:$A$1965,$A27)</f>
        <v>0</v>
      </c>
      <c r="D27" s="8">
        <f>SUMIFS(Dados!$I$1:$I$1965,Dados!$B$1:$B$1965,D$7,Dados!$A$1:$A$1965,$A27)</f>
        <v>0</v>
      </c>
      <c r="E27" s="8">
        <f>SUMIFS(Dados!$I$1:$I$1965,Dados!$B$1:$B$1965,E$7,Dados!$A$1:$A$1965,$A27)</f>
        <v>0</v>
      </c>
      <c r="F27" s="8">
        <f>SUMIFS(Dados!$I$1:$I$1965,Dados!$B$1:$B$1965,F$7,Dados!$A$1:$A$1965,$A27)</f>
        <v>0</v>
      </c>
      <c r="G27" s="8">
        <f>SUMIFS(Dados!$I$1:$I$1965,Dados!$B$1:$B$1965,G$7,Dados!$A$1:$A$1965,$A27)</f>
        <v>0</v>
      </c>
      <c r="H27" s="8">
        <f>SUMIFS(Dados!$I$1:$I$1965,Dados!$B$1:$B$1965,H$7,Dados!$A$1:$A$1965,$A27)</f>
        <v>0</v>
      </c>
      <c r="I27" s="8">
        <f t="shared" si="0"/>
        <v>0</v>
      </c>
      <c r="J27" s="8">
        <f t="shared" si="1"/>
        <v>0</v>
      </c>
      <c r="K27" s="7">
        <f t="shared" si="2"/>
        <v>0</v>
      </c>
      <c r="L27" s="9">
        <f t="shared" si="4"/>
        <v>696939.92</v>
      </c>
      <c r="N27" s="34"/>
    </row>
    <row r="28" spans="1:14" ht="24" customHeight="1" x14ac:dyDescent="0.25">
      <c r="A28" s="64">
        <v>45797</v>
      </c>
      <c r="B28" s="24">
        <f t="shared" si="3"/>
        <v>20</v>
      </c>
      <c r="C28" s="8">
        <f>SUMIFS(Dados!$I$1:$I$1965,Dados!$B$1:$B$1965,C$7,Dados!$A$1:$A$1965,$A28)</f>
        <v>0</v>
      </c>
      <c r="D28" s="8">
        <f>SUMIFS(Dados!$I$1:$I$1965,Dados!$B$1:$B$1965,D$7,Dados!$A$1:$A$1965,$A28)</f>
        <v>0</v>
      </c>
      <c r="E28" s="8">
        <f>SUMIFS(Dados!$I$1:$I$1965,Dados!$B$1:$B$1965,E$7,Dados!$A$1:$A$1965,$A28)</f>
        <v>0</v>
      </c>
      <c r="F28" s="8">
        <f>SUMIFS(Dados!$I$1:$I$1965,Dados!$B$1:$B$1965,F$7,Dados!$A$1:$A$1965,$A28)</f>
        <v>0</v>
      </c>
      <c r="G28" s="8">
        <f>SUMIFS(Dados!$I$1:$I$1965,Dados!$B$1:$B$1965,G$7,Dados!$A$1:$A$1965,$A28)</f>
        <v>0</v>
      </c>
      <c r="H28" s="8">
        <f>SUMIFS(Dados!$I$1:$I$1965,Dados!$B$1:$B$1965,H$7,Dados!$A$1:$A$1965,$A28)</f>
        <v>0</v>
      </c>
      <c r="I28" s="8">
        <f t="shared" si="0"/>
        <v>0</v>
      </c>
      <c r="J28" s="8">
        <f t="shared" si="1"/>
        <v>0</v>
      </c>
      <c r="K28" s="7">
        <f t="shared" si="2"/>
        <v>0</v>
      </c>
      <c r="L28" s="9">
        <f t="shared" si="4"/>
        <v>696939.92</v>
      </c>
      <c r="N28" s="34"/>
    </row>
    <row r="29" spans="1:14" ht="24" customHeight="1" x14ac:dyDescent="0.25">
      <c r="A29" s="64">
        <v>45813</v>
      </c>
      <c r="B29" s="24">
        <f t="shared" si="3"/>
        <v>21</v>
      </c>
      <c r="C29" s="8">
        <f>SUMIFS(Dados!$I$1:$I$1965,Dados!$B$1:$B$1965,C$7,Dados!$A$1:$A$1965,$A29)</f>
        <v>0</v>
      </c>
      <c r="D29" s="8">
        <f>SUMIFS(Dados!$I$1:$I$1965,Dados!$B$1:$B$1965,D$7,Dados!$A$1:$A$1965,$A29)</f>
        <v>0</v>
      </c>
      <c r="E29" s="8">
        <f>SUMIFS(Dados!$I$1:$I$1965,Dados!$B$1:$B$1965,E$7,Dados!$A$1:$A$1965,$A29)</f>
        <v>0</v>
      </c>
      <c r="F29" s="8">
        <f>SUMIFS(Dados!$I$1:$I$1965,Dados!$B$1:$B$1965,F$7,Dados!$A$1:$A$1965,$A29)</f>
        <v>0</v>
      </c>
      <c r="G29" s="8">
        <f>SUMIFS(Dados!$I$1:$I$1965,Dados!$B$1:$B$1965,G$7,Dados!$A$1:$A$1965,$A29)</f>
        <v>0</v>
      </c>
      <c r="H29" s="8">
        <f>SUMIFS(Dados!$I$1:$I$1965,Dados!$B$1:$B$1965,H$7,Dados!$A$1:$A$1965,$A29)</f>
        <v>0</v>
      </c>
      <c r="I29" s="8">
        <f t="shared" si="0"/>
        <v>0</v>
      </c>
      <c r="J29" s="8">
        <f t="shared" si="1"/>
        <v>0</v>
      </c>
      <c r="K29" s="7">
        <f t="shared" si="2"/>
        <v>0</v>
      </c>
      <c r="L29" s="9">
        <f t="shared" si="4"/>
        <v>696939.92</v>
      </c>
      <c r="N29" s="34"/>
    </row>
    <row r="30" spans="1:14" ht="24" customHeight="1" x14ac:dyDescent="0.25">
      <c r="A30" s="64">
        <v>45828</v>
      </c>
      <c r="B30" s="24">
        <f t="shared" si="3"/>
        <v>22</v>
      </c>
      <c r="C30" s="8">
        <f>SUMIFS(Dados!$I$1:$I$1965,Dados!$B$1:$B$1965,C$7,Dados!$A$1:$A$1965,$A30)</f>
        <v>0</v>
      </c>
      <c r="D30" s="8">
        <f>SUMIFS(Dados!$I$1:$I$1965,Dados!$B$1:$B$1965,D$7,Dados!$A$1:$A$1965,$A30)</f>
        <v>0</v>
      </c>
      <c r="E30" s="8">
        <f>SUMIFS(Dados!$I$1:$I$1965,Dados!$B$1:$B$1965,E$7,Dados!$A$1:$A$1965,$A30)</f>
        <v>0</v>
      </c>
      <c r="F30" s="8">
        <f>SUMIFS(Dados!$I$1:$I$1965,Dados!$B$1:$B$1965,F$7,Dados!$A$1:$A$1965,$A30)</f>
        <v>0</v>
      </c>
      <c r="G30" s="8">
        <f>SUMIFS(Dados!$I$1:$I$1965,Dados!$B$1:$B$1965,G$7,Dados!$A$1:$A$1965,$A30)</f>
        <v>0</v>
      </c>
      <c r="H30" s="8">
        <f>SUMIFS(Dados!$I$1:$I$1965,Dados!$B$1:$B$1965,H$7,Dados!$A$1:$A$1965,$A30)</f>
        <v>0</v>
      </c>
      <c r="I30" s="8">
        <f t="shared" si="0"/>
        <v>0</v>
      </c>
      <c r="J30" s="8">
        <f t="shared" si="1"/>
        <v>0</v>
      </c>
      <c r="K30" s="7">
        <f t="shared" si="2"/>
        <v>0</v>
      </c>
      <c r="L30" s="9">
        <f t="shared" si="4"/>
        <v>696939.92</v>
      </c>
      <c r="N30" s="34"/>
    </row>
    <row r="31" spans="1:14" ht="24" customHeight="1" x14ac:dyDescent="0.25">
      <c r="A31" s="64">
        <v>45843</v>
      </c>
      <c r="B31" s="24">
        <f t="shared" si="3"/>
        <v>23</v>
      </c>
      <c r="C31" s="8">
        <f>SUMIFS(Dados!$I$1:$I$1965,Dados!$B$1:$B$1965,C$7,Dados!$A$1:$A$1965,$A31)</f>
        <v>0</v>
      </c>
      <c r="D31" s="8">
        <f>SUMIFS(Dados!$I$1:$I$1965,Dados!$B$1:$B$1965,D$7,Dados!$A$1:$A$1965,$A31)</f>
        <v>0</v>
      </c>
      <c r="E31" s="8">
        <f>SUMIFS(Dados!$I$1:$I$1965,Dados!$B$1:$B$1965,E$7,Dados!$A$1:$A$1965,$A31)</f>
        <v>0</v>
      </c>
      <c r="F31" s="8">
        <f>SUMIFS(Dados!$I$1:$I$1965,Dados!$B$1:$B$1965,F$7,Dados!$A$1:$A$1965,$A31)</f>
        <v>0</v>
      </c>
      <c r="G31" s="8">
        <f>SUMIFS(Dados!$I$1:$I$1965,Dados!$B$1:$B$1965,G$7,Dados!$A$1:$A$1965,$A31)</f>
        <v>0</v>
      </c>
      <c r="H31" s="8">
        <f>SUMIFS(Dados!$I$1:$I$1965,Dados!$B$1:$B$1965,H$7,Dados!$A$1:$A$1965,$A31)</f>
        <v>0</v>
      </c>
      <c r="I31" s="8">
        <f t="shared" si="0"/>
        <v>0</v>
      </c>
      <c r="J31" s="8">
        <f t="shared" si="1"/>
        <v>0</v>
      </c>
      <c r="K31" s="7">
        <f t="shared" si="2"/>
        <v>0</v>
      </c>
      <c r="L31" s="9">
        <f t="shared" si="4"/>
        <v>696939.92</v>
      </c>
      <c r="N31" s="34"/>
    </row>
    <row r="32" spans="1:14" ht="24" customHeight="1" x14ac:dyDescent="0.25">
      <c r="A32" s="64">
        <v>45858</v>
      </c>
      <c r="B32" s="24">
        <f t="shared" si="3"/>
        <v>24</v>
      </c>
      <c r="C32" s="8">
        <f>SUMIFS(Dados!$I$1:$I$1965,Dados!$B$1:$B$1965,C$7,Dados!$A$1:$A$1965,$A32)</f>
        <v>0</v>
      </c>
      <c r="D32" s="8">
        <f>SUMIFS(Dados!$I$1:$I$1965,Dados!$B$1:$B$1965,D$7,Dados!$A$1:$A$1965,$A32)</f>
        <v>0</v>
      </c>
      <c r="E32" s="8">
        <f>SUMIFS(Dados!$I$1:$I$1965,Dados!$B$1:$B$1965,E$7,Dados!$A$1:$A$1965,$A32)</f>
        <v>0</v>
      </c>
      <c r="F32" s="8">
        <f>SUMIFS(Dados!$I$1:$I$1965,Dados!$B$1:$B$1965,F$7,Dados!$A$1:$A$1965,$A32)</f>
        <v>0</v>
      </c>
      <c r="G32" s="8">
        <f>SUMIFS(Dados!$I$1:$I$1965,Dados!$B$1:$B$1965,G$7,Dados!$A$1:$A$1965,$A32)</f>
        <v>0</v>
      </c>
      <c r="H32" s="8">
        <f>SUMIFS(Dados!$I$1:$I$1965,Dados!$B$1:$B$1965,H$7,Dados!$A$1:$A$1965,$A32)</f>
        <v>0</v>
      </c>
      <c r="I32" s="8">
        <f t="shared" si="0"/>
        <v>0</v>
      </c>
      <c r="J32" s="8">
        <f t="shared" si="1"/>
        <v>0</v>
      </c>
      <c r="K32" s="7">
        <f t="shared" si="2"/>
        <v>0</v>
      </c>
      <c r="L32" s="9">
        <f t="shared" si="4"/>
        <v>696939.92</v>
      </c>
      <c r="N32" s="34"/>
    </row>
    <row r="33" spans="1:14" ht="24" customHeight="1" x14ac:dyDescent="0.25">
      <c r="A33" s="64">
        <v>45874</v>
      </c>
      <c r="B33" s="24">
        <f t="shared" si="3"/>
        <v>25</v>
      </c>
      <c r="C33" s="8">
        <f>SUMIFS(Dados!$I$1:$I$1965,Dados!$B$1:$B$1965,C$7,Dados!$A$1:$A$1965,$A33)</f>
        <v>0</v>
      </c>
      <c r="D33" s="8">
        <f>SUMIFS(Dados!$I$1:$I$1965,Dados!$B$1:$B$1965,D$7,Dados!$A$1:$A$1965,$A33)</f>
        <v>0</v>
      </c>
      <c r="E33" s="8">
        <f>SUMIFS(Dados!$I$1:$I$1965,Dados!$B$1:$B$1965,E$7,Dados!$A$1:$A$1965,$A33)</f>
        <v>0</v>
      </c>
      <c r="F33" s="8">
        <f>SUMIFS(Dados!$I$1:$I$1965,Dados!$B$1:$B$1965,F$7,Dados!$A$1:$A$1965,$A33)</f>
        <v>0</v>
      </c>
      <c r="G33" s="8">
        <f>SUMIFS(Dados!$I$1:$I$1965,Dados!$B$1:$B$1965,G$7,Dados!$A$1:$A$1965,$A33)</f>
        <v>0</v>
      </c>
      <c r="H33" s="8">
        <f>SUMIFS(Dados!$I$1:$I$1965,Dados!$B$1:$B$1965,H$7,Dados!$A$1:$A$1965,$A33)</f>
        <v>0</v>
      </c>
      <c r="I33" s="8">
        <f t="shared" si="0"/>
        <v>0</v>
      </c>
      <c r="J33" s="8">
        <f t="shared" si="1"/>
        <v>0</v>
      </c>
      <c r="K33" s="7">
        <f t="shared" si="2"/>
        <v>0</v>
      </c>
      <c r="L33" s="9">
        <f t="shared" si="4"/>
        <v>696939.92</v>
      </c>
      <c r="N33" s="34"/>
    </row>
    <row r="34" spans="1:14" ht="24" customHeight="1" x14ac:dyDescent="0.25">
      <c r="A34" s="64">
        <v>45889</v>
      </c>
      <c r="B34" s="24">
        <f t="shared" si="3"/>
        <v>26</v>
      </c>
      <c r="C34" s="8">
        <f>SUMIFS(Dados!$I$1:$I$1965,Dados!$B$1:$B$1965,C$7,Dados!$A$1:$A$1965,$A34)</f>
        <v>0</v>
      </c>
      <c r="D34" s="8">
        <f>SUMIFS(Dados!$I$1:$I$1965,Dados!$B$1:$B$1965,D$7,Dados!$A$1:$A$1965,$A34)</f>
        <v>0</v>
      </c>
      <c r="E34" s="8">
        <f>SUMIFS(Dados!$I$1:$I$1965,Dados!$B$1:$B$1965,E$7,Dados!$A$1:$A$1965,$A34)</f>
        <v>0</v>
      </c>
      <c r="F34" s="8">
        <f>SUMIFS(Dados!$I$1:$I$1965,Dados!$B$1:$B$1965,F$7,Dados!$A$1:$A$1965,$A34)</f>
        <v>0</v>
      </c>
      <c r="G34" s="8">
        <f>SUMIFS(Dados!$I$1:$I$1965,Dados!$B$1:$B$1965,G$7,Dados!$A$1:$A$1965,$A34)</f>
        <v>0</v>
      </c>
      <c r="H34" s="8">
        <f>SUMIFS(Dados!$I$1:$I$1965,Dados!$B$1:$B$1965,H$7,Dados!$A$1:$A$1965,$A34)</f>
        <v>0</v>
      </c>
      <c r="I34" s="8">
        <f t="shared" si="0"/>
        <v>0</v>
      </c>
      <c r="J34" s="8">
        <f t="shared" si="1"/>
        <v>0</v>
      </c>
      <c r="K34" s="7">
        <f t="shared" si="2"/>
        <v>0</v>
      </c>
      <c r="L34" s="9">
        <f t="shared" si="4"/>
        <v>696939.92</v>
      </c>
      <c r="N34" s="34"/>
    </row>
    <row r="35" spans="1:14" ht="24" customHeight="1" x14ac:dyDescent="0.25">
      <c r="A35" s="64">
        <v>45905</v>
      </c>
      <c r="B35" s="24">
        <f t="shared" si="3"/>
        <v>27</v>
      </c>
      <c r="C35" s="8">
        <f>SUMIFS(Dados!$I$1:$I$1965,Dados!$B$1:$B$1965,C$7,Dados!$A$1:$A$1965,$A35)</f>
        <v>0</v>
      </c>
      <c r="D35" s="8">
        <f>SUMIFS(Dados!$I$1:$I$1965,Dados!$B$1:$B$1965,D$7,Dados!$A$1:$A$1965,$A35)</f>
        <v>0</v>
      </c>
      <c r="E35" s="8">
        <f>SUMIFS(Dados!$I$1:$I$1965,Dados!$B$1:$B$1965,E$7,Dados!$A$1:$A$1965,$A35)</f>
        <v>0</v>
      </c>
      <c r="F35" s="8">
        <f>SUMIFS(Dados!$I$1:$I$1965,Dados!$B$1:$B$1965,F$7,Dados!$A$1:$A$1965,$A35)</f>
        <v>0</v>
      </c>
      <c r="G35" s="8">
        <f>SUMIFS(Dados!$I$1:$I$1965,Dados!$B$1:$B$1965,G$7,Dados!$A$1:$A$1965,$A35)</f>
        <v>0</v>
      </c>
      <c r="H35" s="8">
        <f>SUMIFS(Dados!$I$1:$I$1965,Dados!$B$1:$B$1965,H$7,Dados!$A$1:$A$1965,$A35)</f>
        <v>0</v>
      </c>
      <c r="I35" s="8">
        <f t="shared" si="0"/>
        <v>0</v>
      </c>
      <c r="J35" s="8">
        <f t="shared" si="1"/>
        <v>0</v>
      </c>
      <c r="K35" s="7">
        <f t="shared" si="2"/>
        <v>0</v>
      </c>
      <c r="L35" s="9">
        <f t="shared" si="4"/>
        <v>696939.92</v>
      </c>
      <c r="N35" s="34"/>
    </row>
    <row r="36" spans="1:14" ht="24" customHeight="1" x14ac:dyDescent="0.25">
      <c r="A36" s="64">
        <v>45920</v>
      </c>
      <c r="B36" s="24">
        <f t="shared" si="3"/>
        <v>28</v>
      </c>
      <c r="C36" s="8">
        <f>SUMIFS(Dados!$I$1:$I$1965,Dados!$B$1:$B$1965,C$7,Dados!$A$1:$A$1965,$A36)</f>
        <v>0</v>
      </c>
      <c r="D36" s="8">
        <f>SUMIFS(Dados!$I$1:$I$1965,Dados!$B$1:$B$1965,D$7,Dados!$A$1:$A$1965,$A36)</f>
        <v>0</v>
      </c>
      <c r="E36" s="8">
        <f>SUMIFS(Dados!$I$1:$I$1965,Dados!$B$1:$B$1965,E$7,Dados!$A$1:$A$1965,$A36)</f>
        <v>0</v>
      </c>
      <c r="F36" s="8">
        <f>SUMIFS(Dados!$I$1:$I$1965,Dados!$B$1:$B$1965,F$7,Dados!$A$1:$A$1965,$A36)</f>
        <v>0</v>
      </c>
      <c r="G36" s="8">
        <f>SUMIFS(Dados!$I$1:$I$1965,Dados!$B$1:$B$1965,G$7,Dados!$A$1:$A$1965,$A36)</f>
        <v>0</v>
      </c>
      <c r="H36" s="8">
        <f>SUMIFS(Dados!$I$1:$I$1965,Dados!$B$1:$B$1965,H$7,Dados!$A$1:$A$1965,$A36)</f>
        <v>0</v>
      </c>
      <c r="I36" s="8">
        <f t="shared" si="0"/>
        <v>0</v>
      </c>
      <c r="J36" s="8">
        <f t="shared" si="1"/>
        <v>0</v>
      </c>
      <c r="K36" s="7">
        <f t="shared" si="2"/>
        <v>0</v>
      </c>
      <c r="L36" s="9">
        <f t="shared" si="4"/>
        <v>696939.92</v>
      </c>
      <c r="N36" s="34"/>
    </row>
    <row r="37" spans="1:14" ht="24" customHeight="1" x14ac:dyDescent="0.25">
      <c r="A37" s="64">
        <v>45935</v>
      </c>
      <c r="B37" s="24">
        <f t="shared" si="3"/>
        <v>29</v>
      </c>
      <c r="C37" s="8">
        <f>SUMIFS(Dados!$I$1:$I$1965,Dados!$B$1:$B$1965,C$7,Dados!$A$1:$A$1965,$A37)</f>
        <v>0</v>
      </c>
      <c r="D37" s="8">
        <f>SUMIFS(Dados!$I$1:$I$1965,Dados!$B$1:$B$1965,D$7,Dados!$A$1:$A$1965,$A37)</f>
        <v>0</v>
      </c>
      <c r="E37" s="8">
        <f>SUMIFS(Dados!$I$1:$I$1965,Dados!$B$1:$B$1965,E$7,Dados!$A$1:$A$1965,$A37)</f>
        <v>0</v>
      </c>
      <c r="F37" s="8">
        <f>SUMIFS(Dados!$I$1:$I$1965,Dados!$B$1:$B$1965,F$7,Dados!$A$1:$A$1965,$A37)</f>
        <v>0</v>
      </c>
      <c r="G37" s="8">
        <f>SUMIFS(Dados!$I$1:$I$1965,Dados!$B$1:$B$1965,G$7,Dados!$A$1:$A$1965,$A37)</f>
        <v>0</v>
      </c>
      <c r="H37" s="8">
        <f>SUMIFS(Dados!$I$1:$I$1965,Dados!$B$1:$B$1965,H$7,Dados!$A$1:$A$1965,$A37)</f>
        <v>0</v>
      </c>
      <c r="I37" s="8">
        <f t="shared" si="0"/>
        <v>0</v>
      </c>
      <c r="J37" s="8">
        <f t="shared" si="1"/>
        <v>0</v>
      </c>
      <c r="K37" s="7">
        <f t="shared" si="2"/>
        <v>0</v>
      </c>
      <c r="L37" s="9">
        <f t="shared" si="4"/>
        <v>696939.92</v>
      </c>
      <c r="N37" s="34"/>
    </row>
    <row r="38" spans="1:14" ht="24" customHeight="1" x14ac:dyDescent="0.25">
      <c r="A38" s="64">
        <v>45950</v>
      </c>
      <c r="B38" s="24">
        <f t="shared" si="3"/>
        <v>30</v>
      </c>
      <c r="C38" s="8">
        <f>SUMIFS(Dados!$I$1:$I$1965,Dados!$B$1:$B$1965,C$7,Dados!$A$1:$A$1965,$A38)</f>
        <v>0</v>
      </c>
      <c r="D38" s="8">
        <f>SUMIFS(Dados!$I$1:$I$1965,Dados!$B$1:$B$1965,D$7,Dados!$A$1:$A$1965,$A38)</f>
        <v>0</v>
      </c>
      <c r="E38" s="8">
        <f>SUMIFS(Dados!$I$1:$I$1965,Dados!$B$1:$B$1965,E$7,Dados!$A$1:$A$1965,$A38)</f>
        <v>0</v>
      </c>
      <c r="F38" s="8">
        <f>SUMIFS(Dados!$I$1:$I$1965,Dados!$B$1:$B$1965,F$7,Dados!$A$1:$A$1965,$A38)</f>
        <v>0</v>
      </c>
      <c r="G38" s="8">
        <f>SUMIFS(Dados!$I$1:$I$1965,Dados!$B$1:$B$1965,G$7,Dados!$A$1:$A$1965,$A38)</f>
        <v>0</v>
      </c>
      <c r="H38" s="8">
        <f>SUMIFS(Dados!$I$1:$I$1965,Dados!$B$1:$B$1965,H$7,Dados!$A$1:$A$1965,$A38)</f>
        <v>0</v>
      </c>
      <c r="I38" s="8">
        <f t="shared" si="0"/>
        <v>0</v>
      </c>
      <c r="J38" s="8">
        <f t="shared" si="1"/>
        <v>0</v>
      </c>
      <c r="K38" s="7">
        <f t="shared" si="2"/>
        <v>0</v>
      </c>
      <c r="L38" s="9">
        <f t="shared" si="4"/>
        <v>696939.92</v>
      </c>
      <c r="N38" s="34"/>
    </row>
    <row r="39" spans="1:14" ht="24" customHeight="1" x14ac:dyDescent="0.25">
      <c r="A39" s="64">
        <v>45966</v>
      </c>
      <c r="B39" s="24">
        <f t="shared" si="3"/>
        <v>31</v>
      </c>
      <c r="C39" s="8">
        <f>SUMIFS(Dados!$I$1:$I$1965,Dados!$B$1:$B$1965,C$7,Dados!$A$1:$A$1965,$A39)</f>
        <v>0</v>
      </c>
      <c r="D39" s="8">
        <f>SUMIFS(Dados!$I$1:$I$1965,Dados!$B$1:$B$1965,D$7,Dados!$A$1:$A$1965,$A39)</f>
        <v>0</v>
      </c>
      <c r="E39" s="8">
        <f>SUMIFS(Dados!$I$1:$I$1965,Dados!$B$1:$B$1965,E$7,Dados!$A$1:$A$1965,$A39)</f>
        <v>0</v>
      </c>
      <c r="F39" s="8">
        <f>SUMIFS(Dados!$I$1:$I$1965,Dados!$B$1:$B$1965,F$7,Dados!$A$1:$A$1965,$A39)</f>
        <v>0</v>
      </c>
      <c r="G39" s="8">
        <f>SUMIFS(Dados!$I$1:$I$1965,Dados!$B$1:$B$1965,G$7,Dados!$A$1:$A$1965,$A39)</f>
        <v>0</v>
      </c>
      <c r="H39" s="8">
        <f>SUMIFS(Dados!$I$1:$I$1965,Dados!$B$1:$B$1965,H$7,Dados!$A$1:$A$1965,$A39)</f>
        <v>0</v>
      </c>
      <c r="I39" s="8">
        <f t="shared" si="0"/>
        <v>0</v>
      </c>
      <c r="J39" s="8">
        <f t="shared" si="1"/>
        <v>0</v>
      </c>
      <c r="K39" s="7">
        <f t="shared" si="2"/>
        <v>0</v>
      </c>
      <c r="L39" s="9">
        <f t="shared" si="4"/>
        <v>696939.92</v>
      </c>
      <c r="N39" s="34"/>
    </row>
    <row r="40" spans="1:14" ht="24" customHeight="1" x14ac:dyDescent="0.25">
      <c r="A40" s="64">
        <v>45981</v>
      </c>
      <c r="B40" s="24">
        <f t="shared" si="3"/>
        <v>32</v>
      </c>
      <c r="C40" s="8">
        <f>SUMIFS(Dados!$I$1:$I$1965,Dados!$B$1:$B$1965,C$7,Dados!$A$1:$A$1965,$A40)</f>
        <v>0</v>
      </c>
      <c r="D40" s="8">
        <f>SUMIFS(Dados!$I$1:$I$1965,Dados!$B$1:$B$1965,D$7,Dados!$A$1:$A$1965,$A40)</f>
        <v>0</v>
      </c>
      <c r="E40" s="8">
        <f>SUMIFS(Dados!$I$1:$I$1965,Dados!$B$1:$B$1965,E$7,Dados!$A$1:$A$1965,$A40)</f>
        <v>0</v>
      </c>
      <c r="F40" s="8">
        <f>SUMIFS(Dados!$I$1:$I$1965,Dados!$B$1:$B$1965,F$7,Dados!$A$1:$A$1965,$A40)</f>
        <v>0</v>
      </c>
      <c r="G40" s="8">
        <f>SUMIFS(Dados!$I$1:$I$1965,Dados!$B$1:$B$1965,G$7,Dados!$A$1:$A$1965,$A40)</f>
        <v>0</v>
      </c>
      <c r="H40" s="8">
        <f>SUMIFS(Dados!$I$1:$I$1965,Dados!$B$1:$B$1965,H$7,Dados!$A$1:$A$1965,$A40)</f>
        <v>0</v>
      </c>
      <c r="I40" s="8">
        <f t="shared" si="0"/>
        <v>0</v>
      </c>
      <c r="J40" s="8">
        <f t="shared" si="1"/>
        <v>0</v>
      </c>
      <c r="K40" s="7">
        <f t="shared" si="2"/>
        <v>0</v>
      </c>
      <c r="L40" s="9">
        <f t="shared" si="4"/>
        <v>696939.92</v>
      </c>
      <c r="N40" s="34"/>
    </row>
    <row r="41" spans="1:14" ht="24" customHeight="1" x14ac:dyDescent="0.25">
      <c r="A41" s="64">
        <v>45996</v>
      </c>
      <c r="B41" s="24">
        <f t="shared" si="3"/>
        <v>33</v>
      </c>
      <c r="C41" s="8">
        <f>SUMIFS(Dados!$I$1:$I$1965,Dados!$B$1:$B$1965,C$7,Dados!$A$1:$A$1965,$A41)</f>
        <v>0</v>
      </c>
      <c r="D41" s="8">
        <f>SUMIFS(Dados!$I$1:$I$1965,Dados!$B$1:$B$1965,D$7,Dados!$A$1:$A$1965,$A41)</f>
        <v>0</v>
      </c>
      <c r="E41" s="8">
        <f>SUMIFS(Dados!$I$1:$I$1965,Dados!$B$1:$B$1965,E$7,Dados!$A$1:$A$1965,$A41)</f>
        <v>0</v>
      </c>
      <c r="F41" s="8">
        <f>SUMIFS(Dados!$I$1:$I$1965,Dados!$B$1:$B$1965,F$7,Dados!$A$1:$A$1965,$A41)</f>
        <v>0</v>
      </c>
      <c r="G41" s="8">
        <f>SUMIFS(Dados!$I$1:$I$1965,Dados!$B$1:$B$1965,G$7,Dados!$A$1:$A$1965,$A41)</f>
        <v>0</v>
      </c>
      <c r="H41" s="8">
        <f>SUMIFS(Dados!$I$1:$I$1965,Dados!$B$1:$B$1965,H$7,Dados!$A$1:$A$1965,$A41)</f>
        <v>0</v>
      </c>
      <c r="I41" s="8">
        <f t="shared" ref="I41:I72" si="5">SUM(C41:H41)</f>
        <v>0</v>
      </c>
      <c r="J41" s="8">
        <f t="shared" ref="J41:J72" si="6">ROUND(I41*$L$4,2)</f>
        <v>0</v>
      </c>
      <c r="K41" s="7">
        <f t="shared" ref="K41:K72" si="7">SUM(I41:J41)</f>
        <v>0</v>
      </c>
      <c r="L41" s="9">
        <f t="shared" si="4"/>
        <v>696939.92</v>
      </c>
      <c r="N41" s="34"/>
    </row>
    <row r="42" spans="1:14" ht="24" customHeight="1" x14ac:dyDescent="0.25">
      <c r="A42" s="64">
        <v>46011</v>
      </c>
      <c r="B42" s="24">
        <f t="shared" ref="B42:B73" si="8">B41+1</f>
        <v>34</v>
      </c>
      <c r="C42" s="8">
        <f>SUMIFS(Dados!$I$1:$I$1965,Dados!$B$1:$B$1965,C$7,Dados!$A$1:$A$1965,$A42)</f>
        <v>0</v>
      </c>
      <c r="D42" s="8">
        <f>SUMIFS(Dados!$I$1:$I$1965,Dados!$B$1:$B$1965,D$7,Dados!$A$1:$A$1965,$A42)</f>
        <v>0</v>
      </c>
      <c r="E42" s="8">
        <f>SUMIFS(Dados!$I$1:$I$1965,Dados!$B$1:$B$1965,E$7,Dados!$A$1:$A$1965,$A42)</f>
        <v>0</v>
      </c>
      <c r="F42" s="8">
        <f>SUMIFS(Dados!$I$1:$I$1965,Dados!$B$1:$B$1965,F$7,Dados!$A$1:$A$1965,$A42)</f>
        <v>0</v>
      </c>
      <c r="G42" s="8">
        <f>SUMIFS(Dados!$I$1:$I$1965,Dados!$B$1:$B$1965,G$7,Dados!$A$1:$A$1965,$A42)</f>
        <v>0</v>
      </c>
      <c r="H42" s="8">
        <f>SUMIFS(Dados!$I$1:$I$1965,Dados!$B$1:$B$1965,H$7,Dados!$A$1:$A$1965,$A42)</f>
        <v>0</v>
      </c>
      <c r="I42" s="8">
        <f t="shared" si="5"/>
        <v>0</v>
      </c>
      <c r="J42" s="8">
        <f t="shared" si="6"/>
        <v>0</v>
      </c>
      <c r="K42" s="7">
        <f t="shared" si="7"/>
        <v>0</v>
      </c>
      <c r="L42" s="9">
        <f t="shared" ref="L42:L73" si="9">ROUND(K42+L41,2)</f>
        <v>696939.92</v>
      </c>
      <c r="N42" s="34"/>
    </row>
    <row r="43" spans="1:14" ht="24" customHeight="1" x14ac:dyDescent="0.25">
      <c r="A43" s="64">
        <v>46027</v>
      </c>
      <c r="B43" s="24">
        <f t="shared" si="8"/>
        <v>35</v>
      </c>
      <c r="C43" s="8">
        <f>SUMIFS(Dados!$I$1:$I$1965,Dados!$B$1:$B$1965,C$7,Dados!$A$1:$A$1965,$A43)</f>
        <v>0</v>
      </c>
      <c r="D43" s="8">
        <f>SUMIFS(Dados!$I$1:$I$1965,Dados!$B$1:$B$1965,D$7,Dados!$A$1:$A$1965,$A43)</f>
        <v>0</v>
      </c>
      <c r="E43" s="8">
        <f>SUMIFS(Dados!$I$1:$I$1965,Dados!$B$1:$B$1965,E$7,Dados!$A$1:$A$1965,$A43)</f>
        <v>0</v>
      </c>
      <c r="F43" s="8">
        <f>SUMIFS(Dados!$I$1:$I$1965,Dados!$B$1:$B$1965,F$7,Dados!$A$1:$A$1965,$A43)</f>
        <v>0</v>
      </c>
      <c r="G43" s="8">
        <f>SUMIFS(Dados!$I$1:$I$1965,Dados!$B$1:$B$1965,G$7,Dados!$A$1:$A$1965,$A43)</f>
        <v>0</v>
      </c>
      <c r="H43" s="8">
        <f>SUMIFS(Dados!$I$1:$I$1965,Dados!$B$1:$B$1965,H$7,Dados!$A$1:$A$1965,$A43)</f>
        <v>0</v>
      </c>
      <c r="I43" s="8">
        <f t="shared" si="5"/>
        <v>0</v>
      </c>
      <c r="J43" s="8">
        <f t="shared" si="6"/>
        <v>0</v>
      </c>
      <c r="K43" s="7">
        <f t="shared" si="7"/>
        <v>0</v>
      </c>
      <c r="L43" s="9">
        <f t="shared" si="9"/>
        <v>696939.92</v>
      </c>
      <c r="N43" s="34"/>
    </row>
    <row r="44" spans="1:14" ht="24" customHeight="1" x14ac:dyDescent="0.25">
      <c r="A44" s="64">
        <v>46042</v>
      </c>
      <c r="B44" s="24">
        <f t="shared" si="8"/>
        <v>36</v>
      </c>
      <c r="C44" s="8">
        <f>SUMIFS(Dados!$I$1:$I$1965,Dados!$B$1:$B$1965,C$7,Dados!$A$1:$A$1965,$A44)</f>
        <v>0</v>
      </c>
      <c r="D44" s="8">
        <f>SUMIFS(Dados!$I$1:$I$1965,Dados!$B$1:$B$1965,D$7,Dados!$A$1:$A$1965,$A44)</f>
        <v>0</v>
      </c>
      <c r="E44" s="8">
        <f>SUMIFS(Dados!$I$1:$I$1965,Dados!$B$1:$B$1965,E$7,Dados!$A$1:$A$1965,$A44)</f>
        <v>0</v>
      </c>
      <c r="F44" s="8">
        <f>SUMIFS(Dados!$I$1:$I$1965,Dados!$B$1:$B$1965,F$7,Dados!$A$1:$A$1965,$A44)</f>
        <v>0</v>
      </c>
      <c r="G44" s="8">
        <f>SUMIFS(Dados!$I$1:$I$1965,Dados!$B$1:$B$1965,G$7,Dados!$A$1:$A$1965,$A44)</f>
        <v>0</v>
      </c>
      <c r="H44" s="8">
        <f>SUMIFS(Dados!$I$1:$I$1965,Dados!$B$1:$B$1965,H$7,Dados!$A$1:$A$1965,$A44)</f>
        <v>0</v>
      </c>
      <c r="I44" s="8">
        <f t="shared" si="5"/>
        <v>0</v>
      </c>
      <c r="J44" s="8">
        <f t="shared" si="6"/>
        <v>0</v>
      </c>
      <c r="K44" s="7">
        <f t="shared" si="7"/>
        <v>0</v>
      </c>
      <c r="L44" s="9">
        <f t="shared" si="9"/>
        <v>696939.92</v>
      </c>
      <c r="N44" s="34"/>
    </row>
    <row r="45" spans="1:14" ht="24" customHeight="1" x14ac:dyDescent="0.25">
      <c r="A45" s="64">
        <v>46058</v>
      </c>
      <c r="B45" s="24">
        <f t="shared" si="8"/>
        <v>37</v>
      </c>
      <c r="C45" s="8">
        <f>SUMIFS(Dados!$I$1:$I$1965,Dados!$B$1:$B$1965,C$7,Dados!$A$1:$A$1965,$A45)</f>
        <v>0</v>
      </c>
      <c r="D45" s="8">
        <f>SUMIFS(Dados!$I$1:$I$1965,Dados!$B$1:$B$1965,D$7,Dados!$A$1:$A$1965,$A45)</f>
        <v>0</v>
      </c>
      <c r="E45" s="8">
        <f>SUMIFS(Dados!$I$1:$I$1965,Dados!$B$1:$B$1965,E$7,Dados!$A$1:$A$1965,$A45)</f>
        <v>0</v>
      </c>
      <c r="F45" s="8">
        <f>SUMIFS(Dados!$I$1:$I$1965,Dados!$B$1:$B$1965,F$7,Dados!$A$1:$A$1965,$A45)</f>
        <v>0</v>
      </c>
      <c r="G45" s="8">
        <f>SUMIFS(Dados!$I$1:$I$1965,Dados!$B$1:$B$1965,G$7,Dados!$A$1:$A$1965,$A45)</f>
        <v>0</v>
      </c>
      <c r="H45" s="8">
        <f>SUMIFS(Dados!$I$1:$I$1965,Dados!$B$1:$B$1965,H$7,Dados!$A$1:$A$1965,$A45)</f>
        <v>0</v>
      </c>
      <c r="I45" s="8">
        <f t="shared" si="5"/>
        <v>0</v>
      </c>
      <c r="J45" s="8">
        <f t="shared" si="6"/>
        <v>0</v>
      </c>
      <c r="K45" s="7">
        <f t="shared" si="7"/>
        <v>0</v>
      </c>
      <c r="L45" s="9">
        <f t="shared" si="9"/>
        <v>696939.92</v>
      </c>
      <c r="N45" s="34"/>
    </row>
    <row r="46" spans="1:14" ht="24" customHeight="1" x14ac:dyDescent="0.25">
      <c r="A46" s="64">
        <v>46073</v>
      </c>
      <c r="B46" s="24">
        <f t="shared" si="8"/>
        <v>38</v>
      </c>
      <c r="C46" s="8">
        <f>SUMIFS(Dados!$I$1:$I$1965,Dados!$B$1:$B$1965,C$7,Dados!$A$1:$A$1965,$A46)</f>
        <v>0</v>
      </c>
      <c r="D46" s="8">
        <f>SUMIFS(Dados!$I$1:$I$1965,Dados!$B$1:$B$1965,D$7,Dados!$A$1:$A$1965,$A46)</f>
        <v>0</v>
      </c>
      <c r="E46" s="8">
        <f>SUMIFS(Dados!$I$1:$I$1965,Dados!$B$1:$B$1965,E$7,Dados!$A$1:$A$1965,$A46)</f>
        <v>0</v>
      </c>
      <c r="F46" s="8">
        <f>SUMIFS(Dados!$I$1:$I$1965,Dados!$B$1:$B$1965,F$7,Dados!$A$1:$A$1965,$A46)</f>
        <v>0</v>
      </c>
      <c r="G46" s="8">
        <f>SUMIFS(Dados!$I$1:$I$1965,Dados!$B$1:$B$1965,G$7,Dados!$A$1:$A$1965,$A46)</f>
        <v>0</v>
      </c>
      <c r="H46" s="8">
        <f>SUMIFS(Dados!$I$1:$I$1965,Dados!$B$1:$B$1965,H$7,Dados!$A$1:$A$1965,$A46)</f>
        <v>0</v>
      </c>
      <c r="I46" s="8">
        <f t="shared" si="5"/>
        <v>0</v>
      </c>
      <c r="J46" s="8">
        <f t="shared" si="6"/>
        <v>0</v>
      </c>
      <c r="K46" s="7">
        <f t="shared" si="7"/>
        <v>0</v>
      </c>
      <c r="L46" s="9">
        <f t="shared" si="9"/>
        <v>696939.92</v>
      </c>
      <c r="N46" s="34"/>
    </row>
    <row r="47" spans="1:14" ht="24" customHeight="1" x14ac:dyDescent="0.25">
      <c r="A47" s="64">
        <v>46086</v>
      </c>
      <c r="B47" s="24">
        <f t="shared" si="8"/>
        <v>39</v>
      </c>
      <c r="C47" s="8">
        <f>SUMIFS(Dados!$I$1:$I$1965,Dados!$B$1:$B$1965,C$7,Dados!$A$1:$A$1965,$A47)</f>
        <v>0</v>
      </c>
      <c r="D47" s="8">
        <f>SUMIFS(Dados!$I$1:$I$1965,Dados!$B$1:$B$1965,D$7,Dados!$A$1:$A$1965,$A47)</f>
        <v>0</v>
      </c>
      <c r="E47" s="8">
        <f>SUMIFS(Dados!$I$1:$I$1965,Dados!$B$1:$B$1965,E$7,Dados!$A$1:$A$1965,$A47)</f>
        <v>0</v>
      </c>
      <c r="F47" s="8">
        <f>SUMIFS(Dados!$I$1:$I$1965,Dados!$B$1:$B$1965,F$7,Dados!$A$1:$A$1965,$A47)</f>
        <v>0</v>
      </c>
      <c r="G47" s="8">
        <f>SUMIFS(Dados!$I$1:$I$1965,Dados!$B$1:$B$1965,G$7,Dados!$A$1:$A$1965,$A47)</f>
        <v>0</v>
      </c>
      <c r="H47" s="8">
        <f>SUMIFS(Dados!$I$1:$I$1965,Dados!$B$1:$B$1965,H$7,Dados!$A$1:$A$1965,$A47)</f>
        <v>0</v>
      </c>
      <c r="I47" s="8">
        <f t="shared" si="5"/>
        <v>0</v>
      </c>
      <c r="J47" s="8">
        <f t="shared" si="6"/>
        <v>0</v>
      </c>
      <c r="K47" s="7">
        <f t="shared" si="7"/>
        <v>0</v>
      </c>
      <c r="L47" s="9">
        <f t="shared" si="9"/>
        <v>696939.92</v>
      </c>
      <c r="N47" s="34"/>
    </row>
    <row r="48" spans="1:14" ht="24" customHeight="1" x14ac:dyDescent="0.25">
      <c r="A48" s="64">
        <v>46101</v>
      </c>
      <c r="B48" s="24">
        <f t="shared" si="8"/>
        <v>40</v>
      </c>
      <c r="C48" s="8">
        <f>SUMIFS(Dados!$I$1:$I$1965,Dados!$B$1:$B$1965,C$7,Dados!$A$1:$A$1965,$A48)</f>
        <v>0</v>
      </c>
      <c r="D48" s="8">
        <f>SUMIFS(Dados!$I$1:$I$1965,Dados!$B$1:$B$1965,D$7,Dados!$A$1:$A$1965,$A48)</f>
        <v>0</v>
      </c>
      <c r="E48" s="8">
        <f>SUMIFS(Dados!$I$1:$I$1965,Dados!$B$1:$B$1965,E$7,Dados!$A$1:$A$1965,$A48)</f>
        <v>0</v>
      </c>
      <c r="F48" s="8">
        <f>SUMIFS(Dados!$I$1:$I$1965,Dados!$B$1:$B$1965,F$7,Dados!$A$1:$A$1965,$A48)</f>
        <v>0</v>
      </c>
      <c r="G48" s="8">
        <f>SUMIFS(Dados!$I$1:$I$1965,Dados!$B$1:$B$1965,G$7,Dados!$A$1:$A$1965,$A48)</f>
        <v>0</v>
      </c>
      <c r="H48" s="8">
        <f>SUMIFS(Dados!$I$1:$I$1965,Dados!$B$1:$B$1965,H$7,Dados!$A$1:$A$1965,$A48)</f>
        <v>0</v>
      </c>
      <c r="I48" s="8">
        <f t="shared" si="5"/>
        <v>0</v>
      </c>
      <c r="J48" s="8">
        <f t="shared" si="6"/>
        <v>0</v>
      </c>
      <c r="K48" s="7">
        <f t="shared" si="7"/>
        <v>0</v>
      </c>
      <c r="L48" s="9">
        <f t="shared" si="9"/>
        <v>696939.92</v>
      </c>
      <c r="N48" s="34"/>
    </row>
    <row r="49" spans="1:14" ht="24" customHeight="1" x14ac:dyDescent="0.25">
      <c r="A49" s="64">
        <v>46117</v>
      </c>
      <c r="B49" s="24">
        <f t="shared" si="8"/>
        <v>41</v>
      </c>
      <c r="C49" s="8">
        <f>SUMIFS(Dados!$I$1:$I$1965,Dados!$B$1:$B$1965,C$7,Dados!$A$1:$A$1965,$A49)</f>
        <v>0</v>
      </c>
      <c r="D49" s="8">
        <f>SUMIFS(Dados!$I$1:$I$1965,Dados!$B$1:$B$1965,D$7,Dados!$A$1:$A$1965,$A49)</f>
        <v>0</v>
      </c>
      <c r="E49" s="8">
        <f>SUMIFS(Dados!$I$1:$I$1965,Dados!$B$1:$B$1965,E$7,Dados!$A$1:$A$1965,$A49)</f>
        <v>0</v>
      </c>
      <c r="F49" s="8">
        <f>SUMIFS(Dados!$I$1:$I$1965,Dados!$B$1:$B$1965,F$7,Dados!$A$1:$A$1965,$A49)</f>
        <v>0</v>
      </c>
      <c r="G49" s="8">
        <f>SUMIFS(Dados!$I$1:$I$1965,Dados!$B$1:$B$1965,G$7,Dados!$A$1:$A$1965,$A49)</f>
        <v>0</v>
      </c>
      <c r="H49" s="8">
        <f>SUMIFS(Dados!$I$1:$I$1965,Dados!$B$1:$B$1965,H$7,Dados!$A$1:$A$1965,$A49)</f>
        <v>0</v>
      </c>
      <c r="I49" s="8">
        <f t="shared" si="5"/>
        <v>0</v>
      </c>
      <c r="J49" s="8">
        <f t="shared" si="6"/>
        <v>0</v>
      </c>
      <c r="K49" s="7">
        <f t="shared" si="7"/>
        <v>0</v>
      </c>
      <c r="L49" s="9">
        <f t="shared" si="9"/>
        <v>696939.92</v>
      </c>
      <c r="N49" s="34"/>
    </row>
    <row r="50" spans="1:14" ht="24" customHeight="1" x14ac:dyDescent="0.25">
      <c r="A50" s="64">
        <v>46132</v>
      </c>
      <c r="B50" s="24">
        <f t="shared" si="8"/>
        <v>42</v>
      </c>
      <c r="C50" s="8">
        <f>SUMIFS(Dados!$I$1:$I$1965,Dados!$B$1:$B$1965,C$7,Dados!$A$1:$A$1965,$A50)</f>
        <v>0</v>
      </c>
      <c r="D50" s="8">
        <f>SUMIFS(Dados!$I$1:$I$1965,Dados!$B$1:$B$1965,D$7,Dados!$A$1:$A$1965,$A50)</f>
        <v>0</v>
      </c>
      <c r="E50" s="8">
        <f>SUMIFS(Dados!$I$1:$I$1965,Dados!$B$1:$B$1965,E$7,Dados!$A$1:$A$1965,$A50)</f>
        <v>0</v>
      </c>
      <c r="F50" s="8">
        <f>SUMIFS(Dados!$I$1:$I$1965,Dados!$B$1:$B$1965,F$7,Dados!$A$1:$A$1965,$A50)</f>
        <v>0</v>
      </c>
      <c r="G50" s="8">
        <f>SUMIFS(Dados!$I$1:$I$1965,Dados!$B$1:$B$1965,G$7,Dados!$A$1:$A$1965,$A50)</f>
        <v>0</v>
      </c>
      <c r="H50" s="8">
        <f>SUMIFS(Dados!$I$1:$I$1965,Dados!$B$1:$B$1965,H$7,Dados!$A$1:$A$1965,$A50)</f>
        <v>0</v>
      </c>
      <c r="I50" s="8">
        <f t="shared" si="5"/>
        <v>0</v>
      </c>
      <c r="J50" s="8">
        <f t="shared" si="6"/>
        <v>0</v>
      </c>
      <c r="K50" s="7">
        <f t="shared" si="7"/>
        <v>0</v>
      </c>
      <c r="L50" s="9">
        <f t="shared" si="9"/>
        <v>696939.92</v>
      </c>
      <c r="N50" s="34"/>
    </row>
    <row r="51" spans="1:14" ht="24" customHeight="1" x14ac:dyDescent="0.25">
      <c r="A51" s="64">
        <v>46147</v>
      </c>
      <c r="B51" s="24">
        <f t="shared" si="8"/>
        <v>43</v>
      </c>
      <c r="C51" s="8">
        <f>SUMIFS(Dados!$I$1:$I$1965,Dados!$B$1:$B$1965,C$7,Dados!$A$1:$A$1965,$A51)</f>
        <v>0</v>
      </c>
      <c r="D51" s="8">
        <f>SUMIFS(Dados!$I$1:$I$1965,Dados!$B$1:$B$1965,D$7,Dados!$A$1:$A$1965,$A51)</f>
        <v>0</v>
      </c>
      <c r="E51" s="8">
        <f>SUMIFS(Dados!$I$1:$I$1965,Dados!$B$1:$B$1965,E$7,Dados!$A$1:$A$1965,$A51)</f>
        <v>0</v>
      </c>
      <c r="F51" s="8">
        <f>SUMIFS(Dados!$I$1:$I$1965,Dados!$B$1:$B$1965,F$7,Dados!$A$1:$A$1965,$A51)</f>
        <v>0</v>
      </c>
      <c r="G51" s="8">
        <f>SUMIFS(Dados!$I$1:$I$1965,Dados!$B$1:$B$1965,G$7,Dados!$A$1:$A$1965,$A51)</f>
        <v>0</v>
      </c>
      <c r="H51" s="8">
        <f>SUMIFS(Dados!$I$1:$I$1965,Dados!$B$1:$B$1965,H$7,Dados!$A$1:$A$1965,$A51)</f>
        <v>0</v>
      </c>
      <c r="I51" s="8">
        <f t="shared" si="5"/>
        <v>0</v>
      </c>
      <c r="J51" s="8">
        <f t="shared" si="6"/>
        <v>0</v>
      </c>
      <c r="K51" s="7">
        <f t="shared" si="7"/>
        <v>0</v>
      </c>
      <c r="L51" s="9">
        <f t="shared" si="9"/>
        <v>696939.92</v>
      </c>
      <c r="N51" s="34"/>
    </row>
    <row r="52" spans="1:14" ht="24" customHeight="1" x14ac:dyDescent="0.25">
      <c r="A52" s="64">
        <v>46162</v>
      </c>
      <c r="B52" s="24">
        <f t="shared" si="8"/>
        <v>44</v>
      </c>
      <c r="C52" s="8">
        <f>SUMIFS(Dados!$I$1:$I$1965,Dados!$B$1:$B$1965,C$7,Dados!$A$1:$A$1965,$A52)</f>
        <v>0</v>
      </c>
      <c r="D52" s="8">
        <f>SUMIFS(Dados!$I$1:$I$1965,Dados!$B$1:$B$1965,D$7,Dados!$A$1:$A$1965,$A52)</f>
        <v>0</v>
      </c>
      <c r="E52" s="8">
        <f>SUMIFS(Dados!$I$1:$I$1965,Dados!$B$1:$B$1965,E$7,Dados!$A$1:$A$1965,$A52)</f>
        <v>0</v>
      </c>
      <c r="F52" s="8">
        <f>SUMIFS(Dados!$I$1:$I$1965,Dados!$B$1:$B$1965,F$7,Dados!$A$1:$A$1965,$A52)</f>
        <v>0</v>
      </c>
      <c r="G52" s="8">
        <f>SUMIFS(Dados!$I$1:$I$1965,Dados!$B$1:$B$1965,G$7,Dados!$A$1:$A$1965,$A52)</f>
        <v>0</v>
      </c>
      <c r="H52" s="8">
        <f>SUMIFS(Dados!$I$1:$I$1965,Dados!$B$1:$B$1965,H$7,Dados!$A$1:$A$1965,$A52)</f>
        <v>0</v>
      </c>
      <c r="I52" s="8">
        <f t="shared" si="5"/>
        <v>0</v>
      </c>
      <c r="J52" s="8">
        <f t="shared" si="6"/>
        <v>0</v>
      </c>
      <c r="K52" s="7">
        <f t="shared" si="7"/>
        <v>0</v>
      </c>
      <c r="L52" s="9">
        <f t="shared" si="9"/>
        <v>696939.92</v>
      </c>
      <c r="N52" s="34"/>
    </row>
    <row r="53" spans="1:14" ht="24" customHeight="1" x14ac:dyDescent="0.25">
      <c r="A53" s="64">
        <v>46178</v>
      </c>
      <c r="B53" s="24">
        <f t="shared" si="8"/>
        <v>45</v>
      </c>
      <c r="C53" s="8">
        <f>SUMIFS(Dados!$I$1:$I$1965,Dados!$B$1:$B$1965,C$7,Dados!$A$1:$A$1965,$A53)</f>
        <v>0</v>
      </c>
      <c r="D53" s="8">
        <f>SUMIFS(Dados!$I$1:$I$1965,Dados!$B$1:$B$1965,D$7,Dados!$A$1:$A$1965,$A53)</f>
        <v>0</v>
      </c>
      <c r="E53" s="8">
        <f>SUMIFS(Dados!$I$1:$I$1965,Dados!$B$1:$B$1965,E$7,Dados!$A$1:$A$1965,$A53)</f>
        <v>0</v>
      </c>
      <c r="F53" s="8">
        <f>SUMIFS(Dados!$I$1:$I$1965,Dados!$B$1:$B$1965,F$7,Dados!$A$1:$A$1965,$A53)</f>
        <v>0</v>
      </c>
      <c r="G53" s="8">
        <f>SUMIFS(Dados!$I$1:$I$1965,Dados!$B$1:$B$1965,G$7,Dados!$A$1:$A$1965,$A53)</f>
        <v>0</v>
      </c>
      <c r="H53" s="8">
        <f>SUMIFS(Dados!$I$1:$I$1965,Dados!$B$1:$B$1965,H$7,Dados!$A$1:$A$1965,$A53)</f>
        <v>0</v>
      </c>
      <c r="I53" s="8">
        <f t="shared" si="5"/>
        <v>0</v>
      </c>
      <c r="J53" s="8">
        <f t="shared" si="6"/>
        <v>0</v>
      </c>
      <c r="K53" s="7">
        <f t="shared" si="7"/>
        <v>0</v>
      </c>
      <c r="L53" s="9">
        <f t="shared" si="9"/>
        <v>696939.92</v>
      </c>
      <c r="N53" s="34"/>
    </row>
    <row r="54" spans="1:14" ht="24" customHeight="1" x14ac:dyDescent="0.25">
      <c r="A54" s="64">
        <v>46193</v>
      </c>
      <c r="B54" s="24">
        <f t="shared" si="8"/>
        <v>46</v>
      </c>
      <c r="C54" s="8">
        <f>SUMIFS(Dados!$I$1:$I$1965,Dados!$B$1:$B$1965,C$7,Dados!$A$1:$A$1965,$A54)</f>
        <v>0</v>
      </c>
      <c r="D54" s="8">
        <f>SUMIFS(Dados!$I$1:$I$1965,Dados!$B$1:$B$1965,D$7,Dados!$A$1:$A$1965,$A54)</f>
        <v>0</v>
      </c>
      <c r="E54" s="8">
        <f>SUMIFS(Dados!$I$1:$I$1965,Dados!$B$1:$B$1965,E$7,Dados!$A$1:$A$1965,$A54)</f>
        <v>0</v>
      </c>
      <c r="F54" s="8">
        <f>SUMIFS(Dados!$I$1:$I$1965,Dados!$B$1:$B$1965,F$7,Dados!$A$1:$A$1965,$A54)</f>
        <v>0</v>
      </c>
      <c r="G54" s="8">
        <f>SUMIFS(Dados!$I$1:$I$1965,Dados!$B$1:$B$1965,G$7,Dados!$A$1:$A$1965,$A54)</f>
        <v>0</v>
      </c>
      <c r="H54" s="8">
        <f>SUMIFS(Dados!$I$1:$I$1965,Dados!$B$1:$B$1965,H$7,Dados!$A$1:$A$1965,$A54)</f>
        <v>0</v>
      </c>
      <c r="I54" s="8">
        <f t="shared" si="5"/>
        <v>0</v>
      </c>
      <c r="J54" s="8">
        <f t="shared" si="6"/>
        <v>0</v>
      </c>
      <c r="K54" s="7">
        <f t="shared" si="7"/>
        <v>0</v>
      </c>
      <c r="L54" s="9">
        <f t="shared" si="9"/>
        <v>696939.92</v>
      </c>
      <c r="N54" s="34"/>
    </row>
    <row r="55" spans="1:14" ht="24" customHeight="1" x14ac:dyDescent="0.25">
      <c r="A55" s="64">
        <v>46208</v>
      </c>
      <c r="B55" s="24">
        <f t="shared" si="8"/>
        <v>47</v>
      </c>
      <c r="C55" s="8">
        <f>SUMIFS(Dados!$I$1:$I$1965,Dados!$B$1:$B$1965,C$7,Dados!$A$1:$A$1965,$A55)</f>
        <v>0</v>
      </c>
      <c r="D55" s="8">
        <f>SUMIFS(Dados!$I$1:$I$1965,Dados!$B$1:$B$1965,D$7,Dados!$A$1:$A$1965,$A55)</f>
        <v>0</v>
      </c>
      <c r="E55" s="8">
        <f>SUMIFS(Dados!$I$1:$I$1965,Dados!$B$1:$B$1965,E$7,Dados!$A$1:$A$1965,$A55)</f>
        <v>0</v>
      </c>
      <c r="F55" s="8">
        <f>SUMIFS(Dados!$I$1:$I$1965,Dados!$B$1:$B$1965,F$7,Dados!$A$1:$A$1965,$A55)</f>
        <v>0</v>
      </c>
      <c r="G55" s="8">
        <f>SUMIFS(Dados!$I$1:$I$1965,Dados!$B$1:$B$1965,G$7,Dados!$A$1:$A$1965,$A55)</f>
        <v>0</v>
      </c>
      <c r="H55" s="8">
        <f>SUMIFS(Dados!$I$1:$I$1965,Dados!$B$1:$B$1965,H$7,Dados!$A$1:$A$1965,$A55)</f>
        <v>0</v>
      </c>
      <c r="I55" s="8">
        <f t="shared" si="5"/>
        <v>0</v>
      </c>
      <c r="J55" s="8">
        <f t="shared" si="6"/>
        <v>0</v>
      </c>
      <c r="K55" s="7">
        <f t="shared" si="7"/>
        <v>0</v>
      </c>
      <c r="L55" s="9">
        <f t="shared" si="9"/>
        <v>696939.92</v>
      </c>
      <c r="N55" s="34"/>
    </row>
    <row r="56" spans="1:14" ht="24" customHeight="1" x14ac:dyDescent="0.25">
      <c r="A56" s="64">
        <v>46223</v>
      </c>
      <c r="B56" s="24">
        <f t="shared" si="8"/>
        <v>48</v>
      </c>
      <c r="C56" s="8">
        <f>SUMIFS(Dados!$I$1:$I$1965,Dados!$B$1:$B$1965,C$7,Dados!$A$1:$A$1965,$A56)</f>
        <v>0</v>
      </c>
      <c r="D56" s="8">
        <f>SUMIFS(Dados!$I$1:$I$1965,Dados!$B$1:$B$1965,D$7,Dados!$A$1:$A$1965,$A56)</f>
        <v>0</v>
      </c>
      <c r="E56" s="8">
        <f>SUMIFS(Dados!$I$1:$I$1965,Dados!$B$1:$B$1965,E$7,Dados!$A$1:$A$1965,$A56)</f>
        <v>0</v>
      </c>
      <c r="F56" s="8">
        <f>SUMIFS(Dados!$I$1:$I$1965,Dados!$B$1:$B$1965,F$7,Dados!$A$1:$A$1965,$A56)</f>
        <v>0</v>
      </c>
      <c r="G56" s="8">
        <f>SUMIFS(Dados!$I$1:$I$1965,Dados!$B$1:$B$1965,G$7,Dados!$A$1:$A$1965,$A56)</f>
        <v>0</v>
      </c>
      <c r="H56" s="8">
        <f>SUMIFS(Dados!$I$1:$I$1965,Dados!$B$1:$B$1965,H$7,Dados!$A$1:$A$1965,$A56)</f>
        <v>0</v>
      </c>
      <c r="I56" s="8">
        <f t="shared" si="5"/>
        <v>0</v>
      </c>
      <c r="J56" s="8">
        <f t="shared" si="6"/>
        <v>0</v>
      </c>
      <c r="K56" s="7">
        <f t="shared" si="7"/>
        <v>0</v>
      </c>
      <c r="L56" s="9">
        <f t="shared" si="9"/>
        <v>696939.92</v>
      </c>
      <c r="N56" s="34"/>
    </row>
    <row r="57" spans="1:14" ht="24" customHeight="1" x14ac:dyDescent="0.25">
      <c r="A57" s="64">
        <v>46239</v>
      </c>
      <c r="B57" s="24">
        <f t="shared" si="8"/>
        <v>49</v>
      </c>
      <c r="C57" s="8">
        <f>SUMIFS(Dados!$I$1:$I$1965,Dados!$B$1:$B$1965,C$7,Dados!$A$1:$A$1965,$A57)</f>
        <v>0</v>
      </c>
      <c r="D57" s="8">
        <f>SUMIFS(Dados!$I$1:$I$1965,Dados!$B$1:$B$1965,D$7,Dados!$A$1:$A$1965,$A57)</f>
        <v>0</v>
      </c>
      <c r="E57" s="8">
        <f>SUMIFS(Dados!$I$1:$I$1965,Dados!$B$1:$B$1965,E$7,Dados!$A$1:$A$1965,$A57)</f>
        <v>0</v>
      </c>
      <c r="F57" s="8">
        <f>SUMIFS(Dados!$I$1:$I$1965,Dados!$B$1:$B$1965,F$7,Dados!$A$1:$A$1965,$A57)</f>
        <v>0</v>
      </c>
      <c r="G57" s="8">
        <f>SUMIFS(Dados!$I$1:$I$1965,Dados!$B$1:$B$1965,G$7,Dados!$A$1:$A$1965,$A57)</f>
        <v>0</v>
      </c>
      <c r="H57" s="8">
        <f>SUMIFS(Dados!$I$1:$I$1965,Dados!$B$1:$B$1965,H$7,Dados!$A$1:$A$1965,$A57)</f>
        <v>0</v>
      </c>
      <c r="I57" s="8">
        <f t="shared" si="5"/>
        <v>0</v>
      </c>
      <c r="J57" s="8">
        <f t="shared" si="6"/>
        <v>0</v>
      </c>
      <c r="K57" s="7">
        <f t="shared" si="7"/>
        <v>0</v>
      </c>
      <c r="L57" s="9">
        <f t="shared" si="9"/>
        <v>696939.92</v>
      </c>
      <c r="N57" s="34"/>
    </row>
    <row r="58" spans="1:14" ht="24" customHeight="1" x14ac:dyDescent="0.25">
      <c r="A58" s="64">
        <v>46254</v>
      </c>
      <c r="B58" s="24">
        <f t="shared" si="8"/>
        <v>50</v>
      </c>
      <c r="C58" s="8">
        <f>SUMIFS(Dados!$I$1:$I$1965,Dados!$B$1:$B$1965,C$7,Dados!$A$1:$A$1965,$A58)</f>
        <v>0</v>
      </c>
      <c r="D58" s="8">
        <f>SUMIFS(Dados!$I$1:$I$1965,Dados!$B$1:$B$1965,D$7,Dados!$A$1:$A$1965,$A58)</f>
        <v>0</v>
      </c>
      <c r="E58" s="8">
        <f>SUMIFS(Dados!$I$1:$I$1965,Dados!$B$1:$B$1965,E$7,Dados!$A$1:$A$1965,$A58)</f>
        <v>0</v>
      </c>
      <c r="F58" s="8">
        <f>SUMIFS(Dados!$I$1:$I$1965,Dados!$B$1:$B$1965,F$7,Dados!$A$1:$A$1965,$A58)</f>
        <v>0</v>
      </c>
      <c r="G58" s="8">
        <f>SUMIFS(Dados!$I$1:$I$1965,Dados!$B$1:$B$1965,G$7,Dados!$A$1:$A$1965,$A58)</f>
        <v>0</v>
      </c>
      <c r="H58" s="8">
        <f>SUMIFS(Dados!$I$1:$I$1965,Dados!$B$1:$B$1965,H$7,Dados!$A$1:$A$1965,$A58)</f>
        <v>0</v>
      </c>
      <c r="I58" s="8">
        <f t="shared" si="5"/>
        <v>0</v>
      </c>
      <c r="J58" s="8">
        <f t="shared" si="6"/>
        <v>0</v>
      </c>
      <c r="K58" s="7">
        <f t="shared" si="7"/>
        <v>0</v>
      </c>
      <c r="L58" s="9">
        <f t="shared" si="9"/>
        <v>696939.92</v>
      </c>
      <c r="N58" s="34"/>
    </row>
    <row r="59" spans="1:14" ht="24" customHeight="1" x14ac:dyDescent="0.25">
      <c r="A59" s="64">
        <v>46270</v>
      </c>
      <c r="B59" s="24">
        <f t="shared" si="8"/>
        <v>51</v>
      </c>
      <c r="C59" s="8">
        <f>SUMIFS(Dados!$I$1:$I$1965,Dados!$B$1:$B$1965,C$7,Dados!$A$1:$A$1965,$A59)</f>
        <v>0</v>
      </c>
      <c r="D59" s="8">
        <f>SUMIFS(Dados!$I$1:$I$1965,Dados!$B$1:$B$1965,D$7,Dados!$A$1:$A$1965,$A59)</f>
        <v>0</v>
      </c>
      <c r="E59" s="8">
        <f>SUMIFS(Dados!$I$1:$I$1965,Dados!$B$1:$B$1965,E$7,Dados!$A$1:$A$1965,$A59)</f>
        <v>0</v>
      </c>
      <c r="F59" s="8">
        <f>SUMIFS(Dados!$I$1:$I$1965,Dados!$B$1:$B$1965,F$7,Dados!$A$1:$A$1965,$A59)</f>
        <v>0</v>
      </c>
      <c r="G59" s="8">
        <f>SUMIFS(Dados!$I$1:$I$1965,Dados!$B$1:$B$1965,G$7,Dados!$A$1:$A$1965,$A59)</f>
        <v>0</v>
      </c>
      <c r="H59" s="8">
        <f>SUMIFS(Dados!$I$1:$I$1965,Dados!$B$1:$B$1965,H$7,Dados!$A$1:$A$1965,$A59)</f>
        <v>0</v>
      </c>
      <c r="I59" s="8">
        <f t="shared" si="5"/>
        <v>0</v>
      </c>
      <c r="J59" s="8">
        <f t="shared" si="6"/>
        <v>0</v>
      </c>
      <c r="K59" s="7">
        <f t="shared" si="7"/>
        <v>0</v>
      </c>
      <c r="L59" s="9">
        <f t="shared" si="9"/>
        <v>696939.92</v>
      </c>
      <c r="N59" s="34"/>
    </row>
    <row r="60" spans="1:14" ht="24" customHeight="1" x14ac:dyDescent="0.25">
      <c r="A60" s="64">
        <v>46285</v>
      </c>
      <c r="B60" s="24">
        <f t="shared" si="8"/>
        <v>52</v>
      </c>
      <c r="C60" s="8">
        <f>SUMIFS(Dados!$I$1:$I$1965,Dados!$B$1:$B$1965,C$7,Dados!$A$1:$A$1965,$A60)</f>
        <v>0</v>
      </c>
      <c r="D60" s="8">
        <f>SUMIFS(Dados!$I$1:$I$1965,Dados!$B$1:$B$1965,D$7,Dados!$A$1:$A$1965,$A60)</f>
        <v>0</v>
      </c>
      <c r="E60" s="8">
        <f>SUMIFS(Dados!$I$1:$I$1965,Dados!$B$1:$B$1965,E$7,Dados!$A$1:$A$1965,$A60)</f>
        <v>0</v>
      </c>
      <c r="F60" s="8">
        <f>SUMIFS(Dados!$I$1:$I$1965,Dados!$B$1:$B$1965,F$7,Dados!$A$1:$A$1965,$A60)</f>
        <v>0</v>
      </c>
      <c r="G60" s="8">
        <f>SUMIFS(Dados!$I$1:$I$1965,Dados!$B$1:$B$1965,G$7,Dados!$A$1:$A$1965,$A60)</f>
        <v>0</v>
      </c>
      <c r="H60" s="8">
        <f>SUMIFS(Dados!$I$1:$I$1965,Dados!$B$1:$B$1965,H$7,Dados!$A$1:$A$1965,$A60)</f>
        <v>0</v>
      </c>
      <c r="I60" s="8">
        <f t="shared" si="5"/>
        <v>0</v>
      </c>
      <c r="J60" s="8">
        <f t="shared" si="6"/>
        <v>0</v>
      </c>
      <c r="K60" s="7">
        <f t="shared" si="7"/>
        <v>0</v>
      </c>
      <c r="L60" s="9">
        <f t="shared" si="9"/>
        <v>696939.92</v>
      </c>
      <c r="N60" s="34"/>
    </row>
    <row r="61" spans="1:14" ht="24" customHeight="1" x14ac:dyDescent="0.25">
      <c r="A61" s="64">
        <v>46300</v>
      </c>
      <c r="B61" s="24">
        <f t="shared" si="8"/>
        <v>53</v>
      </c>
      <c r="C61" s="8">
        <f>SUMIFS(Dados!$I$1:$I$1965,Dados!$B$1:$B$1965,C$7,Dados!$A$1:$A$1965,$A61)</f>
        <v>0</v>
      </c>
      <c r="D61" s="8">
        <f>SUMIFS(Dados!$I$1:$I$1965,Dados!$B$1:$B$1965,D$7,Dados!$A$1:$A$1965,$A61)</f>
        <v>0</v>
      </c>
      <c r="E61" s="8">
        <f>SUMIFS(Dados!$I$1:$I$1965,Dados!$B$1:$B$1965,E$7,Dados!$A$1:$A$1965,$A61)</f>
        <v>0</v>
      </c>
      <c r="F61" s="8">
        <f>SUMIFS(Dados!$I$1:$I$1965,Dados!$B$1:$B$1965,F$7,Dados!$A$1:$A$1965,$A61)</f>
        <v>0</v>
      </c>
      <c r="G61" s="8">
        <f>SUMIFS(Dados!$I$1:$I$1965,Dados!$B$1:$B$1965,G$7,Dados!$A$1:$A$1965,$A61)</f>
        <v>0</v>
      </c>
      <c r="H61" s="8">
        <f>SUMIFS(Dados!$I$1:$I$1965,Dados!$B$1:$B$1965,H$7,Dados!$A$1:$A$1965,$A61)</f>
        <v>0</v>
      </c>
      <c r="I61" s="8">
        <f t="shared" si="5"/>
        <v>0</v>
      </c>
      <c r="J61" s="8">
        <f t="shared" si="6"/>
        <v>0</v>
      </c>
      <c r="K61" s="7">
        <f t="shared" si="7"/>
        <v>0</v>
      </c>
      <c r="L61" s="9">
        <f t="shared" si="9"/>
        <v>696939.92</v>
      </c>
      <c r="N61" s="34"/>
    </row>
    <row r="62" spans="1:14" ht="24" customHeight="1" x14ac:dyDescent="0.25">
      <c r="A62" s="64">
        <v>46315</v>
      </c>
      <c r="B62" s="24">
        <f t="shared" si="8"/>
        <v>54</v>
      </c>
      <c r="C62" s="8">
        <f>SUMIFS(Dados!$I$1:$I$1965,Dados!$B$1:$B$1965,C$7,Dados!$A$1:$A$1965,$A62)</f>
        <v>0</v>
      </c>
      <c r="D62" s="8">
        <f>SUMIFS(Dados!$I$1:$I$1965,Dados!$B$1:$B$1965,D$7,Dados!$A$1:$A$1965,$A62)</f>
        <v>0</v>
      </c>
      <c r="E62" s="8">
        <f>SUMIFS(Dados!$I$1:$I$1965,Dados!$B$1:$B$1965,E$7,Dados!$A$1:$A$1965,$A62)</f>
        <v>0</v>
      </c>
      <c r="F62" s="8">
        <f>SUMIFS(Dados!$I$1:$I$1965,Dados!$B$1:$B$1965,F$7,Dados!$A$1:$A$1965,$A62)</f>
        <v>0</v>
      </c>
      <c r="G62" s="8">
        <f>SUMIFS(Dados!$I$1:$I$1965,Dados!$B$1:$B$1965,G$7,Dados!$A$1:$A$1965,$A62)</f>
        <v>0</v>
      </c>
      <c r="H62" s="8">
        <f>SUMIFS(Dados!$I$1:$I$1965,Dados!$B$1:$B$1965,H$7,Dados!$A$1:$A$1965,$A62)</f>
        <v>0</v>
      </c>
      <c r="I62" s="8">
        <f t="shared" si="5"/>
        <v>0</v>
      </c>
      <c r="J62" s="8">
        <f t="shared" si="6"/>
        <v>0</v>
      </c>
      <c r="K62" s="7">
        <f t="shared" si="7"/>
        <v>0</v>
      </c>
      <c r="L62" s="9">
        <f t="shared" si="9"/>
        <v>696939.92</v>
      </c>
      <c r="N62" s="34"/>
    </row>
    <row r="63" spans="1:14" ht="24" customHeight="1" x14ac:dyDescent="0.25">
      <c r="A63" s="64">
        <v>46331</v>
      </c>
      <c r="B63" s="24">
        <f t="shared" si="8"/>
        <v>55</v>
      </c>
      <c r="C63" s="8">
        <f>SUMIFS(Dados!$I$1:$I$1965,Dados!$B$1:$B$1965,C$7,Dados!$A$1:$A$1965,$A63)</f>
        <v>0</v>
      </c>
      <c r="D63" s="8">
        <f>SUMIFS(Dados!$I$1:$I$1965,Dados!$B$1:$B$1965,D$7,Dados!$A$1:$A$1965,$A63)</f>
        <v>0</v>
      </c>
      <c r="E63" s="8">
        <f>SUMIFS(Dados!$I$1:$I$1965,Dados!$B$1:$B$1965,E$7,Dados!$A$1:$A$1965,$A63)</f>
        <v>0</v>
      </c>
      <c r="F63" s="8">
        <f>SUMIFS(Dados!$I$1:$I$1965,Dados!$B$1:$B$1965,F$7,Dados!$A$1:$A$1965,$A63)</f>
        <v>0</v>
      </c>
      <c r="G63" s="8">
        <f>SUMIFS(Dados!$I$1:$I$1965,Dados!$B$1:$B$1965,G$7,Dados!$A$1:$A$1965,$A63)</f>
        <v>0</v>
      </c>
      <c r="H63" s="8">
        <f>SUMIFS(Dados!$I$1:$I$1965,Dados!$B$1:$B$1965,H$7,Dados!$A$1:$A$1965,$A63)</f>
        <v>0</v>
      </c>
      <c r="I63" s="8">
        <f t="shared" si="5"/>
        <v>0</v>
      </c>
      <c r="J63" s="8">
        <f t="shared" si="6"/>
        <v>0</v>
      </c>
      <c r="K63" s="7">
        <f t="shared" si="7"/>
        <v>0</v>
      </c>
      <c r="L63" s="9">
        <f t="shared" si="9"/>
        <v>696939.92</v>
      </c>
      <c r="N63" s="34"/>
    </row>
    <row r="64" spans="1:14" ht="24" customHeight="1" x14ac:dyDescent="0.25">
      <c r="A64" s="64">
        <v>46346</v>
      </c>
      <c r="B64" s="24">
        <f t="shared" si="8"/>
        <v>56</v>
      </c>
      <c r="C64" s="8">
        <f>SUMIFS(Dados!$I$1:$I$1965,Dados!$B$1:$B$1965,C$7,Dados!$A$1:$A$1965,$A64)</f>
        <v>0</v>
      </c>
      <c r="D64" s="8">
        <f>SUMIFS(Dados!$I$1:$I$1965,Dados!$B$1:$B$1965,D$7,Dados!$A$1:$A$1965,$A64)</f>
        <v>0</v>
      </c>
      <c r="E64" s="8">
        <f>SUMIFS(Dados!$I$1:$I$1965,Dados!$B$1:$B$1965,E$7,Dados!$A$1:$A$1965,$A64)</f>
        <v>0</v>
      </c>
      <c r="F64" s="8">
        <f>SUMIFS(Dados!$I$1:$I$1965,Dados!$B$1:$B$1965,F$7,Dados!$A$1:$A$1965,$A64)</f>
        <v>0</v>
      </c>
      <c r="G64" s="8">
        <f>SUMIFS(Dados!$I$1:$I$1965,Dados!$B$1:$B$1965,G$7,Dados!$A$1:$A$1965,$A64)</f>
        <v>0</v>
      </c>
      <c r="H64" s="8">
        <f>SUMIFS(Dados!$I$1:$I$1965,Dados!$B$1:$B$1965,H$7,Dados!$A$1:$A$1965,$A64)</f>
        <v>0</v>
      </c>
      <c r="I64" s="8">
        <f t="shared" si="5"/>
        <v>0</v>
      </c>
      <c r="J64" s="8">
        <f t="shared" si="6"/>
        <v>0</v>
      </c>
      <c r="K64" s="7">
        <f t="shared" si="7"/>
        <v>0</v>
      </c>
      <c r="L64" s="9">
        <f t="shared" si="9"/>
        <v>696939.92</v>
      </c>
      <c r="N64" s="34"/>
    </row>
    <row r="65" spans="1:14" ht="24" customHeight="1" x14ac:dyDescent="0.25">
      <c r="A65" s="64">
        <v>46361</v>
      </c>
      <c r="B65" s="24">
        <f t="shared" si="8"/>
        <v>57</v>
      </c>
      <c r="C65" s="8">
        <f>SUMIFS(Dados!$I$1:$I$1965,Dados!$B$1:$B$1965,C$7,Dados!$A$1:$A$1965,$A65)</f>
        <v>0</v>
      </c>
      <c r="D65" s="8">
        <f>SUMIFS(Dados!$I$1:$I$1965,Dados!$B$1:$B$1965,D$7,Dados!$A$1:$A$1965,$A65)</f>
        <v>0</v>
      </c>
      <c r="E65" s="8">
        <f>SUMIFS(Dados!$I$1:$I$1965,Dados!$B$1:$B$1965,E$7,Dados!$A$1:$A$1965,$A65)</f>
        <v>0</v>
      </c>
      <c r="F65" s="8">
        <f>SUMIFS(Dados!$I$1:$I$1965,Dados!$B$1:$B$1965,F$7,Dados!$A$1:$A$1965,$A65)</f>
        <v>0</v>
      </c>
      <c r="G65" s="8">
        <f>SUMIFS(Dados!$I$1:$I$1965,Dados!$B$1:$B$1965,G$7,Dados!$A$1:$A$1965,$A65)</f>
        <v>0</v>
      </c>
      <c r="H65" s="8">
        <f>SUMIFS(Dados!$I$1:$I$1965,Dados!$B$1:$B$1965,H$7,Dados!$A$1:$A$1965,$A65)</f>
        <v>0</v>
      </c>
      <c r="I65" s="8">
        <f t="shared" si="5"/>
        <v>0</v>
      </c>
      <c r="J65" s="8">
        <f t="shared" si="6"/>
        <v>0</v>
      </c>
      <c r="K65" s="7">
        <f t="shared" si="7"/>
        <v>0</v>
      </c>
      <c r="L65" s="9">
        <f t="shared" si="9"/>
        <v>696939.92</v>
      </c>
      <c r="N65" s="34"/>
    </row>
    <row r="66" spans="1:14" ht="24" customHeight="1" x14ac:dyDescent="0.25">
      <c r="A66" s="64">
        <v>46376</v>
      </c>
      <c r="B66" s="24">
        <f t="shared" si="8"/>
        <v>58</v>
      </c>
      <c r="C66" s="8">
        <f>SUMIFS(Dados!$I$1:$I$1965,Dados!$B$1:$B$1965,C$7,Dados!$A$1:$A$1965,$A66)</f>
        <v>0</v>
      </c>
      <c r="D66" s="8">
        <f>SUMIFS(Dados!$I$1:$I$1965,Dados!$B$1:$B$1965,D$7,Dados!$A$1:$A$1965,$A66)</f>
        <v>0</v>
      </c>
      <c r="E66" s="8">
        <f>SUMIFS(Dados!$I$1:$I$1965,Dados!$B$1:$B$1965,E$7,Dados!$A$1:$A$1965,$A66)</f>
        <v>0</v>
      </c>
      <c r="F66" s="8">
        <f>SUMIFS(Dados!$I$1:$I$1965,Dados!$B$1:$B$1965,F$7,Dados!$A$1:$A$1965,$A66)</f>
        <v>0</v>
      </c>
      <c r="G66" s="8">
        <f>SUMIFS(Dados!$I$1:$I$1965,Dados!$B$1:$B$1965,G$7,Dados!$A$1:$A$1965,$A66)</f>
        <v>0</v>
      </c>
      <c r="H66" s="8">
        <f>SUMIFS(Dados!$I$1:$I$1965,Dados!$B$1:$B$1965,H$7,Dados!$A$1:$A$1965,$A66)</f>
        <v>0</v>
      </c>
      <c r="I66" s="8">
        <f t="shared" si="5"/>
        <v>0</v>
      </c>
      <c r="J66" s="8">
        <f t="shared" si="6"/>
        <v>0</v>
      </c>
      <c r="K66" s="7">
        <f t="shared" si="7"/>
        <v>0</v>
      </c>
      <c r="L66" s="9">
        <f t="shared" si="9"/>
        <v>696939.92</v>
      </c>
      <c r="N66" s="34"/>
    </row>
    <row r="67" spans="1:14" ht="24" customHeight="1" x14ac:dyDescent="0.25">
      <c r="A67" s="64">
        <v>46392</v>
      </c>
      <c r="B67" s="24">
        <f t="shared" si="8"/>
        <v>59</v>
      </c>
      <c r="C67" s="8">
        <f>SUMIFS(Dados!$I$1:$I$1965,Dados!$B$1:$B$1965,C$7,Dados!$A$1:$A$1965,$A67)</f>
        <v>0</v>
      </c>
      <c r="D67" s="8">
        <f>SUMIFS(Dados!$I$1:$I$1965,Dados!$B$1:$B$1965,D$7,Dados!$A$1:$A$1965,$A67)</f>
        <v>0</v>
      </c>
      <c r="E67" s="8">
        <f>SUMIFS(Dados!$I$1:$I$1965,Dados!$B$1:$B$1965,E$7,Dados!$A$1:$A$1965,$A67)</f>
        <v>0</v>
      </c>
      <c r="F67" s="8">
        <f>SUMIFS(Dados!$I$1:$I$1965,Dados!$B$1:$B$1965,F$7,Dados!$A$1:$A$1965,$A67)</f>
        <v>0</v>
      </c>
      <c r="G67" s="8">
        <f>SUMIFS(Dados!$I$1:$I$1965,Dados!$B$1:$B$1965,G$7,Dados!$A$1:$A$1965,$A67)</f>
        <v>0</v>
      </c>
      <c r="H67" s="8">
        <f>SUMIFS(Dados!$I$1:$I$1965,Dados!$B$1:$B$1965,H$7,Dados!$A$1:$A$1965,$A67)</f>
        <v>0</v>
      </c>
      <c r="I67" s="8">
        <f t="shared" si="5"/>
        <v>0</v>
      </c>
      <c r="J67" s="8">
        <f t="shared" si="6"/>
        <v>0</v>
      </c>
      <c r="K67" s="7">
        <f t="shared" si="7"/>
        <v>0</v>
      </c>
      <c r="L67" s="9">
        <f t="shared" si="9"/>
        <v>696939.92</v>
      </c>
      <c r="N67" s="34"/>
    </row>
    <row r="68" spans="1:14" ht="24" customHeight="1" x14ac:dyDescent="0.25">
      <c r="A68" s="64">
        <v>46407</v>
      </c>
      <c r="B68" s="24">
        <f t="shared" si="8"/>
        <v>60</v>
      </c>
      <c r="C68" s="8">
        <f>SUMIFS(Dados!$I$1:$I$1965,Dados!$B$1:$B$1965,C$7,Dados!$A$1:$A$1965,$A68)</f>
        <v>0</v>
      </c>
      <c r="D68" s="8">
        <f>SUMIFS(Dados!$I$1:$I$1965,Dados!$B$1:$B$1965,D$7,Dados!$A$1:$A$1965,$A68)</f>
        <v>0</v>
      </c>
      <c r="E68" s="8">
        <f>SUMIFS(Dados!$I$1:$I$1965,Dados!$B$1:$B$1965,E$7,Dados!$A$1:$A$1965,$A68)</f>
        <v>0</v>
      </c>
      <c r="F68" s="8">
        <f>SUMIFS(Dados!$I$1:$I$1965,Dados!$B$1:$B$1965,F$7,Dados!$A$1:$A$1965,$A68)</f>
        <v>0</v>
      </c>
      <c r="G68" s="8">
        <f>SUMIFS(Dados!$I$1:$I$1965,Dados!$B$1:$B$1965,G$7,Dados!$A$1:$A$1965,$A68)</f>
        <v>0</v>
      </c>
      <c r="H68" s="8">
        <f>SUMIFS(Dados!$I$1:$I$1965,Dados!$B$1:$B$1965,H$7,Dados!$A$1:$A$1965,$A68)</f>
        <v>0</v>
      </c>
      <c r="I68" s="8">
        <f t="shared" si="5"/>
        <v>0</v>
      </c>
      <c r="J68" s="8">
        <f t="shared" si="6"/>
        <v>0</v>
      </c>
      <c r="K68" s="7">
        <f t="shared" si="7"/>
        <v>0</v>
      </c>
      <c r="L68" s="9">
        <f t="shared" si="9"/>
        <v>696939.92</v>
      </c>
      <c r="N68" s="34"/>
    </row>
    <row r="69" spans="1:14" ht="24" customHeight="1" x14ac:dyDescent="0.25">
      <c r="A69" s="64">
        <v>46423</v>
      </c>
      <c r="B69" s="24">
        <f t="shared" si="8"/>
        <v>61</v>
      </c>
      <c r="C69" s="8">
        <f>SUMIFS(Dados!$I$1:$I$1965,Dados!$B$1:$B$1965,C$7,Dados!$A$1:$A$1965,$A69)</f>
        <v>0</v>
      </c>
      <c r="D69" s="8">
        <f>SUMIFS(Dados!$I$1:$I$1965,Dados!$B$1:$B$1965,D$7,Dados!$A$1:$A$1965,$A69)</f>
        <v>0</v>
      </c>
      <c r="E69" s="8">
        <f>SUMIFS(Dados!$I$1:$I$1965,Dados!$B$1:$B$1965,E$7,Dados!$A$1:$A$1965,$A69)</f>
        <v>0</v>
      </c>
      <c r="F69" s="8">
        <f>SUMIFS(Dados!$I$1:$I$1965,Dados!$B$1:$B$1965,F$7,Dados!$A$1:$A$1965,$A69)</f>
        <v>0</v>
      </c>
      <c r="G69" s="8">
        <f>SUMIFS(Dados!$I$1:$I$1965,Dados!$B$1:$B$1965,G$7,Dados!$A$1:$A$1965,$A69)</f>
        <v>0</v>
      </c>
      <c r="H69" s="8">
        <f>SUMIFS(Dados!$I$1:$I$1965,Dados!$B$1:$B$1965,H$7,Dados!$A$1:$A$1965,$A69)</f>
        <v>0</v>
      </c>
      <c r="I69" s="8">
        <f t="shared" si="5"/>
        <v>0</v>
      </c>
      <c r="J69" s="8">
        <f t="shared" si="6"/>
        <v>0</v>
      </c>
      <c r="K69" s="7">
        <f t="shared" si="7"/>
        <v>0</v>
      </c>
      <c r="L69" s="9">
        <f t="shared" si="9"/>
        <v>696939.92</v>
      </c>
      <c r="N69" s="34"/>
    </row>
    <row r="70" spans="1:14" ht="24" customHeight="1" x14ac:dyDescent="0.25">
      <c r="A70" s="64">
        <v>46438</v>
      </c>
      <c r="B70" s="24">
        <f t="shared" si="8"/>
        <v>62</v>
      </c>
      <c r="C70" s="8">
        <f>SUMIFS(Dados!$I$1:$I$1965,Dados!$B$1:$B$1965,C$7,Dados!$A$1:$A$1965,$A70)</f>
        <v>0</v>
      </c>
      <c r="D70" s="8">
        <f>SUMIFS(Dados!$I$1:$I$1965,Dados!$B$1:$B$1965,D$7,Dados!$A$1:$A$1965,$A70)</f>
        <v>0</v>
      </c>
      <c r="E70" s="8">
        <f>SUMIFS(Dados!$I$1:$I$1965,Dados!$B$1:$B$1965,E$7,Dados!$A$1:$A$1965,$A70)</f>
        <v>0</v>
      </c>
      <c r="F70" s="8">
        <f>SUMIFS(Dados!$I$1:$I$1965,Dados!$B$1:$B$1965,F$7,Dados!$A$1:$A$1965,$A70)</f>
        <v>0</v>
      </c>
      <c r="G70" s="8">
        <f>SUMIFS(Dados!$I$1:$I$1965,Dados!$B$1:$B$1965,G$7,Dados!$A$1:$A$1965,$A70)</f>
        <v>0</v>
      </c>
      <c r="H70" s="8">
        <f>SUMIFS(Dados!$I$1:$I$1965,Dados!$B$1:$B$1965,H$7,Dados!$A$1:$A$1965,$A70)</f>
        <v>0</v>
      </c>
      <c r="I70" s="8">
        <f t="shared" si="5"/>
        <v>0</v>
      </c>
      <c r="J70" s="8">
        <f t="shared" si="6"/>
        <v>0</v>
      </c>
      <c r="K70" s="7">
        <f t="shared" si="7"/>
        <v>0</v>
      </c>
      <c r="L70" s="9">
        <f t="shared" si="9"/>
        <v>696939.92</v>
      </c>
      <c r="N70" s="34"/>
    </row>
    <row r="71" spans="1:14" ht="24" customHeight="1" x14ac:dyDescent="0.25">
      <c r="A71" s="64">
        <v>46451</v>
      </c>
      <c r="B71" s="24">
        <f t="shared" si="8"/>
        <v>63</v>
      </c>
      <c r="C71" s="8">
        <f>SUMIFS(Dados!$I$1:$I$1965,Dados!$B$1:$B$1965,C$7,Dados!$A$1:$A$1965,$A71)</f>
        <v>0</v>
      </c>
      <c r="D71" s="8">
        <f>SUMIFS(Dados!$I$1:$I$1965,Dados!$B$1:$B$1965,D$7,Dados!$A$1:$A$1965,$A71)</f>
        <v>0</v>
      </c>
      <c r="E71" s="8">
        <f>SUMIFS(Dados!$I$1:$I$1965,Dados!$B$1:$B$1965,E$7,Dados!$A$1:$A$1965,$A71)</f>
        <v>0</v>
      </c>
      <c r="F71" s="8">
        <f>SUMIFS(Dados!$I$1:$I$1965,Dados!$B$1:$B$1965,F$7,Dados!$A$1:$A$1965,$A71)</f>
        <v>0</v>
      </c>
      <c r="G71" s="8">
        <f>SUMIFS(Dados!$I$1:$I$1965,Dados!$B$1:$B$1965,G$7,Dados!$A$1:$A$1965,$A71)</f>
        <v>0</v>
      </c>
      <c r="H71" s="8">
        <f>SUMIFS(Dados!$I$1:$I$1965,Dados!$B$1:$B$1965,H$7,Dados!$A$1:$A$1965,$A71)</f>
        <v>0</v>
      </c>
      <c r="I71" s="8">
        <f t="shared" si="5"/>
        <v>0</v>
      </c>
      <c r="J71" s="8">
        <f t="shared" si="6"/>
        <v>0</v>
      </c>
      <c r="K71" s="7">
        <f t="shared" si="7"/>
        <v>0</v>
      </c>
      <c r="L71" s="9">
        <f t="shared" si="9"/>
        <v>696939.92</v>
      </c>
      <c r="N71" s="34"/>
    </row>
    <row r="72" spans="1:14" ht="24" customHeight="1" x14ac:dyDescent="0.25">
      <c r="A72" s="64">
        <v>46466</v>
      </c>
      <c r="B72" s="24">
        <f t="shared" si="8"/>
        <v>64</v>
      </c>
      <c r="C72" s="8">
        <f>SUMIFS(Dados!$I$1:$I$1965,Dados!$B$1:$B$1965,C$7,Dados!$A$1:$A$1965,$A72)</f>
        <v>0</v>
      </c>
      <c r="D72" s="8">
        <f>SUMIFS(Dados!$I$1:$I$1965,Dados!$B$1:$B$1965,D$7,Dados!$A$1:$A$1965,$A72)</f>
        <v>0</v>
      </c>
      <c r="E72" s="8">
        <f>SUMIFS(Dados!$I$1:$I$1965,Dados!$B$1:$B$1965,E$7,Dados!$A$1:$A$1965,$A72)</f>
        <v>0</v>
      </c>
      <c r="F72" s="8">
        <f>SUMIFS(Dados!$I$1:$I$1965,Dados!$B$1:$B$1965,F$7,Dados!$A$1:$A$1965,$A72)</f>
        <v>0</v>
      </c>
      <c r="G72" s="8">
        <f>SUMIFS(Dados!$I$1:$I$1965,Dados!$B$1:$B$1965,G$7,Dados!$A$1:$A$1965,$A72)</f>
        <v>0</v>
      </c>
      <c r="H72" s="8">
        <f>SUMIFS(Dados!$I$1:$I$1965,Dados!$B$1:$B$1965,H$7,Dados!$A$1:$A$1965,$A72)</f>
        <v>0</v>
      </c>
      <c r="I72" s="8">
        <f t="shared" si="5"/>
        <v>0</v>
      </c>
      <c r="J72" s="8">
        <f t="shared" si="6"/>
        <v>0</v>
      </c>
      <c r="K72" s="7">
        <f t="shared" si="7"/>
        <v>0</v>
      </c>
      <c r="L72" s="9">
        <f t="shared" si="9"/>
        <v>696939.92</v>
      </c>
      <c r="N72" s="34"/>
    </row>
    <row r="73" spans="1:14" ht="24" customHeight="1" x14ac:dyDescent="0.25">
      <c r="A73" s="64">
        <v>46482</v>
      </c>
      <c r="B73" s="24">
        <f t="shared" si="8"/>
        <v>65</v>
      </c>
      <c r="C73" s="8">
        <f>SUMIFS(Dados!$I$1:$I$1965,Dados!$B$1:$B$1965,C$7,Dados!$A$1:$A$1965,$A73)</f>
        <v>0</v>
      </c>
      <c r="D73" s="8">
        <f>SUMIFS(Dados!$I$1:$I$1965,Dados!$B$1:$B$1965,D$7,Dados!$A$1:$A$1965,$A73)</f>
        <v>0</v>
      </c>
      <c r="E73" s="8">
        <f>SUMIFS(Dados!$I$1:$I$1965,Dados!$B$1:$B$1965,E$7,Dados!$A$1:$A$1965,$A73)</f>
        <v>0</v>
      </c>
      <c r="F73" s="8">
        <f>SUMIFS(Dados!$I$1:$I$1965,Dados!$B$1:$B$1965,F$7,Dados!$A$1:$A$1965,$A73)</f>
        <v>0</v>
      </c>
      <c r="G73" s="8">
        <f>SUMIFS(Dados!$I$1:$I$1965,Dados!$B$1:$B$1965,G$7,Dados!$A$1:$A$1965,$A73)</f>
        <v>0</v>
      </c>
      <c r="H73" s="8">
        <f>SUMIFS(Dados!$I$1:$I$1965,Dados!$B$1:$B$1965,H$7,Dados!$A$1:$A$1965,$A73)</f>
        <v>0</v>
      </c>
      <c r="I73" s="8">
        <f t="shared" ref="I73:I104" si="10">SUM(C73:H73)</f>
        <v>0</v>
      </c>
      <c r="J73" s="8">
        <f t="shared" ref="J73:J104" si="11">ROUND(I73*$L$4,2)</f>
        <v>0</v>
      </c>
      <c r="K73" s="7">
        <f t="shared" ref="K73:K104" si="12">SUM(I73:J73)</f>
        <v>0</v>
      </c>
      <c r="L73" s="9">
        <f t="shared" si="9"/>
        <v>696939.92</v>
      </c>
      <c r="N73" s="34"/>
    </row>
    <row r="74" spans="1:14" ht="24" customHeight="1" x14ac:dyDescent="0.25">
      <c r="A74" s="64">
        <v>46497</v>
      </c>
      <c r="B74" s="24">
        <f t="shared" ref="B74:B80" si="13">B73+1</f>
        <v>66</v>
      </c>
      <c r="C74" s="8">
        <f>SUMIFS(Dados!$I$1:$I$1965,Dados!$B$1:$B$1965,C$7,Dados!$A$1:$A$1965,$A74)</f>
        <v>0</v>
      </c>
      <c r="D74" s="8">
        <f>SUMIFS(Dados!$I$1:$I$1965,Dados!$B$1:$B$1965,D$7,Dados!$A$1:$A$1965,$A74)</f>
        <v>0</v>
      </c>
      <c r="E74" s="8">
        <f>SUMIFS(Dados!$I$1:$I$1965,Dados!$B$1:$B$1965,E$7,Dados!$A$1:$A$1965,$A74)</f>
        <v>0</v>
      </c>
      <c r="F74" s="8">
        <f>SUMIFS(Dados!$I$1:$I$1965,Dados!$B$1:$B$1965,F$7,Dados!$A$1:$A$1965,$A74)</f>
        <v>0</v>
      </c>
      <c r="G74" s="8">
        <f>SUMIFS(Dados!$I$1:$I$1965,Dados!$B$1:$B$1965,G$7,Dados!$A$1:$A$1965,$A74)</f>
        <v>0</v>
      </c>
      <c r="H74" s="8">
        <f>SUMIFS(Dados!$I$1:$I$1965,Dados!$B$1:$B$1965,H$7,Dados!$A$1:$A$1965,$A74)</f>
        <v>0</v>
      </c>
      <c r="I74" s="8">
        <f t="shared" si="10"/>
        <v>0</v>
      </c>
      <c r="J74" s="8">
        <f t="shared" si="11"/>
        <v>0</v>
      </c>
      <c r="K74" s="7">
        <f t="shared" si="12"/>
        <v>0</v>
      </c>
      <c r="L74" s="9">
        <f t="shared" ref="L74:L105" si="14">ROUND(K74+L73,2)</f>
        <v>696939.92</v>
      </c>
      <c r="N74" s="34"/>
    </row>
    <row r="75" spans="1:14" ht="24" customHeight="1" x14ac:dyDescent="0.25">
      <c r="A75" s="64">
        <v>46512</v>
      </c>
      <c r="B75" s="24">
        <f t="shared" si="13"/>
        <v>67</v>
      </c>
      <c r="C75" s="8">
        <f>SUMIFS(Dados!$I$1:$I$1965,Dados!$B$1:$B$1965,C$7,Dados!$A$1:$A$1965,$A75)</f>
        <v>0</v>
      </c>
      <c r="D75" s="8">
        <f>SUMIFS(Dados!$I$1:$I$1965,Dados!$B$1:$B$1965,D$7,Dados!$A$1:$A$1965,$A75)</f>
        <v>0</v>
      </c>
      <c r="E75" s="8">
        <f>SUMIFS(Dados!$I$1:$I$1965,Dados!$B$1:$B$1965,E$7,Dados!$A$1:$A$1965,$A75)</f>
        <v>0</v>
      </c>
      <c r="F75" s="8">
        <f>SUMIFS(Dados!$I$1:$I$1965,Dados!$B$1:$B$1965,F$7,Dados!$A$1:$A$1965,$A75)</f>
        <v>0</v>
      </c>
      <c r="G75" s="8">
        <f>SUMIFS(Dados!$I$1:$I$1965,Dados!$B$1:$B$1965,G$7,Dados!$A$1:$A$1965,$A75)</f>
        <v>0</v>
      </c>
      <c r="H75" s="8">
        <f>SUMIFS(Dados!$I$1:$I$1965,Dados!$B$1:$B$1965,H$7,Dados!$A$1:$A$1965,$A75)</f>
        <v>0</v>
      </c>
      <c r="I75" s="8">
        <f t="shared" si="10"/>
        <v>0</v>
      </c>
      <c r="J75" s="8">
        <f t="shared" si="11"/>
        <v>0</v>
      </c>
      <c r="K75" s="7">
        <f t="shared" si="12"/>
        <v>0</v>
      </c>
      <c r="L75" s="9">
        <f t="shared" si="14"/>
        <v>696939.92</v>
      </c>
      <c r="N75" s="34"/>
    </row>
    <row r="76" spans="1:14" ht="24" customHeight="1" x14ac:dyDescent="0.25">
      <c r="A76" s="64">
        <v>46527</v>
      </c>
      <c r="B76" s="24">
        <f t="shared" si="13"/>
        <v>68</v>
      </c>
      <c r="C76" s="8">
        <f>SUMIFS(Dados!$I$1:$I$1965,Dados!$B$1:$B$1965,C$7,Dados!$A$1:$A$1965,$A76)</f>
        <v>0</v>
      </c>
      <c r="D76" s="8">
        <f>SUMIFS(Dados!$I$1:$I$1965,Dados!$B$1:$B$1965,D$7,Dados!$A$1:$A$1965,$A76)</f>
        <v>0</v>
      </c>
      <c r="E76" s="8">
        <f>SUMIFS(Dados!$I$1:$I$1965,Dados!$B$1:$B$1965,E$7,Dados!$A$1:$A$1965,$A76)</f>
        <v>0</v>
      </c>
      <c r="F76" s="8">
        <f>SUMIFS(Dados!$I$1:$I$1965,Dados!$B$1:$B$1965,F$7,Dados!$A$1:$A$1965,$A76)</f>
        <v>0</v>
      </c>
      <c r="G76" s="8">
        <f>SUMIFS(Dados!$I$1:$I$1965,Dados!$B$1:$B$1965,G$7,Dados!$A$1:$A$1965,$A76)</f>
        <v>0</v>
      </c>
      <c r="H76" s="8">
        <f>SUMIFS(Dados!$I$1:$I$1965,Dados!$B$1:$B$1965,H$7,Dados!$A$1:$A$1965,$A76)</f>
        <v>0</v>
      </c>
      <c r="I76" s="8">
        <f t="shared" si="10"/>
        <v>0</v>
      </c>
      <c r="J76" s="8">
        <f t="shared" si="11"/>
        <v>0</v>
      </c>
      <c r="K76" s="7">
        <f t="shared" si="12"/>
        <v>0</v>
      </c>
      <c r="L76" s="9">
        <f t="shared" si="14"/>
        <v>696939.92</v>
      </c>
      <c r="N76" s="34"/>
    </row>
    <row r="77" spans="1:14" ht="24" customHeight="1" x14ac:dyDescent="0.25">
      <c r="A77" s="64">
        <v>46543</v>
      </c>
      <c r="B77" s="24">
        <f t="shared" si="13"/>
        <v>69</v>
      </c>
      <c r="C77" s="8">
        <f>SUMIFS(Dados!$I$1:$I$1965,Dados!$B$1:$B$1965,C$7,Dados!$A$1:$A$1965,$A77)</f>
        <v>0</v>
      </c>
      <c r="D77" s="8">
        <f>SUMIFS(Dados!$I$1:$I$1965,Dados!$B$1:$B$1965,D$7,Dados!$A$1:$A$1965,$A77)</f>
        <v>0</v>
      </c>
      <c r="E77" s="8">
        <f>SUMIFS(Dados!$I$1:$I$1965,Dados!$B$1:$B$1965,E$7,Dados!$A$1:$A$1965,$A77)</f>
        <v>0</v>
      </c>
      <c r="F77" s="8">
        <f>SUMIFS(Dados!$I$1:$I$1965,Dados!$B$1:$B$1965,F$7,Dados!$A$1:$A$1965,$A77)</f>
        <v>0</v>
      </c>
      <c r="G77" s="8">
        <f>SUMIFS(Dados!$I$1:$I$1965,Dados!$B$1:$B$1965,G$7,Dados!$A$1:$A$1965,$A77)</f>
        <v>0</v>
      </c>
      <c r="H77" s="8">
        <f>SUMIFS(Dados!$I$1:$I$1965,Dados!$B$1:$B$1965,H$7,Dados!$A$1:$A$1965,$A77)</f>
        <v>0</v>
      </c>
      <c r="I77" s="8">
        <f t="shared" si="10"/>
        <v>0</v>
      </c>
      <c r="J77" s="8">
        <f t="shared" si="11"/>
        <v>0</v>
      </c>
      <c r="K77" s="7">
        <f t="shared" si="12"/>
        <v>0</v>
      </c>
      <c r="L77" s="9">
        <f t="shared" si="14"/>
        <v>696939.92</v>
      </c>
      <c r="N77" s="34"/>
    </row>
    <row r="78" spans="1:14" ht="24" customHeight="1" x14ac:dyDescent="0.25">
      <c r="A78" s="64">
        <v>46558</v>
      </c>
      <c r="B78" s="24">
        <f t="shared" si="13"/>
        <v>70</v>
      </c>
      <c r="C78" s="8">
        <f>SUMIFS(Dados!$I$1:$I$1965,Dados!$B$1:$B$1965,C$7,Dados!$A$1:$A$1965,$A78)</f>
        <v>0</v>
      </c>
      <c r="D78" s="8">
        <f>SUMIFS(Dados!$I$1:$I$1965,Dados!$B$1:$B$1965,D$7,Dados!$A$1:$A$1965,$A78)</f>
        <v>0</v>
      </c>
      <c r="E78" s="8">
        <f>SUMIFS(Dados!$I$1:$I$1965,Dados!$B$1:$B$1965,E$7,Dados!$A$1:$A$1965,$A78)</f>
        <v>0</v>
      </c>
      <c r="F78" s="8">
        <f>SUMIFS(Dados!$I$1:$I$1965,Dados!$B$1:$B$1965,F$7,Dados!$A$1:$A$1965,$A78)</f>
        <v>0</v>
      </c>
      <c r="G78" s="8">
        <f>SUMIFS(Dados!$I$1:$I$1965,Dados!$B$1:$B$1965,G$7,Dados!$A$1:$A$1965,$A78)</f>
        <v>0</v>
      </c>
      <c r="H78" s="8">
        <f>SUMIFS(Dados!$I$1:$I$1965,Dados!$B$1:$B$1965,H$7,Dados!$A$1:$A$1965,$A78)</f>
        <v>0</v>
      </c>
      <c r="I78" s="8">
        <f t="shared" si="10"/>
        <v>0</v>
      </c>
      <c r="J78" s="8">
        <f t="shared" si="11"/>
        <v>0</v>
      </c>
      <c r="K78" s="7">
        <f t="shared" si="12"/>
        <v>0</v>
      </c>
      <c r="L78" s="9">
        <f t="shared" si="14"/>
        <v>696939.92</v>
      </c>
      <c r="N78" s="34"/>
    </row>
    <row r="79" spans="1:14" ht="24" customHeight="1" x14ac:dyDescent="0.25">
      <c r="A79" s="64">
        <v>46573</v>
      </c>
      <c r="B79" s="24">
        <f t="shared" si="13"/>
        <v>71</v>
      </c>
      <c r="C79" s="8">
        <f>SUMIFS(Dados!$I$1:$I$1965,Dados!$B$1:$B$1965,C$7,Dados!$A$1:$A$1965,$A79)</f>
        <v>0</v>
      </c>
      <c r="D79" s="8">
        <f>SUMIFS(Dados!$I$1:$I$1965,Dados!$B$1:$B$1965,D$7,Dados!$A$1:$A$1965,$A79)</f>
        <v>0</v>
      </c>
      <c r="E79" s="8">
        <f>SUMIFS(Dados!$I$1:$I$1965,Dados!$B$1:$B$1965,E$7,Dados!$A$1:$A$1965,$A79)</f>
        <v>0</v>
      </c>
      <c r="F79" s="8">
        <f>SUMIFS(Dados!$I$1:$I$1965,Dados!$B$1:$B$1965,F$7,Dados!$A$1:$A$1965,$A79)</f>
        <v>0</v>
      </c>
      <c r="G79" s="8">
        <f>SUMIFS(Dados!$I$1:$I$1965,Dados!$B$1:$B$1965,G$7,Dados!$A$1:$A$1965,$A79)</f>
        <v>0</v>
      </c>
      <c r="H79" s="8">
        <f>SUMIFS(Dados!$I$1:$I$1965,Dados!$B$1:$B$1965,H$7,Dados!$A$1:$A$1965,$A79)</f>
        <v>0</v>
      </c>
      <c r="I79" s="8">
        <f t="shared" si="10"/>
        <v>0</v>
      </c>
      <c r="J79" s="8">
        <f t="shared" si="11"/>
        <v>0</v>
      </c>
      <c r="K79" s="7">
        <f t="shared" si="12"/>
        <v>0</v>
      </c>
      <c r="L79" s="9">
        <f t="shared" si="14"/>
        <v>696939.92</v>
      </c>
      <c r="N79" s="34"/>
    </row>
    <row r="80" spans="1:14" ht="24" customHeight="1" thickBot="1" x14ac:dyDescent="0.3">
      <c r="A80" s="64">
        <v>46588</v>
      </c>
      <c r="B80" s="24">
        <f t="shared" si="13"/>
        <v>72</v>
      </c>
      <c r="C80" s="8">
        <f>SUMIFS(Dados!$I$1:$I$1965,Dados!$B$1:$B$1965,C$7,Dados!$A$1:$A$1965,$A80)</f>
        <v>0</v>
      </c>
      <c r="D80" s="8">
        <f>SUMIFS(Dados!$I$1:$I$1965,Dados!$B$1:$B$1965,D$7,Dados!$A$1:$A$1965,$A80)</f>
        <v>0</v>
      </c>
      <c r="E80" s="8">
        <f>SUMIFS(Dados!$I$1:$I$1965,Dados!$B$1:$B$1965,E$7,Dados!$A$1:$A$1965,$A80)</f>
        <v>0</v>
      </c>
      <c r="F80" s="8">
        <f>SUMIFS(Dados!$I$1:$I$1965,Dados!$B$1:$B$1965,F$7,Dados!$A$1:$A$1965,$A80)</f>
        <v>0</v>
      </c>
      <c r="G80" s="8">
        <f>SUMIFS(Dados!$I$1:$I$1965,Dados!$B$1:$B$1965,G$7,Dados!$A$1:$A$1965,$A80)</f>
        <v>0</v>
      </c>
      <c r="H80" s="8">
        <f>SUMIFS(Dados!$I$1:$I$1965,Dados!$B$1:$B$1965,H$7,Dados!$A$1:$A$1965,$A80)</f>
        <v>0</v>
      </c>
      <c r="I80" s="8">
        <f t="shared" si="10"/>
        <v>0</v>
      </c>
      <c r="J80" s="8">
        <f t="shared" si="11"/>
        <v>0</v>
      </c>
      <c r="K80" s="7">
        <f t="shared" si="12"/>
        <v>0</v>
      </c>
      <c r="L80" s="9">
        <f t="shared" si="14"/>
        <v>696939.92</v>
      </c>
      <c r="N80" s="34"/>
    </row>
    <row r="81" spans="1:12" ht="36" customHeight="1" thickTop="1" thickBot="1" x14ac:dyDescent="0.3">
      <c r="A81" s="19" t="s">
        <v>547</v>
      </c>
      <c r="B81" s="19"/>
      <c r="C81" s="14">
        <f t="shared" ref="C81:K81" si="15">SUM(C9:C80)</f>
        <v>177044.08000000002</v>
      </c>
      <c r="D81" s="14">
        <f t="shared" si="15"/>
        <v>75360.099999999991</v>
      </c>
      <c r="E81" s="14">
        <f t="shared" si="15"/>
        <v>141008.42000000001</v>
      </c>
      <c r="F81" s="14">
        <f t="shared" si="15"/>
        <v>1797.09</v>
      </c>
      <c r="G81" s="14">
        <f t="shared" si="15"/>
        <v>301730.23</v>
      </c>
      <c r="H81" s="14">
        <f t="shared" si="15"/>
        <v>0</v>
      </c>
      <c r="I81" s="14">
        <f t="shared" si="15"/>
        <v>696939.91999999993</v>
      </c>
      <c r="J81" s="14">
        <f t="shared" si="15"/>
        <v>0</v>
      </c>
      <c r="K81" s="14">
        <f t="shared" si="15"/>
        <v>696939.91999999993</v>
      </c>
      <c r="L81" s="15"/>
    </row>
    <row r="82" spans="1:12" ht="50.1" hidden="1" customHeight="1" x14ac:dyDescent="0.25">
      <c r="A82" s="20"/>
      <c r="B82" s="20"/>
    </row>
    <row r="83" spans="1:12" ht="50.1" hidden="1" customHeight="1" x14ac:dyDescent="0.25">
      <c r="A83" s="20"/>
      <c r="B83" s="20"/>
    </row>
  </sheetData>
  <mergeCells count="2">
    <mergeCell ref="G1:L1"/>
    <mergeCell ref="P1:T1"/>
  </mergeCells>
  <printOptions horizontalCentered="1"/>
  <pageMargins left="0" right="0" top="0.59055118110236227" bottom="0.19685039370078741" header="0.31496062992125978" footer="0.31496062992125978"/>
  <pageSetup paperSize="9" scale="65" fitToHeight="6" orientation="portrait"/>
  <colBreaks count="1" manualBreakCount="1">
    <brk id="12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/>
  <dimension ref="A1:R50"/>
  <sheetViews>
    <sheetView showGridLines="0" topLeftCell="A6" zoomScale="80" zoomScaleNormal="80" workbookViewId="0">
      <selection activeCell="F20" sqref="F20"/>
    </sheetView>
  </sheetViews>
  <sheetFormatPr defaultColWidth="8.875" defaultRowHeight="15.75" x14ac:dyDescent="0.25"/>
  <cols>
    <col min="1" max="1" width="13.875" style="1" customWidth="1"/>
    <col min="2" max="2" width="4.875" style="1" customWidth="1"/>
    <col min="3" max="9" width="15.875" style="1" customWidth="1"/>
    <col min="10" max="10" width="16.875" style="1" customWidth="1"/>
    <col min="11" max="80" width="8.875" style="1" customWidth="1"/>
    <col min="81" max="16384" width="8.875" style="1"/>
  </cols>
  <sheetData>
    <row r="1" spans="1:18" ht="69.95" customHeight="1" x14ac:dyDescent="0.25">
      <c r="D1" s="2"/>
      <c r="E1" s="2"/>
      <c r="G1" s="70" t="s">
        <v>531</v>
      </c>
      <c r="H1" s="71"/>
      <c r="I1" s="71"/>
      <c r="J1" s="71"/>
      <c r="L1" s="2"/>
      <c r="M1" s="2"/>
      <c r="N1" s="70"/>
      <c r="O1" s="71"/>
      <c r="P1" s="71"/>
      <c r="Q1" s="71"/>
      <c r="R1" s="71"/>
    </row>
    <row r="2" spans="1:18" ht="35.1" customHeight="1" x14ac:dyDescent="0.25">
      <c r="D2" s="2"/>
      <c r="E2" s="2"/>
      <c r="L2" s="2"/>
      <c r="M2" s="2"/>
      <c r="O2" s="2"/>
    </row>
    <row r="3" spans="1:18" ht="35.1" customHeight="1" x14ac:dyDescent="0.25">
      <c r="A3" s="32" t="str">
        <f>RESUMO!A3</f>
        <v>EDUARDO MORENO MARQUES</v>
      </c>
      <c r="B3" s="5"/>
      <c r="D3" s="2"/>
      <c r="E3" s="2"/>
      <c r="K3" s="5"/>
      <c r="L3" s="2"/>
      <c r="M3" s="2"/>
      <c r="O3" s="2"/>
    </row>
    <row r="4" spans="1:18" ht="18.95" customHeight="1" x14ac:dyDescent="0.25">
      <c r="A4" s="33" t="str">
        <f>RESUMO!A4</f>
        <v>ALAMEDA SÃO GOTARDO, Nº 268 LOTE 01 QUADRA 16 - VILA ALPINA - NOVA LIMA/MG</v>
      </c>
      <c r="B4" s="3"/>
      <c r="D4" s="2"/>
      <c r="E4" s="2"/>
      <c r="K4" s="3"/>
      <c r="L4" s="2"/>
      <c r="M4" s="2"/>
      <c r="O4" s="2"/>
    </row>
    <row r="5" spans="1:18" ht="30" customHeight="1" x14ac:dyDescent="0.25"/>
    <row r="6" spans="1:18" ht="50.1" customHeight="1" thickBot="1" x14ac:dyDescent="0.3">
      <c r="A6" s="21" t="s">
        <v>549</v>
      </c>
      <c r="B6" s="21"/>
    </row>
    <row r="7" spans="1:18" ht="17.100000000000001" hidden="1" customHeight="1" thickBot="1" x14ac:dyDescent="0.3">
      <c r="A7" s="20"/>
      <c r="B7" s="20"/>
      <c r="C7" s="1" t="s">
        <v>48</v>
      </c>
      <c r="D7" s="1" t="s">
        <v>33</v>
      </c>
      <c r="E7" s="1" t="s">
        <v>145</v>
      </c>
      <c r="F7" s="1" t="s">
        <v>38</v>
      </c>
      <c r="G7" s="1" t="s">
        <v>27</v>
      </c>
      <c r="H7" s="1" t="s">
        <v>21</v>
      </c>
      <c r="I7" s="1" t="s">
        <v>524</v>
      </c>
    </row>
    <row r="8" spans="1:18" ht="39.950000000000003" customHeight="1" thickBot="1" x14ac:dyDescent="0.3">
      <c r="A8" s="29" t="s">
        <v>537</v>
      </c>
      <c r="B8" s="29"/>
      <c r="C8" s="16" t="s">
        <v>550</v>
      </c>
      <c r="D8" s="16" t="s">
        <v>551</v>
      </c>
      <c r="E8" s="16" t="s">
        <v>552</v>
      </c>
      <c r="F8" s="16" t="s">
        <v>553</v>
      </c>
      <c r="G8" s="16" t="s">
        <v>554</v>
      </c>
      <c r="H8" s="16" t="s">
        <v>555</v>
      </c>
      <c r="I8" s="16" t="s">
        <v>556</v>
      </c>
      <c r="J8" s="17" t="s">
        <v>547</v>
      </c>
    </row>
    <row r="9" spans="1:18" ht="27.95" customHeight="1" thickTop="1" x14ac:dyDescent="0.25">
      <c r="A9" s="42">
        <f>DATE(YEAR(RESUMO!A9),MONTH(RESUMO!A9),1)</f>
        <v>45505</v>
      </c>
      <c r="B9" s="35"/>
      <c r="C9" s="7">
        <f>SUMIFS(Dados!$I$1:$I$1974,Dados!$K$1:$K$1974,Tp.Despesas!C$7,Dados!$A$1:$A$1974,"&gt;="&amp;$A9,Dados!$A$1:$A$1974,"&lt;="&amp;EOMONTH($A9,0))</f>
        <v>4000</v>
      </c>
      <c r="D9" s="7">
        <f>SUMIFS(Dados!$I$1:$I$1974,Dados!$K$1:$K$1974,Tp.Despesas!D$7,Dados!$A$1:$A$1974,"&gt;="&amp;$A9,Dados!$A$1:$A$1974,"&lt;="&amp;EOMONTH($A9,0))</f>
        <v>114.64</v>
      </c>
      <c r="E9" s="7">
        <f>SUMIFS(Dados!$I$1:$I$1974,Dados!$K$1:$K$1974,Tp.Despesas!E$7,Dados!$A$1:$A$1974,"&gt;="&amp;$A9,Dados!$A$1:$A$1974,"&lt;="&amp;EOMONTH($A9,0))</f>
        <v>0</v>
      </c>
      <c r="F9" s="7">
        <f>SUMIFS(Dados!$I$1:$I$1974,Dados!$K$1:$K$1974,Tp.Despesas!F$7,Dados!$A$1:$A$1974,"&gt;="&amp;$A9,Dados!$A$1:$A$1974,"&lt;="&amp;EOMONTH($A9,0))</f>
        <v>20405.090000000004</v>
      </c>
      <c r="G9" s="7">
        <f>SUMIFS(Dados!$I$1:$I$1974,Dados!$K$1:$K$1974,Tp.Despesas!G$7,Dados!$A$1:$A$1974,"&gt;="&amp;$A9,Dados!$A$1:$A$1974,"&lt;="&amp;EOMONTH($A9,0))</f>
        <v>10822.55</v>
      </c>
      <c r="H9" s="7">
        <f>SUMIFS(Dados!$I$1:$I$1974,Dados!$K$1:$K$1974,Tp.Despesas!H$7,Dados!$A$1:$A$1974,"&gt;="&amp;$A9,Dados!$A$1:$A$1974,"&lt;="&amp;EOMONTH($A9,0))</f>
        <v>1496</v>
      </c>
      <c r="I9" s="7">
        <f>SUMIFS(Dados!$I$1:$I$1974,Dados!$K$1:$K$1974,Tp.Despesas!I$7,Dados!$A$1:$A$1974,"&gt;="&amp;$A9,Dados!$A$1:$A$1974,"&lt;="&amp;EOMONTH($A9,0))</f>
        <v>0</v>
      </c>
      <c r="J9" s="18">
        <f t="shared" ref="J9:J44" si="0">SUM(C9:I9)</f>
        <v>36838.28</v>
      </c>
    </row>
    <row r="10" spans="1:18" ht="27.95" customHeight="1" x14ac:dyDescent="0.25">
      <c r="A10" s="42">
        <f t="shared" ref="A10:A44" si="1">EOMONTH(A9,1)-DAY(EOMONTH(A9,1))+1</f>
        <v>45536</v>
      </c>
      <c r="B10" s="36"/>
      <c r="C10" s="7">
        <f>SUMIFS(Dados!$I$1:$I$1974,Dados!$K$1:$K$1974,Tp.Despesas!C$7,Dados!$A$1:$A$1974,"&gt;="&amp;$A10,Dados!$A$1:$A$1974,"&lt;="&amp;EOMONTH($A10,0))</f>
        <v>0</v>
      </c>
      <c r="D10" s="7">
        <f>SUMIFS(Dados!$I$1:$I$1974,Dados!$K$1:$K$1974,Tp.Despesas!D$7,Dados!$A$1:$A$1974,"&gt;="&amp;$A10,Dados!$A$1:$A$1974,"&lt;="&amp;EOMONTH($A10,0))</f>
        <v>0</v>
      </c>
      <c r="E10" s="7">
        <f>SUMIFS(Dados!$I$1:$I$1974,Dados!$K$1:$K$1974,Tp.Despesas!E$7,Dados!$A$1:$A$1974,"&gt;="&amp;$A10,Dados!$A$1:$A$1974,"&lt;="&amp;EOMONTH($A10,0))</f>
        <v>160</v>
      </c>
      <c r="F10" s="7">
        <f>SUMIFS(Dados!$I$1:$I$1974,Dados!$K$1:$K$1974,Tp.Despesas!F$7,Dados!$A$1:$A$1974,"&gt;="&amp;$A10,Dados!$A$1:$A$1974,"&lt;="&amp;EOMONTH($A10,0))</f>
        <v>17855.650000000001</v>
      </c>
      <c r="G10" s="7">
        <f>SUMIFS(Dados!$I$1:$I$1974,Dados!$K$1:$K$1974,Tp.Despesas!G$7,Dados!$A$1:$A$1974,"&gt;="&amp;$A10,Dados!$A$1:$A$1974,"&lt;="&amp;EOMONTH($A10,0))</f>
        <v>14379.11</v>
      </c>
      <c r="H10" s="7">
        <f>SUMIFS(Dados!$I$1:$I$1974,Dados!$K$1:$K$1974,Tp.Despesas!H$7,Dados!$A$1:$A$1974,"&gt;="&amp;$A10,Dados!$A$1:$A$1974,"&lt;="&amp;EOMONTH($A10,0))</f>
        <v>4414</v>
      </c>
      <c r="I10" s="7">
        <f>SUMIFS(Dados!$I$1:$I$1974,Dados!$K$1:$K$1974,Tp.Despesas!I$7,Dados!$A$1:$A$1974,"&gt;="&amp;$A10,Dados!$A$1:$A$1974,"&lt;="&amp;EOMONTH($A10,0))</f>
        <v>0</v>
      </c>
      <c r="J10" s="18">
        <f t="shared" si="0"/>
        <v>36808.76</v>
      </c>
    </row>
    <row r="11" spans="1:18" ht="27.95" customHeight="1" x14ac:dyDescent="0.25">
      <c r="A11" s="42">
        <f t="shared" si="1"/>
        <v>45566</v>
      </c>
      <c r="B11" s="36"/>
      <c r="C11" s="7">
        <f>SUMIFS(Dados!$I$1:$I$1974,Dados!$K$1:$K$1974,Tp.Despesas!C$7,Dados!$A$1:$A$1974,"&gt;="&amp;$A11,Dados!$A$1:$A$1974,"&lt;="&amp;EOMONTH($A11,0))</f>
        <v>0</v>
      </c>
      <c r="D11" s="7">
        <f>SUMIFS(Dados!$I$1:$I$1974,Dados!$K$1:$K$1974,Tp.Despesas!D$7,Dados!$A$1:$A$1974,"&gt;="&amp;$A11,Dados!$A$1:$A$1974,"&lt;="&amp;EOMONTH($A11,0))</f>
        <v>135</v>
      </c>
      <c r="E11" s="7">
        <f>SUMIFS(Dados!$I$1:$I$1974,Dados!$K$1:$K$1974,Tp.Despesas!E$7,Dados!$A$1:$A$1974,"&gt;="&amp;$A11,Dados!$A$1:$A$1974,"&lt;="&amp;EOMONTH($A11,0))</f>
        <v>1165</v>
      </c>
      <c r="F11" s="7">
        <f>SUMIFS(Dados!$I$1:$I$1974,Dados!$K$1:$K$1974,Tp.Despesas!F$7,Dados!$A$1:$A$1974,"&gt;="&amp;$A11,Dados!$A$1:$A$1974,"&lt;="&amp;EOMONTH($A11,0))</f>
        <v>121931.41</v>
      </c>
      <c r="G11" s="7">
        <f>SUMIFS(Dados!$I$1:$I$1974,Dados!$K$1:$K$1974,Tp.Despesas!G$7,Dados!$A$1:$A$1974,"&gt;="&amp;$A11,Dados!$A$1:$A$1974,"&lt;="&amp;EOMONTH($A11,0))</f>
        <v>37166.21</v>
      </c>
      <c r="H11" s="7">
        <f>SUMIFS(Dados!$I$1:$I$1974,Dados!$K$1:$K$1974,Tp.Despesas!H$7,Dados!$A$1:$A$1974,"&gt;="&amp;$A11,Dados!$A$1:$A$1974,"&lt;="&amp;EOMONTH($A11,0))</f>
        <v>12307</v>
      </c>
      <c r="I11" s="7">
        <f>SUMIFS(Dados!$I$1:$I$1974,Dados!$K$1:$K$1974,Tp.Despesas!I$7,Dados!$A$1:$A$1974,"&gt;="&amp;$A11,Dados!$A$1:$A$1974,"&lt;="&amp;EOMONTH($A11,0))</f>
        <v>0</v>
      </c>
      <c r="J11" s="18">
        <f t="shared" si="0"/>
        <v>172704.62</v>
      </c>
    </row>
    <row r="12" spans="1:18" ht="27.95" customHeight="1" x14ac:dyDescent="0.25">
      <c r="A12" s="42">
        <f t="shared" si="1"/>
        <v>45597</v>
      </c>
      <c r="B12" s="36"/>
      <c r="C12" s="7">
        <f>SUMIFS(Dados!$I$1:$I$1974,Dados!$K$1:$K$1974,Tp.Despesas!C$7,Dados!$A$1:$A$1974,"&gt;="&amp;$A12,Dados!$A$1:$A$1974,"&lt;="&amp;EOMONTH($A12,0))</f>
        <v>0</v>
      </c>
      <c r="D12" s="7">
        <f>SUMIFS(Dados!$I$1:$I$1974,Dados!$K$1:$K$1974,Tp.Despesas!D$7,Dados!$A$1:$A$1974,"&gt;="&amp;$A12,Dados!$A$1:$A$1974,"&lt;="&amp;EOMONTH($A12,0))</f>
        <v>135</v>
      </c>
      <c r="E12" s="7">
        <f>SUMIFS(Dados!$I$1:$I$1974,Dados!$K$1:$K$1974,Tp.Despesas!E$7,Dados!$A$1:$A$1974,"&gt;="&amp;$A12,Dados!$A$1:$A$1974,"&lt;="&amp;EOMONTH($A12,0))</f>
        <v>3161</v>
      </c>
      <c r="F12" s="7">
        <f>SUMIFS(Dados!$I$1:$I$1974,Dados!$K$1:$K$1974,Tp.Despesas!F$7,Dados!$A$1:$A$1974,"&gt;="&amp;$A12,Dados!$A$1:$A$1974,"&lt;="&amp;EOMONTH($A12,0))</f>
        <v>31054.3</v>
      </c>
      <c r="G12" s="7">
        <f>SUMIFS(Dados!$I$1:$I$1974,Dados!$K$1:$K$1974,Tp.Despesas!G$7,Dados!$A$1:$A$1974,"&gt;="&amp;$A12,Dados!$A$1:$A$1974,"&lt;="&amp;EOMONTH($A12,0))</f>
        <v>47184.52</v>
      </c>
      <c r="H12" s="7">
        <f>SUMIFS(Dados!$I$1:$I$1974,Dados!$K$1:$K$1974,Tp.Despesas!H$7,Dados!$A$1:$A$1974,"&gt;="&amp;$A12,Dados!$A$1:$A$1974,"&lt;="&amp;EOMONTH($A12,0))</f>
        <v>7762</v>
      </c>
      <c r="I12" s="7">
        <f>SUMIFS(Dados!$I$1:$I$1974,Dados!$K$1:$K$1974,Tp.Despesas!I$7,Dados!$A$1:$A$1974,"&gt;="&amp;$A12,Dados!$A$1:$A$1974,"&lt;="&amp;EOMONTH($A12,0))</f>
        <v>0</v>
      </c>
      <c r="J12" s="18">
        <f t="shared" si="0"/>
        <v>89296.82</v>
      </c>
    </row>
    <row r="13" spans="1:18" ht="27.95" customHeight="1" x14ac:dyDescent="0.25">
      <c r="A13" s="42">
        <f t="shared" si="1"/>
        <v>45627</v>
      </c>
      <c r="B13" s="36"/>
      <c r="C13" s="7">
        <f>SUMIFS(Dados!$I$1:$I$1974,Dados!$K$1:$K$1974,Tp.Despesas!C$7,Dados!$A$1:$A$1974,"&gt;="&amp;$A13,Dados!$A$1:$A$1974,"&lt;="&amp;EOMONTH($A13,0))</f>
        <v>7274.54</v>
      </c>
      <c r="D13" s="7">
        <f>SUMIFS(Dados!$I$1:$I$1974,Dados!$K$1:$K$1974,Tp.Despesas!D$7,Dados!$A$1:$A$1974,"&gt;="&amp;$A13,Dados!$A$1:$A$1974,"&lt;="&amp;EOMONTH($A13,0))</f>
        <v>135</v>
      </c>
      <c r="E13" s="7">
        <f>SUMIFS(Dados!$I$1:$I$1974,Dados!$K$1:$K$1974,Tp.Despesas!E$7,Dados!$A$1:$A$1974,"&gt;="&amp;$A13,Dados!$A$1:$A$1974,"&lt;="&amp;EOMONTH($A13,0))</f>
        <v>7965.56</v>
      </c>
      <c r="F13" s="7">
        <f>SUMIFS(Dados!$I$1:$I$1974,Dados!$K$1:$K$1974,Tp.Despesas!F$7,Dados!$A$1:$A$1974,"&gt;="&amp;$A13,Dados!$A$1:$A$1974,"&lt;="&amp;EOMONTH($A13,0))</f>
        <v>29675.82</v>
      </c>
      <c r="G13" s="7">
        <f>SUMIFS(Dados!$I$1:$I$1974,Dados!$K$1:$K$1974,Tp.Despesas!G$7,Dados!$A$1:$A$1974,"&gt;="&amp;$A13,Dados!$A$1:$A$1974,"&lt;="&amp;EOMONTH($A13,0))</f>
        <v>53698.579999999994</v>
      </c>
      <c r="H13" s="7">
        <f>SUMIFS(Dados!$I$1:$I$1974,Dados!$K$1:$K$1974,Tp.Despesas!H$7,Dados!$A$1:$A$1974,"&gt;="&amp;$A13,Dados!$A$1:$A$1974,"&lt;="&amp;EOMONTH($A13,0))</f>
        <v>5505.5</v>
      </c>
      <c r="I13" s="7">
        <f>SUMIFS(Dados!$I$1:$I$1974,Dados!$K$1:$K$1974,Tp.Despesas!I$7,Dados!$A$1:$A$1974,"&gt;="&amp;$A13,Dados!$A$1:$A$1974,"&lt;="&amp;EOMONTH($A13,0))</f>
        <v>0</v>
      </c>
      <c r="J13" s="18">
        <f t="shared" si="0"/>
        <v>104255</v>
      </c>
    </row>
    <row r="14" spans="1:18" ht="27.95" customHeight="1" x14ac:dyDescent="0.25">
      <c r="A14" s="42">
        <f t="shared" si="1"/>
        <v>45658</v>
      </c>
      <c r="B14" s="36"/>
      <c r="C14" s="7">
        <f>SUMIFS(Dados!$I$1:$I$1974,Dados!$K$1:$K$1974,Tp.Despesas!C$7,Dados!$A$1:$A$1974,"&gt;="&amp;$A14,Dados!$A$1:$A$1974,"&lt;="&amp;EOMONTH($A14,0))</f>
        <v>0</v>
      </c>
      <c r="D14" s="7">
        <f>SUMIFS(Dados!$I$1:$I$1974,Dados!$K$1:$K$1974,Tp.Despesas!D$7,Dados!$A$1:$A$1974,"&gt;="&amp;$A14,Dados!$A$1:$A$1974,"&lt;="&amp;EOMONTH($A14,0))</f>
        <v>785</v>
      </c>
      <c r="E14" s="7">
        <f>SUMIFS(Dados!$I$1:$I$1974,Dados!$K$1:$K$1974,Tp.Despesas!E$7,Dados!$A$1:$A$1974,"&gt;="&amp;$A14,Dados!$A$1:$A$1974,"&lt;="&amp;EOMONTH($A14,0))</f>
        <v>6721.62</v>
      </c>
      <c r="F14" s="7">
        <f>SUMIFS(Dados!$I$1:$I$1974,Dados!$K$1:$K$1974,Tp.Despesas!F$7,Dados!$A$1:$A$1974,"&gt;="&amp;$A14,Dados!$A$1:$A$1974,"&lt;="&amp;EOMONTH($A14,0))</f>
        <v>25471.989999999998</v>
      </c>
      <c r="G14" s="7">
        <f>SUMIFS(Dados!$I$1:$I$1974,Dados!$K$1:$K$1974,Tp.Despesas!G$7,Dados!$A$1:$A$1974,"&gt;="&amp;$A14,Dados!$A$1:$A$1974,"&lt;="&amp;EOMONTH($A14,0))</f>
        <v>39372.109999999993</v>
      </c>
      <c r="H14" s="7">
        <f>SUMIFS(Dados!$I$1:$I$1974,Dados!$K$1:$K$1974,Tp.Despesas!H$7,Dados!$A$1:$A$1974,"&gt;="&amp;$A14,Dados!$A$1:$A$1974,"&lt;="&amp;EOMONTH($A14,0))</f>
        <v>4118.5</v>
      </c>
      <c r="I14" s="7">
        <f>SUMIFS(Dados!$I$1:$I$1974,Dados!$K$1:$K$1974,Tp.Despesas!I$7,Dados!$A$1:$A$1974,"&gt;="&amp;$A14,Dados!$A$1:$A$1974,"&lt;="&amp;EOMONTH($A14,0))</f>
        <v>0</v>
      </c>
      <c r="J14" s="18">
        <f t="shared" si="0"/>
        <v>76469.22</v>
      </c>
    </row>
    <row r="15" spans="1:18" ht="27.95" customHeight="1" x14ac:dyDescent="0.25">
      <c r="A15" s="42">
        <f t="shared" si="1"/>
        <v>45689</v>
      </c>
      <c r="B15" s="36"/>
      <c r="C15" s="7">
        <f>SUMIFS(Dados!$I$1:$I$1974,Dados!$K$1:$K$1974,Tp.Despesas!C$7,Dados!$A$1:$A$1974,"&gt;="&amp;$A15,Dados!$A$1:$A$1974,"&lt;="&amp;EOMONTH($A15,0))</f>
        <v>0</v>
      </c>
      <c r="D15" s="7">
        <f>SUMIFS(Dados!$I$1:$I$1974,Dados!$K$1:$K$1974,Tp.Despesas!D$7,Dados!$A$1:$A$1974,"&gt;="&amp;$A15,Dados!$A$1:$A$1974,"&lt;="&amp;EOMONTH($A15,0))</f>
        <v>146</v>
      </c>
      <c r="E15" s="7">
        <f>SUMIFS(Dados!$I$1:$I$1974,Dados!$K$1:$K$1974,Tp.Despesas!E$7,Dados!$A$1:$A$1974,"&gt;="&amp;$A15,Dados!$A$1:$A$1974,"&lt;="&amp;EOMONTH($A15,0))</f>
        <v>4795.03</v>
      </c>
      <c r="F15" s="7">
        <f>SUMIFS(Dados!$I$1:$I$1974,Dados!$K$1:$K$1974,Tp.Despesas!F$7,Dados!$A$1:$A$1974,"&gt;="&amp;$A15,Dados!$A$1:$A$1974,"&lt;="&amp;EOMONTH($A15,0))</f>
        <v>117039.28</v>
      </c>
      <c r="G15" s="7">
        <f>SUMIFS(Dados!$I$1:$I$1974,Dados!$K$1:$K$1974,Tp.Despesas!G$7,Dados!$A$1:$A$1974,"&gt;="&amp;$A15,Dados!$A$1:$A$1974,"&lt;="&amp;EOMONTH($A15,0))</f>
        <v>48599.88</v>
      </c>
      <c r="H15" s="7">
        <f>SUMIFS(Dados!$I$1:$I$1974,Dados!$K$1:$K$1974,Tp.Despesas!H$7,Dados!$A$1:$A$1974,"&gt;="&amp;$A15,Dados!$A$1:$A$1974,"&lt;="&amp;EOMONTH($A15,0))</f>
        <v>4576.8</v>
      </c>
      <c r="I15" s="7">
        <f>SUMIFS(Dados!$I$1:$I$1974,Dados!$K$1:$K$1974,Tp.Despesas!I$7,Dados!$A$1:$A$1974,"&gt;="&amp;$A15,Dados!$A$1:$A$1974,"&lt;="&amp;EOMONTH($A15,0))</f>
        <v>221.25</v>
      </c>
      <c r="J15" s="18">
        <f t="shared" si="0"/>
        <v>175378.24</v>
      </c>
    </row>
    <row r="16" spans="1:18" ht="27.95" customHeight="1" x14ac:dyDescent="0.25">
      <c r="A16" s="42">
        <f t="shared" si="1"/>
        <v>45717</v>
      </c>
      <c r="B16" s="36"/>
      <c r="C16" s="7">
        <f>SUMIFS(Dados!$I$1:$I$1974,Dados!$K$1:$K$1974,Tp.Despesas!C$7,Dados!$A$1:$A$1974,"&gt;="&amp;$A16,Dados!$A$1:$A$1974,"&lt;="&amp;EOMONTH($A16,0))</f>
        <v>0</v>
      </c>
      <c r="D16" s="7">
        <f>SUMIFS(Dados!$I$1:$I$1974,Dados!$K$1:$K$1974,Tp.Despesas!D$7,Dados!$A$1:$A$1974,"&gt;="&amp;$A16,Dados!$A$1:$A$1974,"&lt;="&amp;EOMONTH($A16,0))</f>
        <v>0</v>
      </c>
      <c r="E16" s="7">
        <f>SUMIFS(Dados!$I$1:$I$1974,Dados!$K$1:$K$1974,Tp.Despesas!E$7,Dados!$A$1:$A$1974,"&gt;="&amp;$A16,Dados!$A$1:$A$1974,"&lt;="&amp;EOMONTH($A16,0))</f>
        <v>0</v>
      </c>
      <c r="F16" s="7">
        <f>SUMIFS(Dados!$I$1:$I$1974,Dados!$K$1:$K$1974,Tp.Despesas!F$7,Dados!$A$1:$A$1974,"&gt;="&amp;$A16,Dados!$A$1:$A$1974,"&lt;="&amp;EOMONTH($A16,0))</f>
        <v>4588.9799999999996</v>
      </c>
      <c r="G16" s="7">
        <f>SUMIFS(Dados!$I$1:$I$1974,Dados!$K$1:$K$1974,Tp.Despesas!G$7,Dados!$A$1:$A$1974,"&gt;="&amp;$A16,Dados!$A$1:$A$1974,"&lt;="&amp;EOMONTH($A16,0))</f>
        <v>0</v>
      </c>
      <c r="H16" s="7">
        <f>SUMIFS(Dados!$I$1:$I$1974,Dados!$K$1:$K$1974,Tp.Despesas!H$7,Dados!$A$1:$A$1974,"&gt;="&amp;$A16,Dados!$A$1:$A$1974,"&lt;="&amp;EOMONTH($A16,0))</f>
        <v>0</v>
      </c>
      <c r="I16" s="7">
        <f>SUMIFS(Dados!$I$1:$I$1974,Dados!$K$1:$K$1974,Tp.Despesas!I$7,Dados!$A$1:$A$1974,"&gt;="&amp;$A16,Dados!$A$1:$A$1974,"&lt;="&amp;EOMONTH($A16,0))</f>
        <v>0</v>
      </c>
      <c r="J16" s="18">
        <f t="shared" si="0"/>
        <v>4588.9799999999996</v>
      </c>
    </row>
    <row r="17" spans="1:10" ht="27.95" customHeight="1" x14ac:dyDescent="0.25">
      <c r="A17" s="42">
        <f t="shared" si="1"/>
        <v>45748</v>
      </c>
      <c r="B17" s="36"/>
      <c r="C17" s="7">
        <f>SUMIFS(Dados!$I$1:$I$1974,Dados!$K$1:$K$1974,Tp.Despesas!C$7,Dados!$A$1:$A$1974,"&gt;="&amp;$A17,Dados!$A$1:$A$1974,"&lt;="&amp;EOMONTH($A17,0))</f>
        <v>0</v>
      </c>
      <c r="D17" s="7">
        <f>SUMIFS(Dados!$I$1:$I$1974,Dados!$K$1:$K$1974,Tp.Despesas!D$7,Dados!$A$1:$A$1974,"&gt;="&amp;$A17,Dados!$A$1:$A$1974,"&lt;="&amp;EOMONTH($A17,0))</f>
        <v>0</v>
      </c>
      <c r="E17" s="7">
        <f>SUMIFS(Dados!$I$1:$I$1974,Dados!$K$1:$K$1974,Tp.Despesas!E$7,Dados!$A$1:$A$1974,"&gt;="&amp;$A17,Dados!$A$1:$A$1974,"&lt;="&amp;EOMONTH($A17,0))</f>
        <v>0</v>
      </c>
      <c r="F17" s="7">
        <f>SUMIFS(Dados!$I$1:$I$1974,Dados!$K$1:$K$1974,Tp.Despesas!F$7,Dados!$A$1:$A$1974,"&gt;="&amp;$A17,Dados!$A$1:$A$1974,"&lt;="&amp;EOMONTH($A17,0))</f>
        <v>0</v>
      </c>
      <c r="G17" s="7">
        <f>SUMIFS(Dados!$I$1:$I$1974,Dados!$K$1:$K$1974,Tp.Despesas!G$7,Dados!$A$1:$A$1974,"&gt;="&amp;$A17,Dados!$A$1:$A$1974,"&lt;="&amp;EOMONTH($A17,0))</f>
        <v>0</v>
      </c>
      <c r="H17" s="7">
        <f>SUMIFS(Dados!$I$1:$I$1974,Dados!$K$1:$K$1974,Tp.Despesas!H$7,Dados!$A$1:$A$1974,"&gt;="&amp;$A17,Dados!$A$1:$A$1974,"&lt;="&amp;EOMONTH($A17,0))</f>
        <v>0</v>
      </c>
      <c r="I17" s="7">
        <f>SUMIFS(Dados!$I$1:$I$1974,Dados!$K$1:$K$1974,Tp.Despesas!I$7,Dados!$A$1:$A$1974,"&gt;="&amp;$A17,Dados!$A$1:$A$1974,"&lt;="&amp;EOMONTH($A17,0))</f>
        <v>0</v>
      </c>
      <c r="J17" s="18">
        <f t="shared" si="0"/>
        <v>0</v>
      </c>
    </row>
    <row r="18" spans="1:10" ht="27.95" customHeight="1" x14ac:dyDescent="0.25">
      <c r="A18" s="42">
        <f t="shared" si="1"/>
        <v>45778</v>
      </c>
      <c r="B18" s="36"/>
      <c r="C18" s="7">
        <f>SUMIFS(Dados!$I$1:$I$1974,Dados!$K$1:$K$1974,Tp.Despesas!C$7,Dados!$A$1:$A$1974,"&gt;="&amp;$A18,Dados!$A$1:$A$1974,"&lt;="&amp;EOMONTH($A18,0))</f>
        <v>0</v>
      </c>
      <c r="D18" s="7">
        <f>SUMIFS(Dados!$I$1:$I$1974,Dados!$K$1:$K$1974,Tp.Despesas!D$7,Dados!$A$1:$A$1974,"&gt;="&amp;$A18,Dados!$A$1:$A$1974,"&lt;="&amp;EOMONTH($A18,0))</f>
        <v>0</v>
      </c>
      <c r="E18" s="7">
        <f>SUMIFS(Dados!$I$1:$I$1974,Dados!$K$1:$K$1974,Tp.Despesas!E$7,Dados!$A$1:$A$1974,"&gt;="&amp;$A18,Dados!$A$1:$A$1974,"&lt;="&amp;EOMONTH($A18,0))</f>
        <v>0</v>
      </c>
      <c r="F18" s="7">
        <f>SUMIFS(Dados!$I$1:$I$1974,Dados!$K$1:$K$1974,Tp.Despesas!F$7,Dados!$A$1:$A$1974,"&gt;="&amp;$A18,Dados!$A$1:$A$1974,"&lt;="&amp;EOMONTH($A18,0))</f>
        <v>0</v>
      </c>
      <c r="G18" s="7">
        <f>SUMIFS(Dados!$I$1:$I$1974,Dados!$K$1:$K$1974,Tp.Despesas!G$7,Dados!$A$1:$A$1974,"&gt;="&amp;$A18,Dados!$A$1:$A$1974,"&lt;="&amp;EOMONTH($A18,0))</f>
        <v>0</v>
      </c>
      <c r="H18" s="7">
        <f>SUMIFS(Dados!$I$1:$I$1974,Dados!$K$1:$K$1974,Tp.Despesas!H$7,Dados!$A$1:$A$1974,"&gt;="&amp;$A18,Dados!$A$1:$A$1974,"&lt;="&amp;EOMONTH($A18,0))</f>
        <v>0</v>
      </c>
      <c r="I18" s="7">
        <f>SUMIFS(Dados!$I$1:$I$1974,Dados!$K$1:$K$1974,Tp.Despesas!I$7,Dados!$A$1:$A$1974,"&gt;="&amp;$A18,Dados!$A$1:$A$1974,"&lt;="&amp;EOMONTH($A18,0))</f>
        <v>0</v>
      </c>
      <c r="J18" s="18">
        <f t="shared" si="0"/>
        <v>0</v>
      </c>
    </row>
    <row r="19" spans="1:10" ht="27.95" customHeight="1" x14ac:dyDescent="0.25">
      <c r="A19" s="42">
        <f t="shared" si="1"/>
        <v>45809</v>
      </c>
      <c r="B19" s="36"/>
      <c r="C19" s="7">
        <f>SUMIFS(Dados!$I$1:$I$1974,Dados!$K$1:$K$1974,Tp.Despesas!C$7,Dados!$A$1:$A$1974,"&gt;="&amp;$A19,Dados!$A$1:$A$1974,"&lt;="&amp;EOMONTH($A19,0))</f>
        <v>0</v>
      </c>
      <c r="D19" s="7">
        <f>SUMIFS(Dados!$I$1:$I$1974,Dados!$K$1:$K$1974,Tp.Despesas!D$7,Dados!$A$1:$A$1974,"&gt;="&amp;$A19,Dados!$A$1:$A$1974,"&lt;="&amp;EOMONTH($A19,0))</f>
        <v>0</v>
      </c>
      <c r="E19" s="7">
        <f>SUMIFS(Dados!$I$1:$I$1974,Dados!$K$1:$K$1974,Tp.Despesas!E$7,Dados!$A$1:$A$1974,"&gt;="&amp;$A19,Dados!$A$1:$A$1974,"&lt;="&amp;EOMONTH($A19,0))</f>
        <v>0</v>
      </c>
      <c r="F19" s="7">
        <f>SUMIFS(Dados!$I$1:$I$1974,Dados!$K$1:$K$1974,Tp.Despesas!F$7,Dados!$A$1:$A$1974,"&gt;="&amp;$A19,Dados!$A$1:$A$1974,"&lt;="&amp;EOMONTH($A19,0))</f>
        <v>0</v>
      </c>
      <c r="G19" s="7">
        <f>SUMIFS(Dados!$I$1:$I$1974,Dados!$K$1:$K$1974,Tp.Despesas!G$7,Dados!$A$1:$A$1974,"&gt;="&amp;$A19,Dados!$A$1:$A$1974,"&lt;="&amp;EOMONTH($A19,0))</f>
        <v>0</v>
      </c>
      <c r="H19" s="7">
        <f>SUMIFS(Dados!$I$1:$I$1974,Dados!$K$1:$K$1974,Tp.Despesas!H$7,Dados!$A$1:$A$1974,"&gt;="&amp;$A19,Dados!$A$1:$A$1974,"&lt;="&amp;EOMONTH($A19,0))</f>
        <v>0</v>
      </c>
      <c r="I19" s="7">
        <f>SUMIFS(Dados!$I$1:$I$1974,Dados!$K$1:$K$1974,Tp.Despesas!I$7,Dados!$A$1:$A$1974,"&gt;="&amp;$A19,Dados!$A$1:$A$1974,"&lt;="&amp;EOMONTH($A19,0))</f>
        <v>0</v>
      </c>
      <c r="J19" s="18">
        <f t="shared" si="0"/>
        <v>0</v>
      </c>
    </row>
    <row r="20" spans="1:10" ht="27.95" customHeight="1" x14ac:dyDescent="0.25">
      <c r="A20" s="42">
        <f t="shared" si="1"/>
        <v>45839</v>
      </c>
      <c r="B20" s="36"/>
      <c r="C20" s="7">
        <f>SUMIFS(Dados!$I$1:$I$1974,Dados!$K$1:$K$1974,Tp.Despesas!C$7,Dados!$A$1:$A$1974,"&gt;="&amp;$A20,Dados!$A$1:$A$1974,"&lt;="&amp;EOMONTH($A20,0))</f>
        <v>0</v>
      </c>
      <c r="D20" s="7">
        <f>SUMIFS(Dados!$I$1:$I$1974,Dados!$K$1:$K$1974,Tp.Despesas!D$7,Dados!$A$1:$A$1974,"&gt;="&amp;$A20,Dados!$A$1:$A$1974,"&lt;="&amp;EOMONTH($A20,0))</f>
        <v>0</v>
      </c>
      <c r="E20" s="7">
        <f>SUMIFS(Dados!$I$1:$I$1974,Dados!$K$1:$K$1974,Tp.Despesas!E$7,Dados!$A$1:$A$1974,"&gt;="&amp;$A20,Dados!$A$1:$A$1974,"&lt;="&amp;EOMONTH($A20,0))</f>
        <v>0</v>
      </c>
      <c r="F20" s="7">
        <f>SUMIFS(Dados!$I$1:$I$1974,Dados!$K$1:$K$1974,Tp.Despesas!F$7,Dados!$A$1:$A$1974,"&gt;="&amp;$A20,Dados!$A$1:$A$1974,"&lt;="&amp;EOMONTH($A20,0))</f>
        <v>0</v>
      </c>
      <c r="G20" s="7">
        <f>SUMIFS(Dados!$I$1:$I$1974,Dados!$K$1:$K$1974,Tp.Despesas!G$7,Dados!$A$1:$A$1974,"&gt;="&amp;$A20,Dados!$A$1:$A$1974,"&lt;="&amp;EOMONTH($A20,0))</f>
        <v>0</v>
      </c>
      <c r="H20" s="7">
        <f>SUMIFS(Dados!$I$1:$I$1974,Dados!$K$1:$K$1974,Tp.Despesas!H$7,Dados!$A$1:$A$1974,"&gt;="&amp;$A20,Dados!$A$1:$A$1974,"&lt;="&amp;EOMONTH($A20,0))</f>
        <v>0</v>
      </c>
      <c r="I20" s="7">
        <f>SUMIFS(Dados!$I$1:$I$1974,Dados!$K$1:$K$1974,Tp.Despesas!I$7,Dados!$A$1:$A$1974,"&gt;="&amp;$A20,Dados!$A$1:$A$1974,"&lt;="&amp;EOMONTH($A20,0))</f>
        <v>0</v>
      </c>
      <c r="J20" s="18">
        <f t="shared" si="0"/>
        <v>0</v>
      </c>
    </row>
    <row r="21" spans="1:10" ht="27.95" customHeight="1" x14ac:dyDescent="0.25">
      <c r="A21" s="42">
        <f t="shared" si="1"/>
        <v>45870</v>
      </c>
      <c r="B21" s="30"/>
      <c r="C21" s="7">
        <f>SUMIFS(Dados!$I$1:$I$1974,Dados!$K$1:$K$1974,Tp.Despesas!C$7,Dados!$A$1:$A$1974,"&gt;="&amp;$A21,Dados!$A$1:$A$1974,"&lt;="&amp;EOMONTH($A21,0))</f>
        <v>0</v>
      </c>
      <c r="D21" s="7">
        <f>SUMIFS(Dados!$I$1:$I$1974,Dados!$K$1:$K$1974,Tp.Despesas!D$7,Dados!$A$1:$A$1974,"&gt;="&amp;$A21,Dados!$A$1:$A$1974,"&lt;="&amp;EOMONTH($A21,0))</f>
        <v>0</v>
      </c>
      <c r="E21" s="7">
        <f>SUMIFS(Dados!$I$1:$I$1974,Dados!$K$1:$K$1974,Tp.Despesas!E$7,Dados!$A$1:$A$1974,"&gt;="&amp;$A21,Dados!$A$1:$A$1974,"&lt;="&amp;EOMONTH($A21,0))</f>
        <v>0</v>
      </c>
      <c r="F21" s="7">
        <f>SUMIFS(Dados!$I$1:$I$1974,Dados!$K$1:$K$1974,Tp.Despesas!F$7,Dados!$A$1:$A$1974,"&gt;="&amp;$A21,Dados!$A$1:$A$1974,"&lt;="&amp;EOMONTH($A21,0))</f>
        <v>0</v>
      </c>
      <c r="G21" s="7">
        <f>SUMIFS(Dados!$I$1:$I$1974,Dados!$K$1:$K$1974,Tp.Despesas!G$7,Dados!$A$1:$A$1974,"&gt;="&amp;$A21,Dados!$A$1:$A$1974,"&lt;="&amp;EOMONTH($A21,0))</f>
        <v>0</v>
      </c>
      <c r="H21" s="7">
        <f>SUMIFS(Dados!$I$1:$I$1974,Dados!$K$1:$K$1974,Tp.Despesas!H$7,Dados!$A$1:$A$1974,"&gt;="&amp;$A21,Dados!$A$1:$A$1974,"&lt;="&amp;EOMONTH($A21,0))</f>
        <v>0</v>
      </c>
      <c r="I21" s="7">
        <f>SUMIFS(Dados!$I$1:$I$1974,Dados!$K$1:$K$1974,Tp.Despesas!I$7,Dados!$A$1:$A$1974,"&gt;="&amp;$A21,Dados!$A$1:$A$1974,"&lt;="&amp;EOMONTH($A21,0))</f>
        <v>0</v>
      </c>
      <c r="J21" s="18">
        <f t="shared" si="0"/>
        <v>0</v>
      </c>
    </row>
    <row r="22" spans="1:10" ht="27.95" customHeight="1" x14ac:dyDescent="0.25">
      <c r="A22" s="42">
        <f t="shared" si="1"/>
        <v>45901</v>
      </c>
      <c r="B22" s="30"/>
      <c r="C22" s="7">
        <f>SUMIFS(Dados!$I$1:$I$1974,Dados!$K$1:$K$1974,Tp.Despesas!C$7,Dados!$A$1:$A$1974,"&gt;="&amp;$A22,Dados!$A$1:$A$1974,"&lt;="&amp;EOMONTH($A22,0))</f>
        <v>0</v>
      </c>
      <c r="D22" s="7">
        <f>SUMIFS(Dados!$I$1:$I$1974,Dados!$K$1:$K$1974,Tp.Despesas!D$7,Dados!$A$1:$A$1974,"&gt;="&amp;$A22,Dados!$A$1:$A$1974,"&lt;="&amp;EOMONTH($A22,0))</f>
        <v>0</v>
      </c>
      <c r="E22" s="7">
        <f>SUMIFS(Dados!$I$1:$I$1974,Dados!$K$1:$K$1974,Tp.Despesas!E$7,Dados!$A$1:$A$1974,"&gt;="&amp;$A22,Dados!$A$1:$A$1974,"&lt;="&amp;EOMONTH($A22,0))</f>
        <v>0</v>
      </c>
      <c r="F22" s="7">
        <f>SUMIFS(Dados!$I$1:$I$1974,Dados!$K$1:$K$1974,Tp.Despesas!F$7,Dados!$A$1:$A$1974,"&gt;="&amp;$A22,Dados!$A$1:$A$1974,"&lt;="&amp;EOMONTH($A22,0))</f>
        <v>0</v>
      </c>
      <c r="G22" s="7">
        <f>SUMIFS(Dados!$I$1:$I$1974,Dados!$K$1:$K$1974,Tp.Despesas!G$7,Dados!$A$1:$A$1974,"&gt;="&amp;$A22,Dados!$A$1:$A$1974,"&lt;="&amp;EOMONTH($A22,0))</f>
        <v>0</v>
      </c>
      <c r="H22" s="7">
        <f>SUMIFS(Dados!$I$1:$I$1974,Dados!$K$1:$K$1974,Tp.Despesas!H$7,Dados!$A$1:$A$1974,"&gt;="&amp;$A22,Dados!$A$1:$A$1974,"&lt;="&amp;EOMONTH($A22,0))</f>
        <v>0</v>
      </c>
      <c r="I22" s="7">
        <f>SUMIFS(Dados!$I$1:$I$1974,Dados!$K$1:$K$1974,Tp.Despesas!I$7,Dados!$A$1:$A$1974,"&gt;="&amp;$A22,Dados!$A$1:$A$1974,"&lt;="&amp;EOMONTH($A22,0))</f>
        <v>0</v>
      </c>
      <c r="J22" s="18">
        <f t="shared" si="0"/>
        <v>0</v>
      </c>
    </row>
    <row r="23" spans="1:10" ht="27.95" customHeight="1" x14ac:dyDescent="0.25">
      <c r="A23" s="42">
        <f t="shared" si="1"/>
        <v>45931</v>
      </c>
      <c r="B23" s="30"/>
      <c r="C23" s="7">
        <f>SUMIFS(Dados!$I$1:$I$1974,Dados!$K$1:$K$1974,Tp.Despesas!C$7,Dados!$A$1:$A$1974,"&gt;="&amp;$A23,Dados!$A$1:$A$1974,"&lt;="&amp;EOMONTH($A23,0))</f>
        <v>0</v>
      </c>
      <c r="D23" s="7">
        <f>SUMIFS(Dados!$I$1:$I$1974,Dados!$K$1:$K$1974,Tp.Despesas!D$7,Dados!$A$1:$A$1974,"&gt;="&amp;$A23,Dados!$A$1:$A$1974,"&lt;="&amp;EOMONTH($A23,0))</f>
        <v>0</v>
      </c>
      <c r="E23" s="7">
        <f>SUMIFS(Dados!$I$1:$I$1974,Dados!$K$1:$K$1974,Tp.Despesas!E$7,Dados!$A$1:$A$1974,"&gt;="&amp;$A23,Dados!$A$1:$A$1974,"&lt;="&amp;EOMONTH($A23,0))</f>
        <v>0</v>
      </c>
      <c r="F23" s="7">
        <f>SUMIFS(Dados!$I$1:$I$1974,Dados!$K$1:$K$1974,Tp.Despesas!F$7,Dados!$A$1:$A$1974,"&gt;="&amp;$A23,Dados!$A$1:$A$1974,"&lt;="&amp;EOMONTH($A23,0))</f>
        <v>0</v>
      </c>
      <c r="G23" s="7">
        <f>SUMIFS(Dados!$I$1:$I$1974,Dados!$K$1:$K$1974,Tp.Despesas!G$7,Dados!$A$1:$A$1974,"&gt;="&amp;$A23,Dados!$A$1:$A$1974,"&lt;="&amp;EOMONTH($A23,0))</f>
        <v>0</v>
      </c>
      <c r="H23" s="7">
        <f>SUMIFS(Dados!$I$1:$I$1974,Dados!$K$1:$K$1974,Tp.Despesas!H$7,Dados!$A$1:$A$1974,"&gt;="&amp;$A23,Dados!$A$1:$A$1974,"&lt;="&amp;EOMONTH($A23,0))</f>
        <v>0</v>
      </c>
      <c r="I23" s="7">
        <f>SUMIFS(Dados!$I$1:$I$1974,Dados!$K$1:$K$1974,Tp.Despesas!I$7,Dados!$A$1:$A$1974,"&gt;="&amp;$A23,Dados!$A$1:$A$1974,"&lt;="&amp;EOMONTH($A23,0))</f>
        <v>0</v>
      </c>
      <c r="J23" s="18">
        <f t="shared" si="0"/>
        <v>0</v>
      </c>
    </row>
    <row r="24" spans="1:10" ht="27.95" customHeight="1" x14ac:dyDescent="0.25">
      <c r="A24" s="42">
        <f t="shared" si="1"/>
        <v>45962</v>
      </c>
      <c r="B24" s="30"/>
      <c r="C24" s="7">
        <f>SUMIFS(Dados!$I$1:$I$1974,Dados!$K$1:$K$1974,Tp.Despesas!C$7,Dados!$A$1:$A$1974,"&gt;="&amp;$A24,Dados!$A$1:$A$1974,"&lt;="&amp;EOMONTH($A24,0))</f>
        <v>0</v>
      </c>
      <c r="D24" s="7">
        <f>SUMIFS(Dados!$I$1:$I$1974,Dados!$K$1:$K$1974,Tp.Despesas!D$7,Dados!$A$1:$A$1974,"&gt;="&amp;$A24,Dados!$A$1:$A$1974,"&lt;="&amp;EOMONTH($A24,0))</f>
        <v>0</v>
      </c>
      <c r="E24" s="7">
        <f>SUMIFS(Dados!$I$1:$I$1974,Dados!$K$1:$K$1974,Tp.Despesas!E$7,Dados!$A$1:$A$1974,"&gt;="&amp;$A24,Dados!$A$1:$A$1974,"&lt;="&amp;EOMONTH($A24,0))</f>
        <v>0</v>
      </c>
      <c r="F24" s="7">
        <f>SUMIFS(Dados!$I$1:$I$1974,Dados!$K$1:$K$1974,Tp.Despesas!F$7,Dados!$A$1:$A$1974,"&gt;="&amp;$A24,Dados!$A$1:$A$1974,"&lt;="&amp;EOMONTH($A24,0))</f>
        <v>0</v>
      </c>
      <c r="G24" s="7">
        <f>SUMIFS(Dados!$I$1:$I$1974,Dados!$K$1:$K$1974,Tp.Despesas!G$7,Dados!$A$1:$A$1974,"&gt;="&amp;$A24,Dados!$A$1:$A$1974,"&lt;="&amp;EOMONTH($A24,0))</f>
        <v>0</v>
      </c>
      <c r="H24" s="7">
        <f>SUMIFS(Dados!$I$1:$I$1974,Dados!$K$1:$K$1974,Tp.Despesas!H$7,Dados!$A$1:$A$1974,"&gt;="&amp;$A24,Dados!$A$1:$A$1974,"&lt;="&amp;EOMONTH($A24,0))</f>
        <v>0</v>
      </c>
      <c r="I24" s="7">
        <f>SUMIFS(Dados!$I$1:$I$1974,Dados!$K$1:$K$1974,Tp.Despesas!I$7,Dados!$A$1:$A$1974,"&gt;="&amp;$A24,Dados!$A$1:$A$1974,"&lt;="&amp;EOMONTH($A24,0))</f>
        <v>0</v>
      </c>
      <c r="J24" s="18">
        <f t="shared" si="0"/>
        <v>0</v>
      </c>
    </row>
    <row r="25" spans="1:10" ht="27.95" customHeight="1" x14ac:dyDescent="0.25">
      <c r="A25" s="42">
        <f t="shared" si="1"/>
        <v>45992</v>
      </c>
      <c r="B25" s="30"/>
      <c r="C25" s="7">
        <f>SUMIFS(Dados!$I$1:$I$1974,Dados!$K$1:$K$1974,Tp.Despesas!C$7,Dados!$A$1:$A$1974,"&gt;="&amp;$A25,Dados!$A$1:$A$1974,"&lt;="&amp;EOMONTH($A25,0))</f>
        <v>0</v>
      </c>
      <c r="D25" s="7">
        <f>SUMIFS(Dados!$I$1:$I$1974,Dados!$K$1:$K$1974,Tp.Despesas!D$7,Dados!$A$1:$A$1974,"&gt;="&amp;$A25,Dados!$A$1:$A$1974,"&lt;="&amp;EOMONTH($A25,0))</f>
        <v>0</v>
      </c>
      <c r="E25" s="7">
        <f>SUMIFS(Dados!$I$1:$I$1974,Dados!$K$1:$K$1974,Tp.Despesas!E$7,Dados!$A$1:$A$1974,"&gt;="&amp;$A25,Dados!$A$1:$A$1974,"&lt;="&amp;EOMONTH($A25,0))</f>
        <v>0</v>
      </c>
      <c r="F25" s="7">
        <f>SUMIFS(Dados!$I$1:$I$1974,Dados!$K$1:$K$1974,Tp.Despesas!F$7,Dados!$A$1:$A$1974,"&gt;="&amp;$A25,Dados!$A$1:$A$1974,"&lt;="&amp;EOMONTH($A25,0))</f>
        <v>0</v>
      </c>
      <c r="G25" s="7">
        <f>SUMIFS(Dados!$I$1:$I$1974,Dados!$K$1:$K$1974,Tp.Despesas!G$7,Dados!$A$1:$A$1974,"&gt;="&amp;$A25,Dados!$A$1:$A$1974,"&lt;="&amp;EOMONTH($A25,0))</f>
        <v>0</v>
      </c>
      <c r="H25" s="7">
        <f>SUMIFS(Dados!$I$1:$I$1974,Dados!$K$1:$K$1974,Tp.Despesas!H$7,Dados!$A$1:$A$1974,"&gt;="&amp;$A25,Dados!$A$1:$A$1974,"&lt;="&amp;EOMONTH($A25,0))</f>
        <v>0</v>
      </c>
      <c r="I25" s="7">
        <f>SUMIFS(Dados!$I$1:$I$1974,Dados!$K$1:$K$1974,Tp.Despesas!I$7,Dados!$A$1:$A$1974,"&gt;="&amp;$A25,Dados!$A$1:$A$1974,"&lt;="&amp;EOMONTH($A25,0))</f>
        <v>0</v>
      </c>
      <c r="J25" s="18">
        <f t="shared" si="0"/>
        <v>0</v>
      </c>
    </row>
    <row r="26" spans="1:10" ht="27.95" customHeight="1" x14ac:dyDescent="0.25">
      <c r="A26" s="42">
        <f t="shared" si="1"/>
        <v>46023</v>
      </c>
      <c r="B26" s="30"/>
      <c r="C26" s="7">
        <f>SUMIFS(Dados!$I$1:$I$1974,Dados!$K$1:$K$1974,Tp.Despesas!C$7,Dados!$A$1:$A$1974,"&gt;="&amp;$A26,Dados!$A$1:$A$1974,"&lt;="&amp;EOMONTH($A26,0))</f>
        <v>0</v>
      </c>
      <c r="D26" s="7">
        <f>SUMIFS(Dados!$I$1:$I$1974,Dados!$K$1:$K$1974,Tp.Despesas!D$7,Dados!$A$1:$A$1974,"&gt;="&amp;$A26,Dados!$A$1:$A$1974,"&lt;="&amp;EOMONTH($A26,0))</f>
        <v>0</v>
      </c>
      <c r="E26" s="7">
        <f>SUMIFS(Dados!$I$1:$I$1974,Dados!$K$1:$K$1974,Tp.Despesas!E$7,Dados!$A$1:$A$1974,"&gt;="&amp;$A26,Dados!$A$1:$A$1974,"&lt;="&amp;EOMONTH($A26,0))</f>
        <v>0</v>
      </c>
      <c r="F26" s="7">
        <f>SUMIFS(Dados!$I$1:$I$1974,Dados!$K$1:$K$1974,Tp.Despesas!F$7,Dados!$A$1:$A$1974,"&gt;="&amp;$A26,Dados!$A$1:$A$1974,"&lt;="&amp;EOMONTH($A26,0))</f>
        <v>0</v>
      </c>
      <c r="G26" s="7">
        <f>SUMIFS(Dados!$I$1:$I$1974,Dados!$K$1:$K$1974,Tp.Despesas!G$7,Dados!$A$1:$A$1974,"&gt;="&amp;$A26,Dados!$A$1:$A$1974,"&lt;="&amp;EOMONTH($A26,0))</f>
        <v>0</v>
      </c>
      <c r="H26" s="7">
        <f>SUMIFS(Dados!$I$1:$I$1974,Dados!$K$1:$K$1974,Tp.Despesas!H$7,Dados!$A$1:$A$1974,"&gt;="&amp;$A26,Dados!$A$1:$A$1974,"&lt;="&amp;EOMONTH($A26,0))</f>
        <v>0</v>
      </c>
      <c r="I26" s="7">
        <f>SUMIFS(Dados!$I$1:$I$1974,Dados!$K$1:$K$1974,Tp.Despesas!I$7,Dados!$A$1:$A$1974,"&gt;="&amp;$A26,Dados!$A$1:$A$1974,"&lt;="&amp;EOMONTH($A26,0))</f>
        <v>0</v>
      </c>
      <c r="J26" s="18">
        <f t="shared" si="0"/>
        <v>0</v>
      </c>
    </row>
    <row r="27" spans="1:10" ht="27.95" customHeight="1" x14ac:dyDescent="0.25">
      <c r="A27" s="42">
        <f t="shared" si="1"/>
        <v>46054</v>
      </c>
      <c r="B27" s="30"/>
      <c r="C27" s="7">
        <f>SUMIFS(Dados!$I$1:$I$1974,Dados!$K$1:$K$1974,Tp.Despesas!C$7,Dados!$A$1:$A$1974,"&gt;="&amp;$A27,Dados!$A$1:$A$1974,"&lt;="&amp;EOMONTH($A27,0))</f>
        <v>0</v>
      </c>
      <c r="D27" s="7">
        <f>SUMIFS(Dados!$I$1:$I$1974,Dados!$K$1:$K$1974,Tp.Despesas!D$7,Dados!$A$1:$A$1974,"&gt;="&amp;$A27,Dados!$A$1:$A$1974,"&lt;="&amp;EOMONTH($A27,0))</f>
        <v>0</v>
      </c>
      <c r="E27" s="7">
        <f>SUMIFS(Dados!$I$1:$I$1974,Dados!$K$1:$K$1974,Tp.Despesas!E$7,Dados!$A$1:$A$1974,"&gt;="&amp;$A27,Dados!$A$1:$A$1974,"&lt;="&amp;EOMONTH($A27,0))</f>
        <v>0</v>
      </c>
      <c r="F27" s="7">
        <f>SUMIFS(Dados!$I$1:$I$1974,Dados!$K$1:$K$1974,Tp.Despesas!F$7,Dados!$A$1:$A$1974,"&gt;="&amp;$A27,Dados!$A$1:$A$1974,"&lt;="&amp;EOMONTH($A27,0))</f>
        <v>0</v>
      </c>
      <c r="G27" s="7">
        <f>SUMIFS(Dados!$I$1:$I$1974,Dados!$K$1:$K$1974,Tp.Despesas!G$7,Dados!$A$1:$A$1974,"&gt;="&amp;$A27,Dados!$A$1:$A$1974,"&lt;="&amp;EOMONTH($A27,0))</f>
        <v>0</v>
      </c>
      <c r="H27" s="7">
        <f>SUMIFS(Dados!$I$1:$I$1974,Dados!$K$1:$K$1974,Tp.Despesas!H$7,Dados!$A$1:$A$1974,"&gt;="&amp;$A27,Dados!$A$1:$A$1974,"&lt;="&amp;EOMONTH($A27,0))</f>
        <v>0</v>
      </c>
      <c r="I27" s="7">
        <f>SUMIFS(Dados!$I$1:$I$1974,Dados!$K$1:$K$1974,Tp.Despesas!I$7,Dados!$A$1:$A$1974,"&gt;="&amp;$A27,Dados!$A$1:$A$1974,"&lt;="&amp;EOMONTH($A27,0))</f>
        <v>0</v>
      </c>
      <c r="J27" s="18">
        <f t="shared" si="0"/>
        <v>0</v>
      </c>
    </row>
    <row r="28" spans="1:10" ht="27.95" customHeight="1" x14ac:dyDescent="0.25">
      <c r="A28" s="42">
        <f t="shared" si="1"/>
        <v>46082</v>
      </c>
      <c r="B28" s="30"/>
      <c r="C28" s="7">
        <f>SUMIFS(Dados!$I$1:$I$1974,Dados!$K$1:$K$1974,Tp.Despesas!C$7,Dados!$A$1:$A$1974,"&gt;="&amp;$A28,Dados!$A$1:$A$1974,"&lt;="&amp;EOMONTH($A28,0))</f>
        <v>0</v>
      </c>
      <c r="D28" s="7">
        <f>SUMIFS(Dados!$I$1:$I$1974,Dados!$K$1:$K$1974,Tp.Despesas!D$7,Dados!$A$1:$A$1974,"&gt;="&amp;$A28,Dados!$A$1:$A$1974,"&lt;="&amp;EOMONTH($A28,0))</f>
        <v>0</v>
      </c>
      <c r="E28" s="7">
        <f>SUMIFS(Dados!$I$1:$I$1974,Dados!$K$1:$K$1974,Tp.Despesas!E$7,Dados!$A$1:$A$1974,"&gt;="&amp;$A28,Dados!$A$1:$A$1974,"&lt;="&amp;EOMONTH($A28,0))</f>
        <v>0</v>
      </c>
      <c r="F28" s="7">
        <f>SUMIFS(Dados!$I$1:$I$1974,Dados!$K$1:$K$1974,Tp.Despesas!F$7,Dados!$A$1:$A$1974,"&gt;="&amp;$A28,Dados!$A$1:$A$1974,"&lt;="&amp;EOMONTH($A28,0))</f>
        <v>0</v>
      </c>
      <c r="G28" s="7">
        <f>SUMIFS(Dados!$I$1:$I$1974,Dados!$K$1:$K$1974,Tp.Despesas!G$7,Dados!$A$1:$A$1974,"&gt;="&amp;$A28,Dados!$A$1:$A$1974,"&lt;="&amp;EOMONTH($A28,0))</f>
        <v>0</v>
      </c>
      <c r="H28" s="7">
        <f>SUMIFS(Dados!$I$1:$I$1974,Dados!$K$1:$K$1974,Tp.Despesas!H$7,Dados!$A$1:$A$1974,"&gt;="&amp;$A28,Dados!$A$1:$A$1974,"&lt;="&amp;EOMONTH($A28,0))</f>
        <v>0</v>
      </c>
      <c r="I28" s="7">
        <f>SUMIFS(Dados!$I$1:$I$1974,Dados!$K$1:$K$1974,Tp.Despesas!I$7,Dados!$A$1:$A$1974,"&gt;="&amp;$A28,Dados!$A$1:$A$1974,"&lt;="&amp;EOMONTH($A28,0))</f>
        <v>0</v>
      </c>
      <c r="J28" s="18">
        <f t="shared" si="0"/>
        <v>0</v>
      </c>
    </row>
    <row r="29" spans="1:10" ht="27.95" customHeight="1" x14ac:dyDescent="0.25">
      <c r="A29" s="42">
        <f t="shared" si="1"/>
        <v>46113</v>
      </c>
      <c r="B29" s="30"/>
      <c r="C29" s="7">
        <f>SUMIFS(Dados!$I$1:$I$1974,Dados!$K$1:$K$1974,Tp.Despesas!C$7,Dados!$A$1:$A$1974,"&gt;="&amp;$A29,Dados!$A$1:$A$1974,"&lt;="&amp;EOMONTH($A29,0))</f>
        <v>0</v>
      </c>
      <c r="D29" s="7">
        <f>SUMIFS(Dados!$I$1:$I$1974,Dados!$K$1:$K$1974,Tp.Despesas!D$7,Dados!$A$1:$A$1974,"&gt;="&amp;$A29,Dados!$A$1:$A$1974,"&lt;="&amp;EOMONTH($A29,0))</f>
        <v>0</v>
      </c>
      <c r="E29" s="7">
        <f>SUMIFS(Dados!$I$1:$I$1974,Dados!$K$1:$K$1974,Tp.Despesas!E$7,Dados!$A$1:$A$1974,"&gt;="&amp;$A29,Dados!$A$1:$A$1974,"&lt;="&amp;EOMONTH($A29,0))</f>
        <v>0</v>
      </c>
      <c r="F29" s="7">
        <f>SUMIFS(Dados!$I$1:$I$1974,Dados!$K$1:$K$1974,Tp.Despesas!F$7,Dados!$A$1:$A$1974,"&gt;="&amp;$A29,Dados!$A$1:$A$1974,"&lt;="&amp;EOMONTH($A29,0))</f>
        <v>0</v>
      </c>
      <c r="G29" s="7">
        <f>SUMIFS(Dados!$I$1:$I$1974,Dados!$K$1:$K$1974,Tp.Despesas!G$7,Dados!$A$1:$A$1974,"&gt;="&amp;$A29,Dados!$A$1:$A$1974,"&lt;="&amp;EOMONTH($A29,0))</f>
        <v>0</v>
      </c>
      <c r="H29" s="7">
        <f>SUMIFS(Dados!$I$1:$I$1974,Dados!$K$1:$K$1974,Tp.Despesas!H$7,Dados!$A$1:$A$1974,"&gt;="&amp;$A29,Dados!$A$1:$A$1974,"&lt;="&amp;EOMONTH($A29,0))</f>
        <v>0</v>
      </c>
      <c r="I29" s="7">
        <f>SUMIFS(Dados!$I$1:$I$1974,Dados!$K$1:$K$1974,Tp.Despesas!I$7,Dados!$A$1:$A$1974,"&gt;="&amp;$A29,Dados!$A$1:$A$1974,"&lt;="&amp;EOMONTH($A29,0))</f>
        <v>0</v>
      </c>
      <c r="J29" s="18">
        <f t="shared" si="0"/>
        <v>0</v>
      </c>
    </row>
    <row r="30" spans="1:10" ht="27.95" customHeight="1" x14ac:dyDescent="0.25">
      <c r="A30" s="42">
        <f t="shared" si="1"/>
        <v>46143</v>
      </c>
      <c r="B30" s="30"/>
      <c r="C30" s="7">
        <f>SUMIFS(Dados!$I$1:$I$1974,Dados!$K$1:$K$1974,Tp.Despesas!C$7,Dados!$A$1:$A$1974,"&gt;="&amp;$A30,Dados!$A$1:$A$1974,"&lt;="&amp;EOMONTH($A30,0))</f>
        <v>0</v>
      </c>
      <c r="D30" s="7">
        <f>SUMIFS(Dados!$I$1:$I$1974,Dados!$K$1:$K$1974,Tp.Despesas!D$7,Dados!$A$1:$A$1974,"&gt;="&amp;$A30,Dados!$A$1:$A$1974,"&lt;="&amp;EOMONTH($A30,0))</f>
        <v>0</v>
      </c>
      <c r="E30" s="7">
        <f>SUMIFS(Dados!$I$1:$I$1974,Dados!$K$1:$K$1974,Tp.Despesas!E$7,Dados!$A$1:$A$1974,"&gt;="&amp;$A30,Dados!$A$1:$A$1974,"&lt;="&amp;EOMONTH($A30,0))</f>
        <v>0</v>
      </c>
      <c r="F30" s="7">
        <f>SUMIFS(Dados!$I$1:$I$1974,Dados!$K$1:$K$1974,Tp.Despesas!F$7,Dados!$A$1:$A$1974,"&gt;="&amp;$A30,Dados!$A$1:$A$1974,"&lt;="&amp;EOMONTH($A30,0))</f>
        <v>0</v>
      </c>
      <c r="G30" s="7">
        <f>SUMIFS(Dados!$I$1:$I$1974,Dados!$K$1:$K$1974,Tp.Despesas!G$7,Dados!$A$1:$A$1974,"&gt;="&amp;$A30,Dados!$A$1:$A$1974,"&lt;="&amp;EOMONTH($A30,0))</f>
        <v>0</v>
      </c>
      <c r="H30" s="7">
        <f>SUMIFS(Dados!$I$1:$I$1974,Dados!$K$1:$K$1974,Tp.Despesas!H$7,Dados!$A$1:$A$1974,"&gt;="&amp;$A30,Dados!$A$1:$A$1974,"&lt;="&amp;EOMONTH($A30,0))</f>
        <v>0</v>
      </c>
      <c r="I30" s="7">
        <f>SUMIFS(Dados!$I$1:$I$1974,Dados!$K$1:$K$1974,Tp.Despesas!I$7,Dados!$A$1:$A$1974,"&gt;="&amp;$A30,Dados!$A$1:$A$1974,"&lt;="&amp;EOMONTH($A30,0))</f>
        <v>0</v>
      </c>
      <c r="J30" s="18">
        <f t="shared" si="0"/>
        <v>0</v>
      </c>
    </row>
    <row r="31" spans="1:10" ht="27.95" customHeight="1" x14ac:dyDescent="0.25">
      <c r="A31" s="42">
        <f t="shared" si="1"/>
        <v>46174</v>
      </c>
      <c r="B31" s="30"/>
      <c r="C31" s="7">
        <f>SUMIFS(Dados!$I$1:$I$1974,Dados!$K$1:$K$1974,Tp.Despesas!C$7,Dados!$A$1:$A$1974,"&gt;="&amp;$A31,Dados!$A$1:$A$1974,"&lt;="&amp;EOMONTH($A31,0))</f>
        <v>0</v>
      </c>
      <c r="D31" s="7">
        <f>SUMIFS(Dados!$I$1:$I$1974,Dados!$K$1:$K$1974,Tp.Despesas!D$7,Dados!$A$1:$A$1974,"&gt;="&amp;$A31,Dados!$A$1:$A$1974,"&lt;="&amp;EOMONTH($A31,0))</f>
        <v>0</v>
      </c>
      <c r="E31" s="7">
        <f>SUMIFS(Dados!$I$1:$I$1974,Dados!$K$1:$K$1974,Tp.Despesas!E$7,Dados!$A$1:$A$1974,"&gt;="&amp;$A31,Dados!$A$1:$A$1974,"&lt;="&amp;EOMONTH($A31,0))</f>
        <v>0</v>
      </c>
      <c r="F31" s="7">
        <f>SUMIFS(Dados!$I$1:$I$1974,Dados!$K$1:$K$1974,Tp.Despesas!F$7,Dados!$A$1:$A$1974,"&gt;="&amp;$A31,Dados!$A$1:$A$1974,"&lt;="&amp;EOMONTH($A31,0))</f>
        <v>0</v>
      </c>
      <c r="G31" s="7">
        <f>SUMIFS(Dados!$I$1:$I$1974,Dados!$K$1:$K$1974,Tp.Despesas!G$7,Dados!$A$1:$A$1974,"&gt;="&amp;$A31,Dados!$A$1:$A$1974,"&lt;="&amp;EOMONTH($A31,0))</f>
        <v>0</v>
      </c>
      <c r="H31" s="7">
        <f>SUMIFS(Dados!$I$1:$I$1974,Dados!$K$1:$K$1974,Tp.Despesas!H$7,Dados!$A$1:$A$1974,"&gt;="&amp;$A31,Dados!$A$1:$A$1974,"&lt;="&amp;EOMONTH($A31,0))</f>
        <v>0</v>
      </c>
      <c r="I31" s="7">
        <f>SUMIFS(Dados!$I$1:$I$1974,Dados!$K$1:$K$1974,Tp.Despesas!I$7,Dados!$A$1:$A$1974,"&gt;="&amp;$A31,Dados!$A$1:$A$1974,"&lt;="&amp;EOMONTH($A31,0))</f>
        <v>0</v>
      </c>
      <c r="J31" s="18">
        <f t="shared" si="0"/>
        <v>0</v>
      </c>
    </row>
    <row r="32" spans="1:10" ht="27.95" customHeight="1" x14ac:dyDescent="0.25">
      <c r="A32" s="42">
        <f t="shared" si="1"/>
        <v>46204</v>
      </c>
      <c r="B32" s="30"/>
      <c r="C32" s="7">
        <f>SUMIFS(Dados!$I$1:$I$1974,Dados!$K$1:$K$1974,Tp.Despesas!C$7,Dados!$A$1:$A$1974,"&gt;="&amp;$A32,Dados!$A$1:$A$1974,"&lt;="&amp;EOMONTH($A32,0))</f>
        <v>0</v>
      </c>
      <c r="D32" s="7">
        <f>SUMIFS(Dados!$I$1:$I$1974,Dados!$K$1:$K$1974,Tp.Despesas!D$7,Dados!$A$1:$A$1974,"&gt;="&amp;$A32,Dados!$A$1:$A$1974,"&lt;="&amp;EOMONTH($A32,0))</f>
        <v>0</v>
      </c>
      <c r="E32" s="7">
        <f>SUMIFS(Dados!$I$1:$I$1974,Dados!$K$1:$K$1974,Tp.Despesas!E$7,Dados!$A$1:$A$1974,"&gt;="&amp;$A32,Dados!$A$1:$A$1974,"&lt;="&amp;EOMONTH($A32,0))</f>
        <v>0</v>
      </c>
      <c r="F32" s="7">
        <f>SUMIFS(Dados!$I$1:$I$1974,Dados!$K$1:$K$1974,Tp.Despesas!F$7,Dados!$A$1:$A$1974,"&gt;="&amp;$A32,Dados!$A$1:$A$1974,"&lt;="&amp;EOMONTH($A32,0))</f>
        <v>0</v>
      </c>
      <c r="G32" s="7">
        <f>SUMIFS(Dados!$I$1:$I$1974,Dados!$K$1:$K$1974,Tp.Despesas!G$7,Dados!$A$1:$A$1974,"&gt;="&amp;$A32,Dados!$A$1:$A$1974,"&lt;="&amp;EOMONTH($A32,0))</f>
        <v>0</v>
      </c>
      <c r="H32" s="7">
        <f>SUMIFS(Dados!$I$1:$I$1974,Dados!$K$1:$K$1974,Tp.Despesas!H$7,Dados!$A$1:$A$1974,"&gt;="&amp;$A32,Dados!$A$1:$A$1974,"&lt;="&amp;EOMONTH($A32,0))</f>
        <v>0</v>
      </c>
      <c r="I32" s="7">
        <f>SUMIFS(Dados!$I$1:$I$1974,Dados!$K$1:$K$1974,Tp.Despesas!I$7,Dados!$A$1:$A$1974,"&gt;="&amp;$A32,Dados!$A$1:$A$1974,"&lt;="&amp;EOMONTH($A32,0))</f>
        <v>0</v>
      </c>
      <c r="J32" s="18">
        <f t="shared" si="0"/>
        <v>0</v>
      </c>
    </row>
    <row r="33" spans="1:10" ht="27.95" customHeight="1" x14ac:dyDescent="0.25">
      <c r="A33" s="42">
        <f t="shared" si="1"/>
        <v>46235</v>
      </c>
      <c r="B33" s="30"/>
      <c r="C33" s="7">
        <f>SUMIFS(Dados!$I$1:$I$1974,Dados!$K$1:$K$1974,Tp.Despesas!C$7,Dados!$A$1:$A$1974,"&gt;="&amp;$A33,Dados!$A$1:$A$1974,"&lt;="&amp;EOMONTH($A33,0))</f>
        <v>0</v>
      </c>
      <c r="D33" s="7">
        <f>SUMIFS(Dados!$I$1:$I$1974,Dados!$K$1:$K$1974,Tp.Despesas!D$7,Dados!$A$1:$A$1974,"&gt;="&amp;$A33,Dados!$A$1:$A$1974,"&lt;="&amp;EOMONTH($A33,0))</f>
        <v>0</v>
      </c>
      <c r="E33" s="7">
        <f>SUMIFS(Dados!$I$1:$I$1974,Dados!$K$1:$K$1974,Tp.Despesas!E$7,Dados!$A$1:$A$1974,"&gt;="&amp;$A33,Dados!$A$1:$A$1974,"&lt;="&amp;EOMONTH($A33,0))</f>
        <v>0</v>
      </c>
      <c r="F33" s="7">
        <f>SUMIFS(Dados!$I$1:$I$1974,Dados!$K$1:$K$1974,Tp.Despesas!F$7,Dados!$A$1:$A$1974,"&gt;="&amp;$A33,Dados!$A$1:$A$1974,"&lt;="&amp;EOMONTH($A33,0))</f>
        <v>0</v>
      </c>
      <c r="G33" s="7">
        <f>SUMIFS(Dados!$I$1:$I$1974,Dados!$K$1:$K$1974,Tp.Despesas!G$7,Dados!$A$1:$A$1974,"&gt;="&amp;$A33,Dados!$A$1:$A$1974,"&lt;="&amp;EOMONTH($A33,0))</f>
        <v>0</v>
      </c>
      <c r="H33" s="7">
        <f>SUMIFS(Dados!$I$1:$I$1974,Dados!$K$1:$K$1974,Tp.Despesas!H$7,Dados!$A$1:$A$1974,"&gt;="&amp;$A33,Dados!$A$1:$A$1974,"&lt;="&amp;EOMONTH($A33,0))</f>
        <v>0</v>
      </c>
      <c r="I33" s="7">
        <f>SUMIFS(Dados!$I$1:$I$1974,Dados!$K$1:$K$1974,Tp.Despesas!I$7,Dados!$A$1:$A$1974,"&gt;="&amp;$A33,Dados!$A$1:$A$1974,"&lt;="&amp;EOMONTH($A33,0))</f>
        <v>0</v>
      </c>
      <c r="J33" s="18">
        <f t="shared" si="0"/>
        <v>0</v>
      </c>
    </row>
    <row r="34" spans="1:10" ht="27.95" customHeight="1" x14ac:dyDescent="0.25">
      <c r="A34" s="42">
        <f t="shared" si="1"/>
        <v>46266</v>
      </c>
      <c r="B34" s="30"/>
      <c r="C34" s="7">
        <f>SUMIFS(Dados!$I$1:$I$1974,Dados!$K$1:$K$1974,Tp.Despesas!C$7,Dados!$A$1:$A$1974,"&gt;="&amp;$A34,Dados!$A$1:$A$1974,"&lt;="&amp;EOMONTH($A34,0))</f>
        <v>0</v>
      </c>
      <c r="D34" s="7">
        <f>SUMIFS(Dados!$I$1:$I$1974,Dados!$K$1:$K$1974,Tp.Despesas!D$7,Dados!$A$1:$A$1974,"&gt;="&amp;$A34,Dados!$A$1:$A$1974,"&lt;="&amp;EOMONTH($A34,0))</f>
        <v>0</v>
      </c>
      <c r="E34" s="7">
        <f>SUMIFS(Dados!$I$1:$I$1974,Dados!$K$1:$K$1974,Tp.Despesas!E$7,Dados!$A$1:$A$1974,"&gt;="&amp;$A34,Dados!$A$1:$A$1974,"&lt;="&amp;EOMONTH($A34,0))</f>
        <v>0</v>
      </c>
      <c r="F34" s="7">
        <f>SUMIFS(Dados!$I$1:$I$1974,Dados!$K$1:$K$1974,Tp.Despesas!F$7,Dados!$A$1:$A$1974,"&gt;="&amp;$A34,Dados!$A$1:$A$1974,"&lt;="&amp;EOMONTH($A34,0))</f>
        <v>0</v>
      </c>
      <c r="G34" s="7">
        <f>SUMIFS(Dados!$I$1:$I$1974,Dados!$K$1:$K$1974,Tp.Despesas!G$7,Dados!$A$1:$A$1974,"&gt;="&amp;$A34,Dados!$A$1:$A$1974,"&lt;="&amp;EOMONTH($A34,0))</f>
        <v>0</v>
      </c>
      <c r="H34" s="7">
        <f>SUMIFS(Dados!$I$1:$I$1974,Dados!$K$1:$K$1974,Tp.Despesas!H$7,Dados!$A$1:$A$1974,"&gt;="&amp;$A34,Dados!$A$1:$A$1974,"&lt;="&amp;EOMONTH($A34,0))</f>
        <v>0</v>
      </c>
      <c r="I34" s="7">
        <f>SUMIFS(Dados!$I$1:$I$1974,Dados!$K$1:$K$1974,Tp.Despesas!I$7,Dados!$A$1:$A$1974,"&gt;="&amp;$A34,Dados!$A$1:$A$1974,"&lt;="&amp;EOMONTH($A34,0))</f>
        <v>0</v>
      </c>
      <c r="J34" s="18">
        <f t="shared" si="0"/>
        <v>0</v>
      </c>
    </row>
    <row r="35" spans="1:10" ht="27.95" customHeight="1" x14ac:dyDescent="0.25">
      <c r="A35" s="42">
        <f t="shared" si="1"/>
        <v>46296</v>
      </c>
      <c r="B35" s="30"/>
      <c r="C35" s="7">
        <f>SUMIFS(Dados!$I$1:$I$1974,Dados!$K$1:$K$1974,Tp.Despesas!C$7,Dados!$A$1:$A$1974,"&gt;="&amp;$A35,Dados!$A$1:$A$1974,"&lt;="&amp;EOMONTH($A35,0))</f>
        <v>0</v>
      </c>
      <c r="D35" s="7">
        <f>SUMIFS(Dados!$I$1:$I$1974,Dados!$K$1:$K$1974,Tp.Despesas!D$7,Dados!$A$1:$A$1974,"&gt;="&amp;$A35,Dados!$A$1:$A$1974,"&lt;="&amp;EOMONTH($A35,0))</f>
        <v>0</v>
      </c>
      <c r="E35" s="7">
        <f>SUMIFS(Dados!$I$1:$I$1974,Dados!$K$1:$K$1974,Tp.Despesas!E$7,Dados!$A$1:$A$1974,"&gt;="&amp;$A35,Dados!$A$1:$A$1974,"&lt;="&amp;EOMONTH($A35,0))</f>
        <v>0</v>
      </c>
      <c r="F35" s="7">
        <f>SUMIFS(Dados!$I$1:$I$1974,Dados!$K$1:$K$1974,Tp.Despesas!F$7,Dados!$A$1:$A$1974,"&gt;="&amp;$A35,Dados!$A$1:$A$1974,"&lt;="&amp;EOMONTH($A35,0))</f>
        <v>0</v>
      </c>
      <c r="G35" s="7">
        <f>SUMIFS(Dados!$I$1:$I$1974,Dados!$K$1:$K$1974,Tp.Despesas!G$7,Dados!$A$1:$A$1974,"&gt;="&amp;$A35,Dados!$A$1:$A$1974,"&lt;="&amp;EOMONTH($A35,0))</f>
        <v>0</v>
      </c>
      <c r="H35" s="7">
        <f>SUMIFS(Dados!$I$1:$I$1974,Dados!$K$1:$K$1974,Tp.Despesas!H$7,Dados!$A$1:$A$1974,"&gt;="&amp;$A35,Dados!$A$1:$A$1974,"&lt;="&amp;EOMONTH($A35,0))</f>
        <v>0</v>
      </c>
      <c r="I35" s="7">
        <f>SUMIFS(Dados!$I$1:$I$1974,Dados!$K$1:$K$1974,Tp.Despesas!I$7,Dados!$A$1:$A$1974,"&gt;="&amp;$A35,Dados!$A$1:$A$1974,"&lt;="&amp;EOMONTH($A35,0))</f>
        <v>0</v>
      </c>
      <c r="J35" s="18">
        <f t="shared" si="0"/>
        <v>0</v>
      </c>
    </row>
    <row r="36" spans="1:10" ht="27.95" customHeight="1" x14ac:dyDescent="0.25">
      <c r="A36" s="42">
        <f t="shared" si="1"/>
        <v>46327</v>
      </c>
      <c r="B36" s="30"/>
      <c r="C36" s="7">
        <f>SUMIFS(Dados!$I$1:$I$1974,Dados!$K$1:$K$1974,Tp.Despesas!C$7,Dados!$A$1:$A$1974,"&gt;="&amp;$A36,Dados!$A$1:$A$1974,"&lt;="&amp;EOMONTH($A36,0))</f>
        <v>0</v>
      </c>
      <c r="D36" s="7">
        <f>SUMIFS(Dados!$I$1:$I$1974,Dados!$K$1:$K$1974,Tp.Despesas!D$7,Dados!$A$1:$A$1974,"&gt;="&amp;$A36,Dados!$A$1:$A$1974,"&lt;="&amp;EOMONTH($A36,0))</f>
        <v>0</v>
      </c>
      <c r="E36" s="7">
        <f>SUMIFS(Dados!$I$1:$I$1974,Dados!$K$1:$K$1974,Tp.Despesas!E$7,Dados!$A$1:$A$1974,"&gt;="&amp;$A36,Dados!$A$1:$A$1974,"&lt;="&amp;EOMONTH($A36,0))</f>
        <v>0</v>
      </c>
      <c r="F36" s="7">
        <f>SUMIFS(Dados!$I$1:$I$1974,Dados!$K$1:$K$1974,Tp.Despesas!F$7,Dados!$A$1:$A$1974,"&gt;="&amp;$A36,Dados!$A$1:$A$1974,"&lt;="&amp;EOMONTH($A36,0))</f>
        <v>0</v>
      </c>
      <c r="G36" s="7">
        <f>SUMIFS(Dados!$I$1:$I$1974,Dados!$K$1:$K$1974,Tp.Despesas!G$7,Dados!$A$1:$A$1974,"&gt;="&amp;$A36,Dados!$A$1:$A$1974,"&lt;="&amp;EOMONTH($A36,0))</f>
        <v>0</v>
      </c>
      <c r="H36" s="7">
        <f>SUMIFS(Dados!$I$1:$I$1974,Dados!$K$1:$K$1974,Tp.Despesas!H$7,Dados!$A$1:$A$1974,"&gt;="&amp;$A36,Dados!$A$1:$A$1974,"&lt;="&amp;EOMONTH($A36,0))</f>
        <v>0</v>
      </c>
      <c r="I36" s="7">
        <f>SUMIFS(Dados!$I$1:$I$1974,Dados!$K$1:$K$1974,Tp.Despesas!I$7,Dados!$A$1:$A$1974,"&gt;="&amp;$A36,Dados!$A$1:$A$1974,"&lt;="&amp;EOMONTH($A36,0))</f>
        <v>0</v>
      </c>
      <c r="J36" s="18">
        <f t="shared" si="0"/>
        <v>0</v>
      </c>
    </row>
    <row r="37" spans="1:10" ht="27.95" customHeight="1" x14ac:dyDescent="0.25">
      <c r="A37" s="42">
        <f t="shared" si="1"/>
        <v>46357</v>
      </c>
      <c r="B37" s="30"/>
      <c r="C37" s="7">
        <f>SUMIFS(Dados!$I$1:$I$1974,Dados!$K$1:$K$1974,Tp.Despesas!C$7,Dados!$A$1:$A$1974,"&gt;="&amp;$A37,Dados!$A$1:$A$1974,"&lt;="&amp;EOMONTH($A37,0))</f>
        <v>0</v>
      </c>
      <c r="D37" s="7">
        <f>SUMIFS(Dados!$I$1:$I$1974,Dados!$K$1:$K$1974,Tp.Despesas!D$7,Dados!$A$1:$A$1974,"&gt;="&amp;$A37,Dados!$A$1:$A$1974,"&lt;="&amp;EOMONTH($A37,0))</f>
        <v>0</v>
      </c>
      <c r="E37" s="7">
        <f>SUMIFS(Dados!$I$1:$I$1974,Dados!$K$1:$K$1974,Tp.Despesas!E$7,Dados!$A$1:$A$1974,"&gt;="&amp;$A37,Dados!$A$1:$A$1974,"&lt;="&amp;EOMONTH($A37,0))</f>
        <v>0</v>
      </c>
      <c r="F37" s="7">
        <f>SUMIFS(Dados!$I$1:$I$1974,Dados!$K$1:$K$1974,Tp.Despesas!F$7,Dados!$A$1:$A$1974,"&gt;="&amp;$A37,Dados!$A$1:$A$1974,"&lt;="&amp;EOMONTH($A37,0))</f>
        <v>0</v>
      </c>
      <c r="G37" s="7">
        <f>SUMIFS(Dados!$I$1:$I$1974,Dados!$K$1:$K$1974,Tp.Despesas!G$7,Dados!$A$1:$A$1974,"&gt;="&amp;$A37,Dados!$A$1:$A$1974,"&lt;="&amp;EOMONTH($A37,0))</f>
        <v>0</v>
      </c>
      <c r="H37" s="7">
        <f>SUMIFS(Dados!$I$1:$I$1974,Dados!$K$1:$K$1974,Tp.Despesas!H$7,Dados!$A$1:$A$1974,"&gt;="&amp;$A37,Dados!$A$1:$A$1974,"&lt;="&amp;EOMONTH($A37,0))</f>
        <v>0</v>
      </c>
      <c r="I37" s="7">
        <f>SUMIFS(Dados!$I$1:$I$1974,Dados!$K$1:$K$1974,Tp.Despesas!I$7,Dados!$A$1:$A$1974,"&gt;="&amp;$A37,Dados!$A$1:$A$1974,"&lt;="&amp;EOMONTH($A37,0))</f>
        <v>0</v>
      </c>
      <c r="J37" s="18">
        <f t="shared" si="0"/>
        <v>0</v>
      </c>
    </row>
    <row r="38" spans="1:10" ht="27.95" customHeight="1" x14ac:dyDescent="0.25">
      <c r="A38" s="42">
        <f t="shared" si="1"/>
        <v>46388</v>
      </c>
      <c r="B38" s="30"/>
      <c r="C38" s="7">
        <f>SUMIFS(Dados!$I$1:$I$1974,Dados!$K$1:$K$1974,Tp.Despesas!C$7,Dados!$A$1:$A$1974,"&gt;="&amp;$A38,Dados!$A$1:$A$1974,"&lt;="&amp;EOMONTH($A38,0))</f>
        <v>0</v>
      </c>
      <c r="D38" s="7">
        <f>SUMIFS(Dados!$I$1:$I$1974,Dados!$K$1:$K$1974,Tp.Despesas!D$7,Dados!$A$1:$A$1974,"&gt;="&amp;$A38,Dados!$A$1:$A$1974,"&lt;="&amp;EOMONTH($A38,0))</f>
        <v>0</v>
      </c>
      <c r="E38" s="7">
        <f>SUMIFS(Dados!$I$1:$I$1974,Dados!$K$1:$K$1974,Tp.Despesas!E$7,Dados!$A$1:$A$1974,"&gt;="&amp;$A38,Dados!$A$1:$A$1974,"&lt;="&amp;EOMONTH($A38,0))</f>
        <v>0</v>
      </c>
      <c r="F38" s="7">
        <f>SUMIFS(Dados!$I$1:$I$1974,Dados!$K$1:$K$1974,Tp.Despesas!F$7,Dados!$A$1:$A$1974,"&gt;="&amp;$A38,Dados!$A$1:$A$1974,"&lt;="&amp;EOMONTH($A38,0))</f>
        <v>0</v>
      </c>
      <c r="G38" s="7">
        <f>SUMIFS(Dados!$I$1:$I$1974,Dados!$K$1:$K$1974,Tp.Despesas!G$7,Dados!$A$1:$A$1974,"&gt;="&amp;$A38,Dados!$A$1:$A$1974,"&lt;="&amp;EOMONTH($A38,0))</f>
        <v>0</v>
      </c>
      <c r="H38" s="7">
        <f>SUMIFS(Dados!$I$1:$I$1974,Dados!$K$1:$K$1974,Tp.Despesas!H$7,Dados!$A$1:$A$1974,"&gt;="&amp;$A38,Dados!$A$1:$A$1974,"&lt;="&amp;EOMONTH($A38,0))</f>
        <v>0</v>
      </c>
      <c r="I38" s="7">
        <f>SUMIFS(Dados!$I$1:$I$1974,Dados!$K$1:$K$1974,Tp.Despesas!I$7,Dados!$A$1:$A$1974,"&gt;="&amp;$A38,Dados!$A$1:$A$1974,"&lt;="&amp;EOMONTH($A38,0))</f>
        <v>0</v>
      </c>
      <c r="J38" s="18">
        <f t="shared" si="0"/>
        <v>0</v>
      </c>
    </row>
    <row r="39" spans="1:10" ht="27.95" customHeight="1" x14ac:dyDescent="0.25">
      <c r="A39" s="42">
        <f t="shared" si="1"/>
        <v>46419</v>
      </c>
      <c r="B39" s="30"/>
      <c r="C39" s="7">
        <f>SUMIFS(Dados!$I$1:$I$1974,Dados!$K$1:$K$1974,Tp.Despesas!C$7,Dados!$A$1:$A$1974,"&gt;="&amp;$A39,Dados!$A$1:$A$1974,"&lt;="&amp;EOMONTH($A39,0))</f>
        <v>0</v>
      </c>
      <c r="D39" s="7">
        <f>SUMIFS(Dados!$I$1:$I$1974,Dados!$K$1:$K$1974,Tp.Despesas!D$7,Dados!$A$1:$A$1974,"&gt;="&amp;$A39,Dados!$A$1:$A$1974,"&lt;="&amp;EOMONTH($A39,0))</f>
        <v>0</v>
      </c>
      <c r="E39" s="7">
        <f>SUMIFS(Dados!$I$1:$I$1974,Dados!$K$1:$K$1974,Tp.Despesas!E$7,Dados!$A$1:$A$1974,"&gt;="&amp;$A39,Dados!$A$1:$A$1974,"&lt;="&amp;EOMONTH($A39,0))</f>
        <v>0</v>
      </c>
      <c r="F39" s="7">
        <f>SUMIFS(Dados!$I$1:$I$1974,Dados!$K$1:$K$1974,Tp.Despesas!F$7,Dados!$A$1:$A$1974,"&gt;="&amp;$A39,Dados!$A$1:$A$1974,"&lt;="&amp;EOMONTH($A39,0))</f>
        <v>0</v>
      </c>
      <c r="G39" s="7">
        <f>SUMIFS(Dados!$I$1:$I$1974,Dados!$K$1:$K$1974,Tp.Despesas!G$7,Dados!$A$1:$A$1974,"&gt;="&amp;$A39,Dados!$A$1:$A$1974,"&lt;="&amp;EOMONTH($A39,0))</f>
        <v>0</v>
      </c>
      <c r="H39" s="7">
        <f>SUMIFS(Dados!$I$1:$I$1974,Dados!$K$1:$K$1974,Tp.Despesas!H$7,Dados!$A$1:$A$1974,"&gt;="&amp;$A39,Dados!$A$1:$A$1974,"&lt;="&amp;EOMONTH($A39,0))</f>
        <v>0</v>
      </c>
      <c r="I39" s="7">
        <f>SUMIFS(Dados!$I$1:$I$1974,Dados!$K$1:$K$1974,Tp.Despesas!I$7,Dados!$A$1:$A$1974,"&gt;="&amp;$A39,Dados!$A$1:$A$1974,"&lt;="&amp;EOMONTH($A39,0))</f>
        <v>0</v>
      </c>
      <c r="J39" s="18">
        <f t="shared" si="0"/>
        <v>0</v>
      </c>
    </row>
    <row r="40" spans="1:10" ht="27.95" customHeight="1" x14ac:dyDescent="0.25">
      <c r="A40" s="42">
        <f t="shared" si="1"/>
        <v>46447</v>
      </c>
      <c r="B40" s="30"/>
      <c r="C40" s="7">
        <f>SUMIFS(Dados!$I$1:$I$1974,Dados!$K$1:$K$1974,Tp.Despesas!C$7,Dados!$A$1:$A$1974,"&gt;="&amp;$A40,Dados!$A$1:$A$1974,"&lt;="&amp;EOMONTH($A40,0))</f>
        <v>0</v>
      </c>
      <c r="D40" s="7">
        <f>SUMIFS(Dados!$I$1:$I$1974,Dados!$K$1:$K$1974,Tp.Despesas!D$7,Dados!$A$1:$A$1974,"&gt;="&amp;$A40,Dados!$A$1:$A$1974,"&lt;="&amp;EOMONTH($A40,0))</f>
        <v>0</v>
      </c>
      <c r="E40" s="7">
        <f>SUMIFS(Dados!$I$1:$I$1974,Dados!$K$1:$K$1974,Tp.Despesas!E$7,Dados!$A$1:$A$1974,"&gt;="&amp;$A40,Dados!$A$1:$A$1974,"&lt;="&amp;EOMONTH($A40,0))</f>
        <v>0</v>
      </c>
      <c r="F40" s="7">
        <f>SUMIFS(Dados!$I$1:$I$1974,Dados!$K$1:$K$1974,Tp.Despesas!F$7,Dados!$A$1:$A$1974,"&gt;="&amp;$A40,Dados!$A$1:$A$1974,"&lt;="&amp;EOMONTH($A40,0))</f>
        <v>0</v>
      </c>
      <c r="G40" s="7">
        <f>SUMIFS(Dados!$I$1:$I$1974,Dados!$K$1:$K$1974,Tp.Despesas!G$7,Dados!$A$1:$A$1974,"&gt;="&amp;$A40,Dados!$A$1:$A$1974,"&lt;="&amp;EOMONTH($A40,0))</f>
        <v>0</v>
      </c>
      <c r="H40" s="7">
        <f>SUMIFS(Dados!$I$1:$I$1974,Dados!$K$1:$K$1974,Tp.Despesas!H$7,Dados!$A$1:$A$1974,"&gt;="&amp;$A40,Dados!$A$1:$A$1974,"&lt;="&amp;EOMONTH($A40,0))</f>
        <v>0</v>
      </c>
      <c r="I40" s="7">
        <f>SUMIFS(Dados!$I$1:$I$1974,Dados!$K$1:$K$1974,Tp.Despesas!I$7,Dados!$A$1:$A$1974,"&gt;="&amp;$A40,Dados!$A$1:$A$1974,"&lt;="&amp;EOMONTH($A40,0))</f>
        <v>0</v>
      </c>
      <c r="J40" s="18">
        <f t="shared" si="0"/>
        <v>0</v>
      </c>
    </row>
    <row r="41" spans="1:10" ht="27.95" customHeight="1" x14ac:dyDescent="0.25">
      <c r="A41" s="42">
        <f t="shared" si="1"/>
        <v>46478</v>
      </c>
      <c r="B41" s="30"/>
      <c r="C41" s="7">
        <f>SUMIFS(Dados!$I$1:$I$1974,Dados!$K$1:$K$1974,Tp.Despesas!C$7,Dados!$A$1:$A$1974,"&gt;="&amp;$A41,Dados!$A$1:$A$1974,"&lt;="&amp;EOMONTH($A41,0))</f>
        <v>0</v>
      </c>
      <c r="D41" s="7">
        <f>SUMIFS(Dados!$I$1:$I$1974,Dados!$K$1:$K$1974,Tp.Despesas!D$7,Dados!$A$1:$A$1974,"&gt;="&amp;$A41,Dados!$A$1:$A$1974,"&lt;="&amp;EOMONTH($A41,0))</f>
        <v>0</v>
      </c>
      <c r="E41" s="7">
        <f>SUMIFS(Dados!$I$1:$I$1974,Dados!$K$1:$K$1974,Tp.Despesas!E$7,Dados!$A$1:$A$1974,"&gt;="&amp;$A41,Dados!$A$1:$A$1974,"&lt;="&amp;EOMONTH($A41,0))</f>
        <v>0</v>
      </c>
      <c r="F41" s="7">
        <f>SUMIFS(Dados!$I$1:$I$1974,Dados!$K$1:$K$1974,Tp.Despesas!F$7,Dados!$A$1:$A$1974,"&gt;="&amp;$A41,Dados!$A$1:$A$1974,"&lt;="&amp;EOMONTH($A41,0))</f>
        <v>0</v>
      </c>
      <c r="G41" s="7">
        <f>SUMIFS(Dados!$I$1:$I$1974,Dados!$K$1:$K$1974,Tp.Despesas!G$7,Dados!$A$1:$A$1974,"&gt;="&amp;$A41,Dados!$A$1:$A$1974,"&lt;="&amp;EOMONTH($A41,0))</f>
        <v>0</v>
      </c>
      <c r="H41" s="7">
        <f>SUMIFS(Dados!$I$1:$I$1974,Dados!$K$1:$K$1974,Tp.Despesas!H$7,Dados!$A$1:$A$1974,"&gt;="&amp;$A41,Dados!$A$1:$A$1974,"&lt;="&amp;EOMONTH($A41,0))</f>
        <v>0</v>
      </c>
      <c r="I41" s="7">
        <f>SUMIFS(Dados!$I$1:$I$1974,Dados!$K$1:$K$1974,Tp.Despesas!I$7,Dados!$A$1:$A$1974,"&gt;="&amp;$A41,Dados!$A$1:$A$1974,"&lt;="&amp;EOMONTH($A41,0))</f>
        <v>0</v>
      </c>
      <c r="J41" s="18">
        <f t="shared" si="0"/>
        <v>0</v>
      </c>
    </row>
    <row r="42" spans="1:10" ht="27.95" customHeight="1" x14ac:dyDescent="0.25">
      <c r="A42" s="42">
        <f t="shared" si="1"/>
        <v>46508</v>
      </c>
      <c r="B42" s="30"/>
      <c r="C42" s="7">
        <f>SUMIFS(Dados!$I$1:$I$1974,Dados!$K$1:$K$1974,Tp.Despesas!C$7,Dados!$A$1:$A$1974,"&gt;="&amp;$A42,Dados!$A$1:$A$1974,"&lt;="&amp;EOMONTH($A42,0))</f>
        <v>0</v>
      </c>
      <c r="D42" s="7">
        <f>SUMIFS(Dados!$I$1:$I$1974,Dados!$K$1:$K$1974,Tp.Despesas!D$7,Dados!$A$1:$A$1974,"&gt;="&amp;$A42,Dados!$A$1:$A$1974,"&lt;="&amp;EOMONTH($A42,0))</f>
        <v>0</v>
      </c>
      <c r="E42" s="7">
        <f>SUMIFS(Dados!$I$1:$I$1974,Dados!$K$1:$K$1974,Tp.Despesas!E$7,Dados!$A$1:$A$1974,"&gt;="&amp;$A42,Dados!$A$1:$A$1974,"&lt;="&amp;EOMONTH($A42,0))</f>
        <v>0</v>
      </c>
      <c r="F42" s="7">
        <f>SUMIFS(Dados!$I$1:$I$1974,Dados!$K$1:$K$1974,Tp.Despesas!F$7,Dados!$A$1:$A$1974,"&gt;="&amp;$A42,Dados!$A$1:$A$1974,"&lt;="&amp;EOMONTH($A42,0))</f>
        <v>0</v>
      </c>
      <c r="G42" s="7">
        <f>SUMIFS(Dados!$I$1:$I$1974,Dados!$K$1:$K$1974,Tp.Despesas!G$7,Dados!$A$1:$A$1974,"&gt;="&amp;$A42,Dados!$A$1:$A$1974,"&lt;="&amp;EOMONTH($A42,0))</f>
        <v>0</v>
      </c>
      <c r="H42" s="7">
        <f>SUMIFS(Dados!$I$1:$I$1974,Dados!$K$1:$K$1974,Tp.Despesas!H$7,Dados!$A$1:$A$1974,"&gt;="&amp;$A42,Dados!$A$1:$A$1974,"&lt;="&amp;EOMONTH($A42,0))</f>
        <v>0</v>
      </c>
      <c r="I42" s="7">
        <f>SUMIFS(Dados!$I$1:$I$1974,Dados!$K$1:$K$1974,Tp.Despesas!I$7,Dados!$A$1:$A$1974,"&gt;="&amp;$A42,Dados!$A$1:$A$1974,"&lt;="&amp;EOMONTH($A42,0))</f>
        <v>0</v>
      </c>
      <c r="J42" s="18">
        <f t="shared" si="0"/>
        <v>0</v>
      </c>
    </row>
    <row r="43" spans="1:10" ht="27.95" customHeight="1" x14ac:dyDescent="0.25">
      <c r="A43" s="42">
        <f t="shared" si="1"/>
        <v>46539</v>
      </c>
      <c r="B43" s="30"/>
      <c r="C43" s="7">
        <f>SUMIFS(Dados!$I$1:$I$1974,Dados!$K$1:$K$1974,Tp.Despesas!C$7,Dados!$A$1:$A$1974,"&gt;="&amp;$A43,Dados!$A$1:$A$1974,"&lt;="&amp;EOMONTH($A43,0))</f>
        <v>0</v>
      </c>
      <c r="D43" s="7">
        <f>SUMIFS(Dados!$I$1:$I$1974,Dados!$K$1:$K$1974,Tp.Despesas!D$7,Dados!$A$1:$A$1974,"&gt;="&amp;$A43,Dados!$A$1:$A$1974,"&lt;="&amp;EOMONTH($A43,0))</f>
        <v>0</v>
      </c>
      <c r="E43" s="7">
        <f>SUMIFS(Dados!$I$1:$I$1974,Dados!$K$1:$K$1974,Tp.Despesas!E$7,Dados!$A$1:$A$1974,"&gt;="&amp;$A43,Dados!$A$1:$A$1974,"&lt;="&amp;EOMONTH($A43,0))</f>
        <v>0</v>
      </c>
      <c r="F43" s="7">
        <f>SUMIFS(Dados!$I$1:$I$1974,Dados!$K$1:$K$1974,Tp.Despesas!F$7,Dados!$A$1:$A$1974,"&gt;="&amp;$A43,Dados!$A$1:$A$1974,"&lt;="&amp;EOMONTH($A43,0))</f>
        <v>0</v>
      </c>
      <c r="G43" s="7">
        <f>SUMIFS(Dados!$I$1:$I$1974,Dados!$K$1:$K$1974,Tp.Despesas!G$7,Dados!$A$1:$A$1974,"&gt;="&amp;$A43,Dados!$A$1:$A$1974,"&lt;="&amp;EOMONTH($A43,0))</f>
        <v>0</v>
      </c>
      <c r="H43" s="7">
        <f>SUMIFS(Dados!$I$1:$I$1974,Dados!$K$1:$K$1974,Tp.Despesas!H$7,Dados!$A$1:$A$1974,"&gt;="&amp;$A43,Dados!$A$1:$A$1974,"&lt;="&amp;EOMONTH($A43,0))</f>
        <v>0</v>
      </c>
      <c r="I43" s="7">
        <f>SUMIFS(Dados!$I$1:$I$1974,Dados!$K$1:$K$1974,Tp.Despesas!I$7,Dados!$A$1:$A$1974,"&gt;="&amp;$A43,Dados!$A$1:$A$1974,"&lt;="&amp;EOMONTH($A43,0))</f>
        <v>0</v>
      </c>
      <c r="J43" s="18">
        <f t="shared" si="0"/>
        <v>0</v>
      </c>
    </row>
    <row r="44" spans="1:10" ht="27.95" customHeight="1" thickBot="1" x14ac:dyDescent="0.3">
      <c r="A44" s="42">
        <f t="shared" si="1"/>
        <v>46569</v>
      </c>
      <c r="B44" s="30"/>
      <c r="C44" s="7">
        <f>SUMIFS(Dados!$I$1:$I$1974,Dados!$K$1:$K$1974,Tp.Despesas!C$7,Dados!$A$1:$A$1974,"&gt;="&amp;$A44,Dados!$A$1:$A$1974,"&lt;="&amp;EOMONTH($A44,0))</f>
        <v>0</v>
      </c>
      <c r="D44" s="7">
        <f>SUMIFS(Dados!$I$1:$I$1974,Dados!$K$1:$K$1974,Tp.Despesas!D$7,Dados!$A$1:$A$1974,"&gt;="&amp;$A44,Dados!$A$1:$A$1974,"&lt;="&amp;EOMONTH($A44,0))</f>
        <v>0</v>
      </c>
      <c r="E44" s="7">
        <f>SUMIFS(Dados!$I$1:$I$1974,Dados!$K$1:$K$1974,Tp.Despesas!E$7,Dados!$A$1:$A$1974,"&gt;="&amp;$A44,Dados!$A$1:$A$1974,"&lt;="&amp;EOMONTH($A44,0))</f>
        <v>0</v>
      </c>
      <c r="F44" s="7">
        <f>SUMIFS(Dados!$I$1:$I$1974,Dados!$K$1:$K$1974,Tp.Despesas!F$7,Dados!$A$1:$A$1974,"&gt;="&amp;$A44,Dados!$A$1:$A$1974,"&lt;="&amp;EOMONTH($A44,0))</f>
        <v>0</v>
      </c>
      <c r="G44" s="7">
        <f>SUMIFS(Dados!$I$1:$I$1974,Dados!$K$1:$K$1974,Tp.Despesas!G$7,Dados!$A$1:$A$1974,"&gt;="&amp;$A44,Dados!$A$1:$A$1974,"&lt;="&amp;EOMONTH($A44,0))</f>
        <v>0</v>
      </c>
      <c r="H44" s="7">
        <f>SUMIFS(Dados!$I$1:$I$1974,Dados!$K$1:$K$1974,Tp.Despesas!H$7,Dados!$A$1:$A$1974,"&gt;="&amp;$A44,Dados!$A$1:$A$1974,"&lt;="&amp;EOMONTH($A44,0))</f>
        <v>0</v>
      </c>
      <c r="I44" s="7">
        <f>SUMIFS(Dados!$I$1:$I$1974,Dados!$K$1:$K$1974,Tp.Despesas!I$7,Dados!$A$1:$A$1974,"&gt;="&amp;$A44,Dados!$A$1:$A$1974,"&lt;="&amp;EOMONTH($A44,0))</f>
        <v>0</v>
      </c>
      <c r="J44" s="18">
        <f t="shared" si="0"/>
        <v>0</v>
      </c>
    </row>
    <row r="45" spans="1:10" ht="33.950000000000003" customHeight="1" thickTop="1" thickBot="1" x14ac:dyDescent="0.3">
      <c r="A45" s="72" t="s">
        <v>557</v>
      </c>
      <c r="B45" s="73"/>
      <c r="C45" s="25">
        <f t="shared" ref="C45:J45" si="2">SUM(C9:C44)</f>
        <v>11274.54</v>
      </c>
      <c r="D45" s="25">
        <f t="shared" si="2"/>
        <v>1450.6399999999999</v>
      </c>
      <c r="E45" s="25">
        <f t="shared" si="2"/>
        <v>23968.21</v>
      </c>
      <c r="F45" s="25">
        <f t="shared" si="2"/>
        <v>368022.52</v>
      </c>
      <c r="G45" s="25">
        <f t="shared" si="2"/>
        <v>251222.95999999996</v>
      </c>
      <c r="H45" s="25">
        <f t="shared" si="2"/>
        <v>40179.800000000003</v>
      </c>
      <c r="I45" s="25">
        <f t="shared" si="2"/>
        <v>221.25</v>
      </c>
      <c r="J45" s="26">
        <f t="shared" si="2"/>
        <v>696339.91999999993</v>
      </c>
    </row>
    <row r="46" spans="1:10" ht="17.100000000000001" customHeight="1" thickBot="1" x14ac:dyDescent="0.3">
      <c r="A46" s="74"/>
      <c r="B46" s="75"/>
      <c r="C46" s="27">
        <f t="shared" ref="C46:J46" si="3">C45/$J$45</f>
        <v>1.6191144118234673E-2</v>
      </c>
      <c r="D46" s="27">
        <f t="shared" si="3"/>
        <v>2.0832354405302513E-3</v>
      </c>
      <c r="E46" s="27">
        <f t="shared" si="3"/>
        <v>3.4420272788611636E-2</v>
      </c>
      <c r="F46" s="27">
        <f t="shared" si="3"/>
        <v>0.52850986914551745</v>
      </c>
      <c r="G46" s="27">
        <f t="shared" si="3"/>
        <v>0.36077632889408379</v>
      </c>
      <c r="H46" s="27">
        <f t="shared" si="3"/>
        <v>5.7701416859742879E-2</v>
      </c>
      <c r="I46" s="27">
        <f t="shared" si="3"/>
        <v>3.1773275327946158E-4</v>
      </c>
      <c r="J46" s="28">
        <f t="shared" si="3"/>
        <v>1</v>
      </c>
    </row>
    <row r="48" spans="1:10" x14ac:dyDescent="0.25">
      <c r="J48" s="2">
        <f>RESUMO!L80</f>
        <v>696939.92</v>
      </c>
    </row>
    <row r="49" spans="10:10" x14ac:dyDescent="0.25">
      <c r="J49" s="6">
        <f>J48-J45</f>
        <v>600.00000000011642</v>
      </c>
    </row>
    <row r="50" spans="10:10" x14ac:dyDescent="0.25">
      <c r="J50" s="31"/>
    </row>
  </sheetData>
  <mergeCells count="3">
    <mergeCell ref="A45:B46"/>
    <mergeCell ref="G1:J1"/>
    <mergeCell ref="N1:R1"/>
  </mergeCells>
  <printOptions horizontalCentered="1"/>
  <pageMargins left="0" right="0" top="0.59055118110236227" bottom="0.19685039370078741" header="0.31496062992125978" footer="0.31496062992125978"/>
  <pageSetup paperSize="9" scale="65" fitToHeight="6" orientation="portrait"/>
  <rowBreaks count="1" manualBreakCount="1">
    <brk id="5" max="16383" man="1"/>
  </rowBreaks>
  <colBreaks count="1" manualBreakCount="1">
    <brk id="1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6"/>
  <sheetViews>
    <sheetView workbookViewId="0"/>
  </sheetViews>
  <sheetFormatPr defaultRowHeight="15.75" x14ac:dyDescent="0.25"/>
  <cols>
    <col min="1" max="28" width="15" customWidth="1"/>
    <col min="29" max="29" width="16.75" style="68" bestFit="1" customWidth="1"/>
    <col min="30" max="32" width="15" customWidth="1"/>
  </cols>
  <sheetData>
    <row r="1" spans="1:32" x14ac:dyDescent="0.25">
      <c r="A1" t="s">
        <v>558</v>
      </c>
      <c r="G1" t="s">
        <v>559</v>
      </c>
      <c r="N1" t="s">
        <v>560</v>
      </c>
      <c r="R1" t="s">
        <v>561</v>
      </c>
      <c r="Y1" t="s">
        <v>562</v>
      </c>
    </row>
    <row r="2" spans="1:32" x14ac:dyDescent="0.25">
      <c r="A2" s="65" t="s">
        <v>563</v>
      </c>
      <c r="B2" s="65" t="s">
        <v>564</v>
      </c>
      <c r="C2" s="65" t="s">
        <v>565</v>
      </c>
      <c r="D2" s="65" t="s">
        <v>566</v>
      </c>
      <c r="E2" s="65" t="s">
        <v>567</v>
      </c>
      <c r="F2" s="65"/>
      <c r="G2" s="65" t="s">
        <v>563</v>
      </c>
      <c r="H2" s="65" t="s">
        <v>568</v>
      </c>
      <c r="I2" s="65" t="s">
        <v>569</v>
      </c>
      <c r="J2" s="65" t="s">
        <v>570</v>
      </c>
      <c r="K2" s="65" t="s">
        <v>571</v>
      </c>
      <c r="L2" s="65" t="s">
        <v>572</v>
      </c>
      <c r="M2" s="65" t="s">
        <v>573</v>
      </c>
      <c r="N2" s="65" t="s">
        <v>563</v>
      </c>
      <c r="O2" s="65" t="s">
        <v>574</v>
      </c>
      <c r="P2" s="65" t="s">
        <v>564</v>
      </c>
      <c r="Q2" s="65" t="s">
        <v>565</v>
      </c>
      <c r="R2" s="65" t="s">
        <v>563</v>
      </c>
      <c r="S2" s="65" t="s">
        <v>574</v>
      </c>
      <c r="T2" s="65" t="s">
        <v>568</v>
      </c>
      <c r="U2" s="65" t="s">
        <v>569</v>
      </c>
      <c r="V2" s="65" t="s">
        <v>570</v>
      </c>
      <c r="W2" s="65" t="s">
        <v>571</v>
      </c>
      <c r="X2" s="65" t="s">
        <v>572</v>
      </c>
      <c r="Y2" s="65" t="s">
        <v>575</v>
      </c>
      <c r="Z2" s="65" t="s">
        <v>576</v>
      </c>
      <c r="AA2" s="65" t="s">
        <v>568</v>
      </c>
      <c r="AB2" s="65" t="s">
        <v>577</v>
      </c>
      <c r="AC2" s="69" t="s">
        <v>578</v>
      </c>
      <c r="AD2" s="65" t="s">
        <v>579</v>
      </c>
      <c r="AE2" s="65" t="s">
        <v>566</v>
      </c>
      <c r="AF2" s="65" t="s">
        <v>580</v>
      </c>
    </row>
    <row r="3" spans="1:32" x14ac:dyDescent="0.25">
      <c r="A3" t="s">
        <v>581</v>
      </c>
      <c r="B3" s="66">
        <v>45509</v>
      </c>
      <c r="C3" s="66">
        <v>46604</v>
      </c>
      <c r="D3" t="s">
        <v>582</v>
      </c>
    </row>
    <row r="4" spans="1:32" x14ac:dyDescent="0.25">
      <c r="G4" t="s">
        <v>581</v>
      </c>
      <c r="H4" t="s">
        <v>44</v>
      </c>
      <c r="I4" t="s">
        <v>45</v>
      </c>
      <c r="J4" t="s">
        <v>583</v>
      </c>
      <c r="K4" t="s">
        <v>584</v>
      </c>
      <c r="L4">
        <v>80000</v>
      </c>
      <c r="M4">
        <v>1</v>
      </c>
    </row>
    <row r="5" spans="1:32" x14ac:dyDescent="0.25">
      <c r="G5" t="s">
        <v>581</v>
      </c>
      <c r="H5" t="s">
        <v>44</v>
      </c>
      <c r="I5" t="s">
        <v>45</v>
      </c>
      <c r="J5" t="s">
        <v>583</v>
      </c>
      <c r="K5" t="s">
        <v>585</v>
      </c>
      <c r="L5">
        <v>80000</v>
      </c>
      <c r="M5">
        <v>29</v>
      </c>
    </row>
    <row r="6" spans="1:32" x14ac:dyDescent="0.25">
      <c r="Y6" t="s">
        <v>581</v>
      </c>
      <c r="Z6">
        <v>1</v>
      </c>
      <c r="AA6" t="s">
        <v>44</v>
      </c>
      <c r="AB6" t="s">
        <v>45</v>
      </c>
      <c r="AC6" s="68">
        <v>45509</v>
      </c>
      <c r="AD6" s="67">
        <v>3200</v>
      </c>
      <c r="AE6" t="s">
        <v>586</v>
      </c>
    </row>
    <row r="7" spans="1:32" x14ac:dyDescent="0.25">
      <c r="Y7" t="s">
        <v>581</v>
      </c>
      <c r="Z7">
        <v>2</v>
      </c>
      <c r="AA7" t="s">
        <v>44</v>
      </c>
      <c r="AB7" t="s">
        <v>45</v>
      </c>
      <c r="AC7" s="68">
        <v>45540</v>
      </c>
      <c r="AD7" s="67">
        <v>4000</v>
      </c>
      <c r="AE7" t="s">
        <v>586</v>
      </c>
    </row>
    <row r="8" spans="1:32" x14ac:dyDescent="0.25">
      <c r="Y8" t="s">
        <v>581</v>
      </c>
      <c r="Z8">
        <v>3</v>
      </c>
      <c r="AA8" t="s">
        <v>44</v>
      </c>
      <c r="AB8" t="s">
        <v>45</v>
      </c>
      <c r="AC8" s="68">
        <v>45570</v>
      </c>
      <c r="AD8" s="67">
        <v>2800</v>
      </c>
      <c r="AE8" t="s">
        <v>586</v>
      </c>
    </row>
    <row r="9" spans="1:32" x14ac:dyDescent="0.25">
      <c r="Y9" t="s">
        <v>581</v>
      </c>
      <c r="Z9">
        <v>4</v>
      </c>
      <c r="AA9" t="s">
        <v>44</v>
      </c>
      <c r="AB9" t="s">
        <v>45</v>
      </c>
      <c r="AC9" s="68">
        <v>45601</v>
      </c>
      <c r="AD9" s="67">
        <v>2800</v>
      </c>
      <c r="AE9" t="s">
        <v>586</v>
      </c>
    </row>
    <row r="10" spans="1:32" x14ac:dyDescent="0.25">
      <c r="Y10" t="s">
        <v>581</v>
      </c>
      <c r="Z10">
        <v>5</v>
      </c>
      <c r="AA10" t="s">
        <v>44</v>
      </c>
      <c r="AB10" t="s">
        <v>45</v>
      </c>
      <c r="AC10" s="68">
        <v>45631</v>
      </c>
      <c r="AD10" s="67">
        <v>2400</v>
      </c>
      <c r="AE10" t="s">
        <v>586</v>
      </c>
    </row>
    <row r="11" spans="1:32" x14ac:dyDescent="0.25">
      <c r="Y11" t="s">
        <v>581</v>
      </c>
      <c r="Z11">
        <v>6</v>
      </c>
      <c r="AA11" t="s">
        <v>44</v>
      </c>
      <c r="AB11" t="s">
        <v>45</v>
      </c>
      <c r="AC11" s="68">
        <v>45662</v>
      </c>
      <c r="AD11" s="67">
        <v>1600</v>
      </c>
      <c r="AE11" t="s">
        <v>586</v>
      </c>
    </row>
    <row r="12" spans="1:32" x14ac:dyDescent="0.25">
      <c r="Y12" t="s">
        <v>581</v>
      </c>
      <c r="Z12">
        <v>7</v>
      </c>
      <c r="AA12" t="s">
        <v>44</v>
      </c>
      <c r="AB12" t="s">
        <v>45</v>
      </c>
      <c r="AC12" s="68">
        <v>45693</v>
      </c>
      <c r="AD12" s="67">
        <v>1200</v>
      </c>
      <c r="AE12" t="s">
        <v>586</v>
      </c>
    </row>
    <row r="13" spans="1:32" x14ac:dyDescent="0.25">
      <c r="Y13" t="s">
        <v>581</v>
      </c>
      <c r="Z13">
        <v>8</v>
      </c>
      <c r="AA13" t="s">
        <v>44</v>
      </c>
      <c r="AB13" t="s">
        <v>45</v>
      </c>
      <c r="AC13" s="68">
        <v>45721</v>
      </c>
      <c r="AD13" s="67">
        <v>1200</v>
      </c>
      <c r="AE13" t="s">
        <v>586</v>
      </c>
    </row>
    <row r="14" spans="1:32" x14ac:dyDescent="0.25">
      <c r="Y14" t="s">
        <v>581</v>
      </c>
      <c r="Z14">
        <v>9</v>
      </c>
      <c r="AA14" t="s">
        <v>44</v>
      </c>
      <c r="AB14" t="s">
        <v>45</v>
      </c>
      <c r="AC14" s="68">
        <v>45752</v>
      </c>
      <c r="AD14" s="67">
        <v>1600</v>
      </c>
      <c r="AE14" t="s">
        <v>586</v>
      </c>
    </row>
    <row r="15" spans="1:32" x14ac:dyDescent="0.25">
      <c r="Y15" t="s">
        <v>581</v>
      </c>
      <c r="Z15">
        <v>10</v>
      </c>
      <c r="AA15" t="s">
        <v>44</v>
      </c>
      <c r="AB15" t="s">
        <v>45</v>
      </c>
      <c r="AC15" s="68">
        <v>45782</v>
      </c>
      <c r="AD15" s="67">
        <v>3200</v>
      </c>
      <c r="AE15" t="s">
        <v>586</v>
      </c>
    </row>
    <row r="16" spans="1:32" x14ac:dyDescent="0.25">
      <c r="Y16" t="s">
        <v>581</v>
      </c>
      <c r="Z16">
        <v>11</v>
      </c>
      <c r="AA16" t="s">
        <v>44</v>
      </c>
      <c r="AB16" t="s">
        <v>45</v>
      </c>
      <c r="AC16" s="68">
        <v>45813</v>
      </c>
      <c r="AD16" s="67">
        <v>2400</v>
      </c>
      <c r="AE16" t="s">
        <v>586</v>
      </c>
    </row>
    <row r="17" spans="25:31" x14ac:dyDescent="0.25">
      <c r="Y17" t="s">
        <v>581</v>
      </c>
      <c r="Z17">
        <v>12</v>
      </c>
      <c r="AA17" t="s">
        <v>44</v>
      </c>
      <c r="AB17" t="s">
        <v>45</v>
      </c>
      <c r="AC17" s="68">
        <v>45843</v>
      </c>
      <c r="AD17" s="67">
        <v>2400</v>
      </c>
      <c r="AE17" t="s">
        <v>586</v>
      </c>
    </row>
    <row r="18" spans="25:31" x14ac:dyDescent="0.25">
      <c r="Y18" t="s">
        <v>581</v>
      </c>
      <c r="Z18">
        <v>13</v>
      </c>
      <c r="AA18" t="s">
        <v>44</v>
      </c>
      <c r="AB18" t="s">
        <v>45</v>
      </c>
      <c r="AC18" s="68">
        <v>45874</v>
      </c>
      <c r="AD18" s="67">
        <v>2400</v>
      </c>
      <c r="AE18" t="s">
        <v>586</v>
      </c>
    </row>
    <row r="19" spans="25:31" x14ac:dyDescent="0.25">
      <c r="Y19" t="s">
        <v>581</v>
      </c>
      <c r="Z19">
        <v>14</v>
      </c>
      <c r="AA19" t="s">
        <v>44</v>
      </c>
      <c r="AB19" t="s">
        <v>45</v>
      </c>
      <c r="AC19" s="68">
        <v>45905</v>
      </c>
      <c r="AD19" s="67">
        <v>2000</v>
      </c>
      <c r="AE19" t="s">
        <v>586</v>
      </c>
    </row>
    <row r="20" spans="25:31" x14ac:dyDescent="0.25">
      <c r="Y20" t="s">
        <v>581</v>
      </c>
      <c r="Z20">
        <v>15</v>
      </c>
      <c r="AA20" t="s">
        <v>44</v>
      </c>
      <c r="AB20" t="s">
        <v>45</v>
      </c>
      <c r="AC20" s="68">
        <v>45935</v>
      </c>
      <c r="AD20" s="67">
        <v>2000</v>
      </c>
      <c r="AE20" t="s">
        <v>586</v>
      </c>
    </row>
    <row r="21" spans="25:31" x14ac:dyDescent="0.25">
      <c r="Y21" t="s">
        <v>581</v>
      </c>
      <c r="Z21">
        <v>16</v>
      </c>
      <c r="AA21" t="s">
        <v>44</v>
      </c>
      <c r="AB21" t="s">
        <v>45</v>
      </c>
      <c r="AC21" s="68">
        <v>45966</v>
      </c>
      <c r="AD21" s="67">
        <v>1600</v>
      </c>
      <c r="AE21" t="s">
        <v>586</v>
      </c>
    </row>
    <row r="22" spans="25:31" x14ac:dyDescent="0.25">
      <c r="Y22" t="s">
        <v>581</v>
      </c>
      <c r="Z22">
        <v>17</v>
      </c>
      <c r="AA22" t="s">
        <v>44</v>
      </c>
      <c r="AB22" t="s">
        <v>45</v>
      </c>
      <c r="AC22" s="68">
        <v>45996</v>
      </c>
      <c r="AD22" s="67">
        <v>1600</v>
      </c>
      <c r="AE22" t="s">
        <v>586</v>
      </c>
    </row>
    <row r="23" spans="25:31" x14ac:dyDescent="0.25">
      <c r="Y23" t="s">
        <v>581</v>
      </c>
      <c r="Z23">
        <v>18</v>
      </c>
      <c r="AA23" t="s">
        <v>44</v>
      </c>
      <c r="AB23" t="s">
        <v>45</v>
      </c>
      <c r="AC23" s="68">
        <v>46027</v>
      </c>
      <c r="AD23" s="67">
        <v>2000</v>
      </c>
      <c r="AE23" t="s">
        <v>586</v>
      </c>
    </row>
    <row r="24" spans="25:31" x14ac:dyDescent="0.25">
      <c r="Y24" t="s">
        <v>581</v>
      </c>
      <c r="Z24">
        <v>19</v>
      </c>
      <c r="AA24" t="s">
        <v>44</v>
      </c>
      <c r="AB24" t="s">
        <v>45</v>
      </c>
      <c r="AC24" s="68">
        <v>46058</v>
      </c>
      <c r="AD24" s="67">
        <v>2000</v>
      </c>
      <c r="AE24" t="s">
        <v>586</v>
      </c>
    </row>
    <row r="25" spans="25:31" x14ac:dyDescent="0.25">
      <c r="Y25" t="s">
        <v>581</v>
      </c>
      <c r="Z25">
        <v>20</v>
      </c>
      <c r="AA25" t="s">
        <v>44</v>
      </c>
      <c r="AB25" t="s">
        <v>45</v>
      </c>
      <c r="AC25" s="68">
        <v>46086</v>
      </c>
      <c r="AD25" s="67">
        <v>1600</v>
      </c>
      <c r="AE25" t="s">
        <v>586</v>
      </c>
    </row>
    <row r="26" spans="25:31" x14ac:dyDescent="0.25">
      <c r="Y26" t="s">
        <v>581</v>
      </c>
      <c r="Z26">
        <v>21</v>
      </c>
      <c r="AA26" t="s">
        <v>44</v>
      </c>
      <c r="AB26" t="s">
        <v>45</v>
      </c>
      <c r="AC26" s="68">
        <v>46117</v>
      </c>
      <c r="AD26" s="67">
        <v>1600</v>
      </c>
      <c r="AE26" t="s">
        <v>586</v>
      </c>
    </row>
    <row r="27" spans="25:31" x14ac:dyDescent="0.25">
      <c r="Y27" t="s">
        <v>581</v>
      </c>
      <c r="Z27">
        <v>22</v>
      </c>
      <c r="AA27" t="s">
        <v>44</v>
      </c>
      <c r="AB27" t="s">
        <v>45</v>
      </c>
      <c r="AC27" s="68">
        <v>46147</v>
      </c>
      <c r="AD27" s="67">
        <v>3200</v>
      </c>
      <c r="AE27" t="s">
        <v>586</v>
      </c>
    </row>
    <row r="28" spans="25:31" x14ac:dyDescent="0.25">
      <c r="Y28" t="s">
        <v>581</v>
      </c>
      <c r="Z28">
        <v>23</v>
      </c>
      <c r="AA28" t="s">
        <v>44</v>
      </c>
      <c r="AB28" t="s">
        <v>45</v>
      </c>
      <c r="AC28" s="68">
        <v>46178</v>
      </c>
      <c r="AD28" s="67">
        <v>3200</v>
      </c>
      <c r="AE28" t="s">
        <v>586</v>
      </c>
    </row>
    <row r="29" spans="25:31" x14ac:dyDescent="0.25">
      <c r="Y29" t="s">
        <v>581</v>
      </c>
      <c r="Z29">
        <v>24</v>
      </c>
      <c r="AA29" t="s">
        <v>44</v>
      </c>
      <c r="AB29" t="s">
        <v>45</v>
      </c>
      <c r="AC29" s="68">
        <v>46208</v>
      </c>
      <c r="AD29" s="67">
        <v>3200</v>
      </c>
      <c r="AE29" t="s">
        <v>586</v>
      </c>
    </row>
    <row r="30" spans="25:31" x14ac:dyDescent="0.25">
      <c r="Y30" t="s">
        <v>581</v>
      </c>
      <c r="Z30">
        <v>25</v>
      </c>
      <c r="AA30" t="s">
        <v>44</v>
      </c>
      <c r="AB30" t="s">
        <v>45</v>
      </c>
      <c r="AC30" s="68">
        <v>46239</v>
      </c>
      <c r="AD30" s="67">
        <v>4000</v>
      </c>
      <c r="AE30" t="s">
        <v>586</v>
      </c>
    </row>
    <row r="31" spans="25:31" x14ac:dyDescent="0.25">
      <c r="Y31" t="s">
        <v>581</v>
      </c>
      <c r="Z31">
        <v>26</v>
      </c>
      <c r="AA31" t="s">
        <v>44</v>
      </c>
      <c r="AB31" t="s">
        <v>45</v>
      </c>
      <c r="AC31" s="68">
        <v>46270</v>
      </c>
      <c r="AD31" s="67">
        <v>4000</v>
      </c>
      <c r="AE31" t="s">
        <v>586</v>
      </c>
    </row>
    <row r="32" spans="25:31" x14ac:dyDescent="0.25">
      <c r="Y32" t="s">
        <v>581</v>
      </c>
      <c r="Z32">
        <v>27</v>
      </c>
      <c r="AA32" t="s">
        <v>44</v>
      </c>
      <c r="AB32" t="s">
        <v>45</v>
      </c>
      <c r="AC32" s="68">
        <v>46300</v>
      </c>
      <c r="AD32" s="67">
        <v>4800</v>
      </c>
      <c r="AE32" t="s">
        <v>586</v>
      </c>
    </row>
    <row r="33" spans="1:31" x14ac:dyDescent="0.25">
      <c r="Y33" t="s">
        <v>581</v>
      </c>
      <c r="Z33">
        <v>28</v>
      </c>
      <c r="AA33" t="s">
        <v>44</v>
      </c>
      <c r="AB33" t="s">
        <v>45</v>
      </c>
      <c r="AC33" s="68">
        <v>46331</v>
      </c>
      <c r="AD33" s="67">
        <v>4000</v>
      </c>
      <c r="AE33" t="s">
        <v>586</v>
      </c>
    </row>
    <row r="34" spans="1:31" x14ac:dyDescent="0.25">
      <c r="Y34" t="s">
        <v>581</v>
      </c>
      <c r="Z34">
        <v>29</v>
      </c>
      <c r="AA34" t="s">
        <v>44</v>
      </c>
      <c r="AB34" t="s">
        <v>45</v>
      </c>
      <c r="AC34" s="68">
        <v>46361</v>
      </c>
      <c r="AD34" s="67">
        <v>4000</v>
      </c>
      <c r="AE34" t="s">
        <v>586</v>
      </c>
    </row>
    <row r="35" spans="1:31" x14ac:dyDescent="0.25">
      <c r="A35" t="s">
        <v>587</v>
      </c>
      <c r="B35" s="66">
        <v>45509</v>
      </c>
      <c r="C35" s="66">
        <v>46604</v>
      </c>
      <c r="D35" t="s">
        <v>582</v>
      </c>
    </row>
    <row r="36" spans="1:31" x14ac:dyDescent="0.25">
      <c r="G36" t="s">
        <v>587</v>
      </c>
      <c r="H36" t="s">
        <v>23</v>
      </c>
      <c r="I36" t="s">
        <v>24</v>
      </c>
      <c r="J36" t="s">
        <v>583</v>
      </c>
      <c r="K36" t="s">
        <v>588</v>
      </c>
      <c r="L36">
        <v>100000</v>
      </c>
      <c r="M36">
        <v>1</v>
      </c>
    </row>
    <row r="37" spans="1:31" x14ac:dyDescent="0.25">
      <c r="G37" t="s">
        <v>587</v>
      </c>
      <c r="H37" t="s">
        <v>23</v>
      </c>
      <c r="I37" t="s">
        <v>24</v>
      </c>
      <c r="J37" t="s">
        <v>583</v>
      </c>
      <c r="K37" t="s">
        <v>589</v>
      </c>
      <c r="L37">
        <v>100000</v>
      </c>
      <c r="M37">
        <v>29</v>
      </c>
    </row>
    <row r="38" spans="1:31" x14ac:dyDescent="0.25">
      <c r="Y38" t="s">
        <v>587</v>
      </c>
      <c r="Z38">
        <v>1</v>
      </c>
      <c r="AA38" t="s">
        <v>23</v>
      </c>
      <c r="AB38" t="s">
        <v>24</v>
      </c>
      <c r="AC38" s="68">
        <v>45509</v>
      </c>
      <c r="AD38" s="67">
        <v>4800</v>
      </c>
      <c r="AE38" t="s">
        <v>586</v>
      </c>
    </row>
    <row r="39" spans="1:31" x14ac:dyDescent="0.25">
      <c r="Y39" t="s">
        <v>587</v>
      </c>
      <c r="Z39">
        <v>2</v>
      </c>
      <c r="AA39" t="s">
        <v>23</v>
      </c>
      <c r="AB39" t="s">
        <v>24</v>
      </c>
      <c r="AC39" s="68">
        <v>45540</v>
      </c>
      <c r="AD39" s="67">
        <v>6000</v>
      </c>
      <c r="AE39" t="s">
        <v>586</v>
      </c>
    </row>
    <row r="40" spans="1:31" x14ac:dyDescent="0.25">
      <c r="Y40" t="s">
        <v>587</v>
      </c>
      <c r="Z40">
        <v>3</v>
      </c>
      <c r="AA40" t="s">
        <v>23</v>
      </c>
      <c r="AB40" t="s">
        <v>24</v>
      </c>
      <c r="AC40" s="68">
        <v>45570</v>
      </c>
      <c r="AD40" s="67">
        <v>4200</v>
      </c>
      <c r="AE40" t="s">
        <v>586</v>
      </c>
    </row>
    <row r="41" spans="1:31" x14ac:dyDescent="0.25">
      <c r="Y41" t="s">
        <v>587</v>
      </c>
      <c r="Z41">
        <v>4</v>
      </c>
      <c r="AA41" t="s">
        <v>23</v>
      </c>
      <c r="AB41" t="s">
        <v>24</v>
      </c>
      <c r="AC41" s="68">
        <v>45601</v>
      </c>
      <c r="AD41" s="67">
        <v>4200</v>
      </c>
      <c r="AE41" t="s">
        <v>586</v>
      </c>
    </row>
    <row r="42" spans="1:31" x14ac:dyDescent="0.25">
      <c r="Y42" t="s">
        <v>587</v>
      </c>
      <c r="Z42">
        <v>5</v>
      </c>
      <c r="AA42" t="s">
        <v>23</v>
      </c>
      <c r="AB42" t="s">
        <v>24</v>
      </c>
      <c r="AC42" s="68">
        <v>45631</v>
      </c>
      <c r="AD42" s="67">
        <v>3600</v>
      </c>
      <c r="AE42" t="s">
        <v>586</v>
      </c>
    </row>
    <row r="43" spans="1:31" x14ac:dyDescent="0.25">
      <c r="Y43" t="s">
        <v>587</v>
      </c>
      <c r="Z43">
        <v>6</v>
      </c>
      <c r="AA43" t="s">
        <v>23</v>
      </c>
      <c r="AB43" t="s">
        <v>24</v>
      </c>
      <c r="AC43" s="68">
        <v>45662</v>
      </c>
      <c r="AD43" s="67">
        <v>2400</v>
      </c>
      <c r="AE43" t="s">
        <v>586</v>
      </c>
    </row>
    <row r="44" spans="1:31" x14ac:dyDescent="0.25">
      <c r="Y44" t="s">
        <v>587</v>
      </c>
      <c r="Z44">
        <v>7</v>
      </c>
      <c r="AA44" t="s">
        <v>23</v>
      </c>
      <c r="AB44" t="s">
        <v>24</v>
      </c>
      <c r="AC44" s="68">
        <v>45693</v>
      </c>
      <c r="AD44" s="67">
        <v>1800</v>
      </c>
      <c r="AE44" t="s">
        <v>586</v>
      </c>
    </row>
    <row r="45" spans="1:31" x14ac:dyDescent="0.25">
      <c r="Y45" t="s">
        <v>587</v>
      </c>
      <c r="Z45">
        <v>8</v>
      </c>
      <c r="AA45" t="s">
        <v>23</v>
      </c>
      <c r="AB45" t="s">
        <v>24</v>
      </c>
      <c r="AC45" s="68">
        <v>45721</v>
      </c>
      <c r="AD45" s="67">
        <v>1800</v>
      </c>
      <c r="AE45" t="s">
        <v>586</v>
      </c>
    </row>
    <row r="46" spans="1:31" x14ac:dyDescent="0.25">
      <c r="Y46" t="s">
        <v>587</v>
      </c>
      <c r="Z46">
        <v>9</v>
      </c>
      <c r="AA46" t="s">
        <v>23</v>
      </c>
      <c r="AB46" t="s">
        <v>24</v>
      </c>
      <c r="AC46" s="68">
        <v>45752</v>
      </c>
      <c r="AD46" s="67">
        <v>2400</v>
      </c>
      <c r="AE46" t="s">
        <v>586</v>
      </c>
    </row>
    <row r="47" spans="1:31" x14ac:dyDescent="0.25">
      <c r="Y47" t="s">
        <v>587</v>
      </c>
      <c r="Z47">
        <v>10</v>
      </c>
      <c r="AA47" t="s">
        <v>23</v>
      </c>
      <c r="AB47" t="s">
        <v>24</v>
      </c>
      <c r="AC47" s="68">
        <v>45782</v>
      </c>
      <c r="AD47" s="67">
        <v>4800</v>
      </c>
      <c r="AE47" t="s">
        <v>586</v>
      </c>
    </row>
    <row r="48" spans="1:31" x14ac:dyDescent="0.25">
      <c r="Y48" t="s">
        <v>587</v>
      </c>
      <c r="Z48">
        <v>11</v>
      </c>
      <c r="AA48" t="s">
        <v>23</v>
      </c>
      <c r="AB48" t="s">
        <v>24</v>
      </c>
      <c r="AC48" s="68">
        <v>45813</v>
      </c>
      <c r="AD48" s="67">
        <v>3600</v>
      </c>
      <c r="AE48" t="s">
        <v>586</v>
      </c>
    </row>
    <row r="49" spans="25:31" x14ac:dyDescent="0.25">
      <c r="Y49" t="s">
        <v>587</v>
      </c>
      <c r="Z49">
        <v>12</v>
      </c>
      <c r="AA49" t="s">
        <v>23</v>
      </c>
      <c r="AB49" t="s">
        <v>24</v>
      </c>
      <c r="AC49" s="68">
        <v>45843</v>
      </c>
      <c r="AD49" s="67">
        <v>3600</v>
      </c>
      <c r="AE49" t="s">
        <v>586</v>
      </c>
    </row>
    <row r="50" spans="25:31" x14ac:dyDescent="0.25">
      <c r="Y50" t="s">
        <v>587</v>
      </c>
      <c r="Z50">
        <v>13</v>
      </c>
      <c r="AA50" t="s">
        <v>23</v>
      </c>
      <c r="AB50" t="s">
        <v>24</v>
      </c>
      <c r="AC50" s="68">
        <v>45874</v>
      </c>
      <c r="AD50" s="67">
        <v>3600</v>
      </c>
      <c r="AE50" t="s">
        <v>586</v>
      </c>
    </row>
    <row r="51" spans="25:31" x14ac:dyDescent="0.25">
      <c r="Y51" t="s">
        <v>587</v>
      </c>
      <c r="Z51">
        <v>14</v>
      </c>
      <c r="AA51" t="s">
        <v>23</v>
      </c>
      <c r="AB51" t="s">
        <v>24</v>
      </c>
      <c r="AC51" s="68">
        <v>45905</v>
      </c>
      <c r="AD51" s="67">
        <v>3000</v>
      </c>
      <c r="AE51" t="s">
        <v>586</v>
      </c>
    </row>
    <row r="52" spans="25:31" x14ac:dyDescent="0.25">
      <c r="Y52" t="s">
        <v>587</v>
      </c>
      <c r="Z52">
        <v>15</v>
      </c>
      <c r="AA52" t="s">
        <v>23</v>
      </c>
      <c r="AB52" t="s">
        <v>24</v>
      </c>
      <c r="AC52" s="68">
        <v>45935</v>
      </c>
      <c r="AD52" s="67">
        <v>3000</v>
      </c>
      <c r="AE52" t="s">
        <v>586</v>
      </c>
    </row>
    <row r="53" spans="25:31" x14ac:dyDescent="0.25">
      <c r="Y53" t="s">
        <v>587</v>
      </c>
      <c r="Z53">
        <v>16</v>
      </c>
      <c r="AA53" t="s">
        <v>23</v>
      </c>
      <c r="AB53" t="s">
        <v>24</v>
      </c>
      <c r="AC53" s="68">
        <v>45966</v>
      </c>
      <c r="AD53" s="67">
        <v>2400</v>
      </c>
      <c r="AE53" t="s">
        <v>586</v>
      </c>
    </row>
    <row r="54" spans="25:31" x14ac:dyDescent="0.25">
      <c r="Y54" t="s">
        <v>587</v>
      </c>
      <c r="Z54">
        <v>17</v>
      </c>
      <c r="AA54" t="s">
        <v>23</v>
      </c>
      <c r="AB54" t="s">
        <v>24</v>
      </c>
      <c r="AC54" s="68">
        <v>45996</v>
      </c>
      <c r="AD54" s="67">
        <v>2400</v>
      </c>
      <c r="AE54" t="s">
        <v>586</v>
      </c>
    </row>
    <row r="55" spans="25:31" x14ac:dyDescent="0.25">
      <c r="Y55" t="s">
        <v>587</v>
      </c>
      <c r="Z55">
        <v>18</v>
      </c>
      <c r="AA55" t="s">
        <v>23</v>
      </c>
      <c r="AB55" t="s">
        <v>24</v>
      </c>
      <c r="AC55" s="68">
        <v>46027</v>
      </c>
      <c r="AD55" s="67">
        <v>3000</v>
      </c>
      <c r="AE55" t="s">
        <v>586</v>
      </c>
    </row>
    <row r="56" spans="25:31" x14ac:dyDescent="0.25">
      <c r="Y56" t="s">
        <v>587</v>
      </c>
      <c r="Z56">
        <v>19</v>
      </c>
      <c r="AA56" t="s">
        <v>23</v>
      </c>
      <c r="AB56" t="s">
        <v>24</v>
      </c>
      <c r="AC56" s="68">
        <v>46058</v>
      </c>
      <c r="AD56" s="67">
        <v>3000</v>
      </c>
      <c r="AE56" t="s">
        <v>586</v>
      </c>
    </row>
    <row r="57" spans="25:31" x14ac:dyDescent="0.25">
      <c r="Y57" t="s">
        <v>587</v>
      </c>
      <c r="Z57">
        <v>20</v>
      </c>
      <c r="AA57" t="s">
        <v>23</v>
      </c>
      <c r="AB57" t="s">
        <v>24</v>
      </c>
      <c r="AC57" s="68">
        <v>46086</v>
      </c>
      <c r="AD57" s="67">
        <v>2400</v>
      </c>
      <c r="AE57" t="s">
        <v>586</v>
      </c>
    </row>
    <row r="58" spans="25:31" x14ac:dyDescent="0.25">
      <c r="Y58" t="s">
        <v>587</v>
      </c>
      <c r="Z58">
        <v>21</v>
      </c>
      <c r="AA58" t="s">
        <v>23</v>
      </c>
      <c r="AB58" t="s">
        <v>24</v>
      </c>
      <c r="AC58" s="68">
        <v>46117</v>
      </c>
      <c r="AD58" s="67">
        <v>2400</v>
      </c>
      <c r="AE58" t="s">
        <v>586</v>
      </c>
    </row>
    <row r="59" spans="25:31" x14ac:dyDescent="0.25">
      <c r="Y59" t="s">
        <v>587</v>
      </c>
      <c r="Z59">
        <v>22</v>
      </c>
      <c r="AA59" t="s">
        <v>23</v>
      </c>
      <c r="AB59" t="s">
        <v>24</v>
      </c>
      <c r="AC59" s="68">
        <v>46147</v>
      </c>
      <c r="AD59" s="67">
        <v>4800</v>
      </c>
      <c r="AE59" t="s">
        <v>586</v>
      </c>
    </row>
    <row r="60" spans="25:31" x14ac:dyDescent="0.25">
      <c r="Y60" t="s">
        <v>587</v>
      </c>
      <c r="Z60">
        <v>23</v>
      </c>
      <c r="AA60" t="s">
        <v>23</v>
      </c>
      <c r="AB60" t="s">
        <v>24</v>
      </c>
      <c r="AC60" s="68">
        <v>46178</v>
      </c>
      <c r="AD60" s="67">
        <v>4800</v>
      </c>
      <c r="AE60" t="s">
        <v>586</v>
      </c>
    </row>
    <row r="61" spans="25:31" x14ac:dyDescent="0.25">
      <c r="Y61" t="s">
        <v>587</v>
      </c>
      <c r="Z61">
        <v>24</v>
      </c>
      <c r="AA61" t="s">
        <v>23</v>
      </c>
      <c r="AB61" t="s">
        <v>24</v>
      </c>
      <c r="AC61" s="68">
        <v>46208</v>
      </c>
      <c r="AD61" s="67">
        <v>4800</v>
      </c>
      <c r="AE61" t="s">
        <v>586</v>
      </c>
    </row>
    <row r="62" spans="25:31" x14ac:dyDescent="0.25">
      <c r="Y62" t="s">
        <v>587</v>
      </c>
      <c r="Z62">
        <v>25</v>
      </c>
      <c r="AA62" t="s">
        <v>23</v>
      </c>
      <c r="AB62" t="s">
        <v>24</v>
      </c>
      <c r="AC62" s="68">
        <v>46239</v>
      </c>
      <c r="AD62" s="67">
        <v>6000</v>
      </c>
      <c r="AE62" t="s">
        <v>586</v>
      </c>
    </row>
    <row r="63" spans="25:31" x14ac:dyDescent="0.25">
      <c r="Y63" t="s">
        <v>587</v>
      </c>
      <c r="Z63">
        <v>26</v>
      </c>
      <c r="AA63" t="s">
        <v>23</v>
      </c>
      <c r="AB63" t="s">
        <v>24</v>
      </c>
      <c r="AC63" s="68">
        <v>46270</v>
      </c>
      <c r="AD63" s="67">
        <v>6000</v>
      </c>
      <c r="AE63" t="s">
        <v>586</v>
      </c>
    </row>
    <row r="64" spans="25:31" x14ac:dyDescent="0.25">
      <c r="Y64" t="s">
        <v>587</v>
      </c>
      <c r="Z64">
        <v>27</v>
      </c>
      <c r="AA64" t="s">
        <v>23</v>
      </c>
      <c r="AB64" t="s">
        <v>24</v>
      </c>
      <c r="AC64" s="68">
        <v>46300</v>
      </c>
      <c r="AD64" s="67">
        <v>7200</v>
      </c>
      <c r="AE64" t="s">
        <v>586</v>
      </c>
    </row>
    <row r="65" spans="25:31" x14ac:dyDescent="0.25">
      <c r="Y65" t="s">
        <v>587</v>
      </c>
      <c r="Z65">
        <v>28</v>
      </c>
      <c r="AA65" t="s">
        <v>23</v>
      </c>
      <c r="AB65" t="s">
        <v>24</v>
      </c>
      <c r="AC65" s="68">
        <v>46331</v>
      </c>
      <c r="AD65" s="67">
        <v>6000</v>
      </c>
      <c r="AE65" t="s">
        <v>586</v>
      </c>
    </row>
    <row r="66" spans="25:31" x14ac:dyDescent="0.25">
      <c r="Y66" t="s">
        <v>587</v>
      </c>
      <c r="Z66">
        <v>29</v>
      </c>
      <c r="AA66" t="s">
        <v>23</v>
      </c>
      <c r="AB66" t="s">
        <v>24</v>
      </c>
      <c r="AC66" s="68">
        <v>46361</v>
      </c>
      <c r="AD66" s="67">
        <v>6000</v>
      </c>
      <c r="AE66" t="s">
        <v>586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Dados</vt:lpstr>
      <vt:lpstr>RESUMO</vt:lpstr>
      <vt:lpstr>Tp.Despesas</vt:lpstr>
      <vt:lpstr>Contratos_ADM</vt:lpstr>
      <vt:lpstr>RESUMO!Area_de_impressao</vt:lpstr>
      <vt:lpstr>Tp.Despesas!Area_de_impressao</vt:lpstr>
      <vt:lpstr>RESUMO!Titulos_de_impressao</vt:lpstr>
      <vt:lpstr>Tp.Despesas!Titulos_de_impressao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emilia.mga@gmail.com</dc:creator>
  <cp:lastModifiedBy>Obras</cp:lastModifiedBy>
  <cp:lastPrinted>2024-10-16T15:05:30Z</cp:lastPrinted>
  <dcterms:created xsi:type="dcterms:W3CDTF">2024-03-28T14:12:47Z</dcterms:created>
  <dcterms:modified xsi:type="dcterms:W3CDTF">2025-02-19T01:04:48Z</dcterms:modified>
</cp:coreProperties>
</file>