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Obras\sistema_gestao_testes\testes\Financeiro\Clientes\"/>
    </mc:Choice>
  </mc:AlternateContent>
  <xr:revisionPtr revIDLastSave="0" documentId="13_ncr:1_{00DD19F3-7512-41E7-8647-A77BF7A07914}" xr6:coauthVersionLast="47" xr6:coauthVersionMax="47" xr10:uidLastSave="{00000000-0000-0000-0000-000000000000}"/>
  <bookViews>
    <workbookView xWindow="780" yWindow="780" windowWidth="15300" windowHeight="14910" xr2:uid="{00000000-000D-0000-FFFF-FFFF00000000}"/>
  </bookViews>
  <sheets>
    <sheet name="Dados" sheetId="1" r:id="rId1"/>
    <sheet name="RESUMO" sheetId="2" r:id="rId2"/>
    <sheet name="Tp.Despesas" sheetId="3" r:id="rId3"/>
    <sheet name="Contratos_ADM" sheetId="4" r:id="rId4"/>
  </sheets>
  <definedNames>
    <definedName name="_xlnm._FilterDatabase" localSheetId="0" hidden="1">Dados!$A$1:$O$1233</definedName>
    <definedName name="_xlnm.Print_Area" localSheetId="1">RESUMO!$A$1:$L$107</definedName>
    <definedName name="_xlnm.Print_Area" localSheetId="2">Tp.Despesas!$A$1:$J$47</definedName>
    <definedName name="_xlnm.Print_Titles" localSheetId="1">RESUMO!$1:$5</definedName>
    <definedName name="_xlnm.Print_Titles" localSheetId="2">Tp.Despesas!$1:$5</definedName>
    <definedName name="Z_1F464119_5B8A_40C0_B182_993F69588B9D_.wvu.Cols" localSheetId="0" hidden="1">Dados!$H:$R</definedName>
    <definedName name="Z_1F464119_5B8A_40C0_B182_993F69588B9D_.wvu.FilterData" localSheetId="0" hidden="1">Dados!$A$1:$O$2</definedName>
    <definedName name="Z_4D7D1941_B5FD_47B6_8D54_2E45180B8868_.wvu.Cols" localSheetId="0" hidden="1">Dados!$H:$R</definedName>
    <definedName name="Z_4D7D1941_B5FD_47B6_8D54_2E45180B8868_.wvu.FilterData" localSheetId="0" hidden="1">Dados!$A$1:$O$2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3" l="1"/>
  <c r="H9" i="3"/>
  <c r="D9" i="3"/>
  <c r="C9" i="3"/>
  <c r="A9" i="3"/>
  <c r="E9" i="3" s="1"/>
  <c r="A4" i="3"/>
  <c r="A3" i="3"/>
  <c r="H104" i="2"/>
  <c r="G104" i="2"/>
  <c r="F104" i="2"/>
  <c r="E104" i="2"/>
  <c r="D104" i="2"/>
  <c r="C104" i="2"/>
  <c r="H103" i="2"/>
  <c r="G103" i="2"/>
  <c r="F103" i="2"/>
  <c r="E103" i="2"/>
  <c r="D103" i="2"/>
  <c r="C103" i="2"/>
  <c r="H102" i="2"/>
  <c r="G102" i="2"/>
  <c r="F102" i="2"/>
  <c r="E102" i="2"/>
  <c r="D102" i="2"/>
  <c r="C102" i="2"/>
  <c r="H101" i="2"/>
  <c r="G101" i="2"/>
  <c r="F101" i="2"/>
  <c r="E101" i="2"/>
  <c r="D101" i="2"/>
  <c r="C101" i="2"/>
  <c r="H100" i="2"/>
  <c r="G100" i="2"/>
  <c r="F100" i="2"/>
  <c r="E100" i="2"/>
  <c r="D100" i="2"/>
  <c r="C100" i="2"/>
  <c r="H99" i="2"/>
  <c r="G99" i="2"/>
  <c r="F99" i="2"/>
  <c r="E99" i="2"/>
  <c r="D99" i="2"/>
  <c r="C99" i="2"/>
  <c r="H98" i="2"/>
  <c r="G98" i="2"/>
  <c r="F98" i="2"/>
  <c r="E98" i="2"/>
  <c r="D98" i="2"/>
  <c r="C98" i="2"/>
  <c r="H97" i="2"/>
  <c r="G97" i="2"/>
  <c r="F97" i="2"/>
  <c r="E97" i="2"/>
  <c r="D97" i="2"/>
  <c r="C97" i="2"/>
  <c r="H96" i="2"/>
  <c r="G96" i="2"/>
  <c r="F96" i="2"/>
  <c r="E96" i="2"/>
  <c r="D96" i="2"/>
  <c r="C96" i="2"/>
  <c r="H95" i="2"/>
  <c r="G95" i="2"/>
  <c r="F95" i="2"/>
  <c r="E95" i="2"/>
  <c r="D95" i="2"/>
  <c r="C95" i="2"/>
  <c r="H94" i="2"/>
  <c r="G94" i="2"/>
  <c r="F94" i="2"/>
  <c r="E94" i="2"/>
  <c r="D94" i="2"/>
  <c r="C94" i="2"/>
  <c r="H93" i="2"/>
  <c r="G93" i="2"/>
  <c r="F93" i="2"/>
  <c r="E93" i="2"/>
  <c r="D93" i="2"/>
  <c r="C93" i="2"/>
  <c r="H92" i="2"/>
  <c r="G92" i="2"/>
  <c r="F92" i="2"/>
  <c r="E92" i="2"/>
  <c r="D92" i="2"/>
  <c r="C92" i="2"/>
  <c r="H91" i="2"/>
  <c r="G91" i="2"/>
  <c r="F91" i="2"/>
  <c r="E91" i="2"/>
  <c r="D91" i="2"/>
  <c r="C91" i="2"/>
  <c r="H90" i="2"/>
  <c r="G90" i="2"/>
  <c r="F90" i="2"/>
  <c r="E90" i="2"/>
  <c r="D90" i="2"/>
  <c r="C90" i="2"/>
  <c r="H89" i="2"/>
  <c r="G89" i="2"/>
  <c r="F89" i="2"/>
  <c r="E89" i="2"/>
  <c r="D89" i="2"/>
  <c r="C89" i="2"/>
  <c r="H88" i="2"/>
  <c r="G88" i="2"/>
  <c r="F88" i="2"/>
  <c r="E88" i="2"/>
  <c r="D88" i="2"/>
  <c r="C88" i="2"/>
  <c r="H87" i="2"/>
  <c r="G87" i="2"/>
  <c r="F87" i="2"/>
  <c r="E87" i="2"/>
  <c r="D87" i="2"/>
  <c r="C87" i="2"/>
  <c r="H86" i="2"/>
  <c r="G86" i="2"/>
  <c r="F86" i="2"/>
  <c r="E86" i="2"/>
  <c r="D86" i="2"/>
  <c r="C86" i="2"/>
  <c r="H85" i="2"/>
  <c r="G85" i="2"/>
  <c r="F85" i="2"/>
  <c r="E85" i="2"/>
  <c r="D85" i="2"/>
  <c r="C85" i="2"/>
  <c r="H84" i="2"/>
  <c r="G84" i="2"/>
  <c r="F84" i="2"/>
  <c r="E84" i="2"/>
  <c r="D84" i="2"/>
  <c r="C84" i="2"/>
  <c r="H83" i="2"/>
  <c r="G83" i="2"/>
  <c r="F83" i="2"/>
  <c r="E83" i="2"/>
  <c r="D83" i="2"/>
  <c r="C83" i="2"/>
  <c r="H82" i="2"/>
  <c r="G82" i="2"/>
  <c r="F82" i="2"/>
  <c r="E82" i="2"/>
  <c r="D82" i="2"/>
  <c r="C82" i="2"/>
  <c r="H81" i="2"/>
  <c r="G81" i="2"/>
  <c r="F81" i="2"/>
  <c r="E81" i="2"/>
  <c r="D81" i="2"/>
  <c r="C81" i="2"/>
  <c r="H80" i="2"/>
  <c r="G80" i="2"/>
  <c r="F80" i="2"/>
  <c r="E80" i="2"/>
  <c r="D80" i="2"/>
  <c r="C80" i="2"/>
  <c r="H79" i="2"/>
  <c r="G79" i="2"/>
  <c r="F79" i="2"/>
  <c r="E79" i="2"/>
  <c r="D79" i="2"/>
  <c r="C79" i="2"/>
  <c r="H78" i="2"/>
  <c r="G78" i="2"/>
  <c r="F78" i="2"/>
  <c r="E78" i="2"/>
  <c r="D78" i="2"/>
  <c r="C78" i="2"/>
  <c r="H77" i="2"/>
  <c r="G77" i="2"/>
  <c r="F77" i="2"/>
  <c r="E77" i="2"/>
  <c r="D77" i="2"/>
  <c r="C77" i="2"/>
  <c r="H76" i="2"/>
  <c r="G76" i="2"/>
  <c r="F76" i="2"/>
  <c r="E76" i="2"/>
  <c r="D76" i="2"/>
  <c r="C76" i="2"/>
  <c r="H75" i="2"/>
  <c r="G75" i="2"/>
  <c r="F75" i="2"/>
  <c r="E75" i="2"/>
  <c r="D75" i="2"/>
  <c r="C75" i="2"/>
  <c r="H74" i="2"/>
  <c r="G74" i="2"/>
  <c r="F74" i="2"/>
  <c r="E74" i="2"/>
  <c r="D74" i="2"/>
  <c r="C74" i="2"/>
  <c r="H73" i="2"/>
  <c r="G73" i="2"/>
  <c r="F73" i="2"/>
  <c r="E73" i="2"/>
  <c r="D73" i="2"/>
  <c r="C73" i="2"/>
  <c r="H72" i="2"/>
  <c r="G72" i="2"/>
  <c r="F72" i="2"/>
  <c r="E72" i="2"/>
  <c r="D72" i="2"/>
  <c r="C72" i="2"/>
  <c r="H71" i="2"/>
  <c r="G71" i="2"/>
  <c r="F71" i="2"/>
  <c r="E71" i="2"/>
  <c r="D71" i="2"/>
  <c r="C71" i="2"/>
  <c r="H70" i="2"/>
  <c r="G70" i="2"/>
  <c r="F70" i="2"/>
  <c r="E70" i="2"/>
  <c r="D70" i="2"/>
  <c r="C70" i="2"/>
  <c r="H69" i="2"/>
  <c r="G69" i="2"/>
  <c r="F69" i="2"/>
  <c r="E69" i="2"/>
  <c r="D69" i="2"/>
  <c r="C69" i="2"/>
  <c r="H68" i="2"/>
  <c r="G68" i="2"/>
  <c r="F68" i="2"/>
  <c r="E68" i="2"/>
  <c r="D68" i="2"/>
  <c r="C68" i="2"/>
  <c r="H67" i="2"/>
  <c r="G67" i="2"/>
  <c r="F67" i="2"/>
  <c r="E67" i="2"/>
  <c r="D67" i="2"/>
  <c r="C67" i="2"/>
  <c r="H66" i="2"/>
  <c r="G66" i="2"/>
  <c r="F66" i="2"/>
  <c r="E66" i="2"/>
  <c r="D66" i="2"/>
  <c r="C66" i="2"/>
  <c r="H65" i="2"/>
  <c r="G65" i="2"/>
  <c r="F65" i="2"/>
  <c r="E65" i="2"/>
  <c r="D65" i="2"/>
  <c r="C65" i="2"/>
  <c r="H64" i="2"/>
  <c r="G64" i="2"/>
  <c r="F64" i="2"/>
  <c r="E64" i="2"/>
  <c r="D64" i="2"/>
  <c r="C64" i="2"/>
  <c r="H63" i="2"/>
  <c r="G63" i="2"/>
  <c r="F63" i="2"/>
  <c r="E63" i="2"/>
  <c r="D63" i="2"/>
  <c r="C63" i="2"/>
  <c r="H62" i="2"/>
  <c r="G62" i="2"/>
  <c r="F62" i="2"/>
  <c r="E62" i="2"/>
  <c r="D62" i="2"/>
  <c r="C62" i="2"/>
  <c r="H61" i="2"/>
  <c r="G61" i="2"/>
  <c r="F61" i="2"/>
  <c r="E61" i="2"/>
  <c r="D61" i="2"/>
  <c r="C61" i="2"/>
  <c r="H60" i="2"/>
  <c r="G60" i="2"/>
  <c r="F60" i="2"/>
  <c r="E60" i="2"/>
  <c r="D60" i="2"/>
  <c r="C60" i="2"/>
  <c r="H59" i="2"/>
  <c r="G59" i="2"/>
  <c r="F59" i="2"/>
  <c r="E59" i="2"/>
  <c r="D59" i="2"/>
  <c r="C59" i="2"/>
  <c r="H58" i="2"/>
  <c r="G58" i="2"/>
  <c r="F58" i="2"/>
  <c r="E58" i="2"/>
  <c r="D58" i="2"/>
  <c r="C58" i="2"/>
  <c r="H57" i="2"/>
  <c r="G57" i="2"/>
  <c r="F57" i="2"/>
  <c r="E57" i="2"/>
  <c r="D57" i="2"/>
  <c r="C57" i="2"/>
  <c r="H56" i="2"/>
  <c r="G56" i="2"/>
  <c r="F56" i="2"/>
  <c r="E56" i="2"/>
  <c r="D56" i="2"/>
  <c r="C56" i="2"/>
  <c r="H55" i="2"/>
  <c r="G55" i="2"/>
  <c r="F55" i="2"/>
  <c r="E55" i="2"/>
  <c r="D55" i="2"/>
  <c r="C55" i="2"/>
  <c r="H54" i="2"/>
  <c r="G54" i="2"/>
  <c r="F54" i="2"/>
  <c r="E54" i="2"/>
  <c r="D54" i="2"/>
  <c r="C54" i="2"/>
  <c r="H53" i="2"/>
  <c r="G53" i="2"/>
  <c r="F53" i="2"/>
  <c r="E53" i="2"/>
  <c r="D53" i="2"/>
  <c r="C53" i="2"/>
  <c r="H52" i="2"/>
  <c r="G52" i="2"/>
  <c r="F52" i="2"/>
  <c r="E52" i="2"/>
  <c r="D52" i="2"/>
  <c r="C52" i="2"/>
  <c r="H51" i="2"/>
  <c r="G51" i="2"/>
  <c r="F51" i="2"/>
  <c r="E51" i="2"/>
  <c r="D51" i="2"/>
  <c r="C51" i="2"/>
  <c r="H50" i="2"/>
  <c r="G50" i="2"/>
  <c r="F50" i="2"/>
  <c r="E50" i="2"/>
  <c r="D50" i="2"/>
  <c r="C50" i="2"/>
  <c r="H49" i="2"/>
  <c r="G49" i="2"/>
  <c r="F49" i="2"/>
  <c r="E49" i="2"/>
  <c r="D49" i="2"/>
  <c r="C49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H45" i="2"/>
  <c r="G45" i="2"/>
  <c r="F45" i="2"/>
  <c r="E45" i="2"/>
  <c r="D45" i="2"/>
  <c r="C45" i="2"/>
  <c r="H44" i="2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H37" i="2"/>
  <c r="G37" i="2"/>
  <c r="F37" i="2"/>
  <c r="E37" i="2"/>
  <c r="D37" i="2"/>
  <c r="C37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Q1201" i="1"/>
  <c r="P1201" i="1"/>
  <c r="O1201" i="1"/>
  <c r="N1201" i="1"/>
  <c r="Q1200" i="1"/>
  <c r="P1200" i="1"/>
  <c r="O1200" i="1"/>
  <c r="N1200" i="1"/>
  <c r="Q46" i="1"/>
  <c r="P46" i="1"/>
  <c r="O46" i="1"/>
  <c r="N46" i="1"/>
  <c r="Q1232" i="1"/>
  <c r="P1232" i="1"/>
  <c r="O1232" i="1"/>
  <c r="N1232" i="1"/>
  <c r="Q1229" i="1"/>
  <c r="P1229" i="1"/>
  <c r="O1229" i="1"/>
  <c r="N1229" i="1"/>
  <c r="Q1231" i="1"/>
  <c r="P1231" i="1"/>
  <c r="O1231" i="1"/>
  <c r="N1231" i="1"/>
  <c r="Q1230" i="1"/>
  <c r="P1230" i="1"/>
  <c r="O1230" i="1"/>
  <c r="N1230" i="1"/>
  <c r="Q1226" i="1"/>
  <c r="P1226" i="1"/>
  <c r="O1226" i="1"/>
  <c r="N1226" i="1"/>
  <c r="Q1225" i="1"/>
  <c r="P1225" i="1"/>
  <c r="O1225" i="1"/>
  <c r="N1225" i="1"/>
  <c r="Q1224" i="1"/>
  <c r="P1224" i="1"/>
  <c r="O1224" i="1"/>
  <c r="N1224" i="1"/>
  <c r="Q1223" i="1"/>
  <c r="P1223" i="1"/>
  <c r="O1223" i="1"/>
  <c r="N1223" i="1"/>
  <c r="Q1222" i="1"/>
  <c r="P1222" i="1"/>
  <c r="O1222" i="1"/>
  <c r="N1222" i="1"/>
  <c r="Q1221" i="1"/>
  <c r="P1221" i="1"/>
  <c r="O1221" i="1"/>
  <c r="N1221" i="1"/>
  <c r="Q1220" i="1"/>
  <c r="P1220" i="1"/>
  <c r="O1220" i="1"/>
  <c r="N1220" i="1"/>
  <c r="Q1219" i="1"/>
  <c r="P1219" i="1"/>
  <c r="O1219" i="1"/>
  <c r="N1219" i="1"/>
  <c r="Q1218" i="1"/>
  <c r="P1218" i="1"/>
  <c r="O1218" i="1"/>
  <c r="N1218" i="1"/>
  <c r="Q1217" i="1"/>
  <c r="P1217" i="1"/>
  <c r="O1217" i="1"/>
  <c r="N1217" i="1"/>
  <c r="Q1216" i="1"/>
  <c r="P1216" i="1"/>
  <c r="O1216" i="1"/>
  <c r="N1216" i="1"/>
  <c r="Q1215" i="1"/>
  <c r="P1215" i="1"/>
  <c r="O1215" i="1"/>
  <c r="N1215" i="1"/>
  <c r="Q1212" i="1"/>
  <c r="P1212" i="1"/>
  <c r="O1212" i="1"/>
  <c r="N1212" i="1"/>
  <c r="Q1206" i="1"/>
  <c r="P1206" i="1"/>
  <c r="O1206" i="1"/>
  <c r="N1206" i="1"/>
  <c r="Q1205" i="1"/>
  <c r="P1205" i="1"/>
  <c r="O1205" i="1"/>
  <c r="N1205" i="1"/>
  <c r="Q1204" i="1"/>
  <c r="P1204" i="1"/>
  <c r="O1204" i="1"/>
  <c r="N1204" i="1"/>
  <c r="Q1203" i="1"/>
  <c r="P1203" i="1"/>
  <c r="O1203" i="1"/>
  <c r="N1203" i="1"/>
  <c r="Q1202" i="1"/>
  <c r="P1202" i="1"/>
  <c r="O1202" i="1"/>
  <c r="N1202" i="1"/>
  <c r="Q1214" i="1"/>
  <c r="P1214" i="1"/>
  <c r="O1214" i="1"/>
  <c r="N1214" i="1"/>
  <c r="Q1213" i="1"/>
  <c r="P1213" i="1"/>
  <c r="O1213" i="1"/>
  <c r="N1213" i="1"/>
  <c r="Q1211" i="1"/>
  <c r="P1211" i="1"/>
  <c r="O1211" i="1"/>
  <c r="N1211" i="1"/>
  <c r="Q1210" i="1"/>
  <c r="P1210" i="1"/>
  <c r="O1210" i="1"/>
  <c r="N1210" i="1"/>
  <c r="Q1209" i="1"/>
  <c r="P1209" i="1"/>
  <c r="O1209" i="1"/>
  <c r="N1209" i="1"/>
  <c r="Q1208" i="1"/>
  <c r="P1208" i="1"/>
  <c r="O1208" i="1"/>
  <c r="N1208" i="1"/>
  <c r="Q1207" i="1"/>
  <c r="P1207" i="1"/>
  <c r="O1207" i="1"/>
  <c r="N1207" i="1"/>
  <c r="Q1183" i="1"/>
  <c r="P1183" i="1"/>
  <c r="O1183" i="1"/>
  <c r="N1183" i="1"/>
  <c r="Q1182" i="1"/>
  <c r="P1182" i="1"/>
  <c r="O1182" i="1"/>
  <c r="N1182" i="1"/>
  <c r="Q1181" i="1"/>
  <c r="P1181" i="1"/>
  <c r="O1181" i="1"/>
  <c r="N1181" i="1"/>
  <c r="Q1180" i="1"/>
  <c r="P1180" i="1"/>
  <c r="O1180" i="1"/>
  <c r="N1180" i="1"/>
  <c r="Q1179" i="1"/>
  <c r="P1179" i="1"/>
  <c r="O1179" i="1"/>
  <c r="N1179" i="1"/>
  <c r="Q1195" i="1"/>
  <c r="P1195" i="1"/>
  <c r="O1195" i="1"/>
  <c r="N1195" i="1"/>
  <c r="Q1194" i="1"/>
  <c r="P1194" i="1"/>
  <c r="O1194" i="1"/>
  <c r="N1194" i="1"/>
  <c r="Q1193" i="1"/>
  <c r="P1193" i="1"/>
  <c r="O1193" i="1"/>
  <c r="N1193" i="1"/>
  <c r="Q1192" i="1"/>
  <c r="P1192" i="1"/>
  <c r="O1192" i="1"/>
  <c r="N1192" i="1"/>
  <c r="Q1191" i="1"/>
  <c r="P1191" i="1"/>
  <c r="O1191" i="1"/>
  <c r="N1191" i="1"/>
  <c r="Q1199" i="1"/>
  <c r="P1199" i="1"/>
  <c r="O1199" i="1"/>
  <c r="N1199" i="1"/>
  <c r="Q1190" i="1"/>
  <c r="P1190" i="1"/>
  <c r="O1190" i="1"/>
  <c r="N1190" i="1"/>
  <c r="Q1198" i="1"/>
  <c r="P1198" i="1"/>
  <c r="O1198" i="1"/>
  <c r="N1198" i="1"/>
  <c r="Q1197" i="1"/>
  <c r="P1197" i="1"/>
  <c r="O1197" i="1"/>
  <c r="N1197" i="1"/>
  <c r="Q1196" i="1"/>
  <c r="P1196" i="1"/>
  <c r="O1196" i="1"/>
  <c r="N1196" i="1"/>
  <c r="Q1189" i="1"/>
  <c r="P1189" i="1"/>
  <c r="O1189" i="1"/>
  <c r="N1189" i="1"/>
  <c r="Q1188" i="1"/>
  <c r="P1188" i="1"/>
  <c r="O1188" i="1"/>
  <c r="N1188" i="1"/>
  <c r="Q1187" i="1"/>
  <c r="P1187" i="1"/>
  <c r="O1187" i="1"/>
  <c r="N1187" i="1"/>
  <c r="Q1186" i="1"/>
  <c r="P1186" i="1"/>
  <c r="O1186" i="1"/>
  <c r="N1186" i="1"/>
  <c r="Q1185" i="1"/>
  <c r="P1185" i="1"/>
  <c r="O1185" i="1"/>
  <c r="N1185" i="1"/>
  <c r="Q1178" i="1"/>
  <c r="P1178" i="1"/>
  <c r="O1178" i="1"/>
  <c r="N1178" i="1"/>
  <c r="Q1177" i="1"/>
  <c r="P1177" i="1"/>
  <c r="O1177" i="1"/>
  <c r="N1177" i="1"/>
  <c r="Q1174" i="1"/>
  <c r="P1174" i="1"/>
  <c r="O1174" i="1"/>
  <c r="N1174" i="1"/>
  <c r="Q1176" i="1"/>
  <c r="P1176" i="1"/>
  <c r="O1176" i="1"/>
  <c r="N1176" i="1"/>
  <c r="Q1175" i="1"/>
  <c r="P1175" i="1"/>
  <c r="O1175" i="1"/>
  <c r="N1175" i="1"/>
  <c r="Q1170" i="1"/>
  <c r="P1170" i="1"/>
  <c r="O1170" i="1"/>
  <c r="N1170" i="1"/>
  <c r="Q1167" i="1"/>
  <c r="P1167" i="1"/>
  <c r="O1167" i="1"/>
  <c r="N1167" i="1"/>
  <c r="Q1166" i="1"/>
  <c r="P1166" i="1"/>
  <c r="O1166" i="1"/>
  <c r="N1166" i="1"/>
  <c r="Q1165" i="1"/>
  <c r="P1165" i="1"/>
  <c r="O1165" i="1"/>
  <c r="N1165" i="1"/>
  <c r="Q1164" i="1"/>
  <c r="P1164" i="1"/>
  <c r="O1164" i="1"/>
  <c r="N1164" i="1"/>
  <c r="Q1163" i="1"/>
  <c r="P1163" i="1"/>
  <c r="O1163" i="1"/>
  <c r="N1163" i="1"/>
  <c r="Q1162" i="1"/>
  <c r="P1162" i="1"/>
  <c r="O1162" i="1"/>
  <c r="N1162" i="1"/>
  <c r="Q1173" i="1"/>
  <c r="P1173" i="1"/>
  <c r="O1173" i="1"/>
  <c r="N1173" i="1"/>
  <c r="Q1172" i="1"/>
  <c r="P1172" i="1"/>
  <c r="O1172" i="1"/>
  <c r="N1172" i="1"/>
  <c r="Q1171" i="1"/>
  <c r="P1171" i="1"/>
  <c r="O1171" i="1"/>
  <c r="N1171" i="1"/>
  <c r="Q1169" i="1"/>
  <c r="P1169" i="1"/>
  <c r="O1169" i="1"/>
  <c r="N1169" i="1"/>
  <c r="Q1161" i="1"/>
  <c r="P1161" i="1"/>
  <c r="O1161" i="1"/>
  <c r="N1161" i="1"/>
  <c r="Q1160" i="1"/>
  <c r="P1160" i="1"/>
  <c r="O1160" i="1"/>
  <c r="N1160" i="1"/>
  <c r="Q1150" i="1"/>
  <c r="P1150" i="1"/>
  <c r="O1150" i="1"/>
  <c r="N1150" i="1"/>
  <c r="Q1149" i="1"/>
  <c r="P1149" i="1"/>
  <c r="O1149" i="1"/>
  <c r="N1149" i="1"/>
  <c r="Q1148" i="1"/>
  <c r="P1148" i="1"/>
  <c r="O1148" i="1"/>
  <c r="N1148" i="1"/>
  <c r="Q1147" i="1"/>
  <c r="P1147" i="1"/>
  <c r="O1147" i="1"/>
  <c r="N1147" i="1"/>
  <c r="Q1146" i="1"/>
  <c r="P1146" i="1"/>
  <c r="O1146" i="1"/>
  <c r="N1146" i="1"/>
  <c r="Q1145" i="1"/>
  <c r="P1145" i="1"/>
  <c r="O1145" i="1"/>
  <c r="N1145" i="1"/>
  <c r="Q1144" i="1"/>
  <c r="P1144" i="1"/>
  <c r="O1144" i="1"/>
  <c r="N1144" i="1"/>
  <c r="Q1158" i="1"/>
  <c r="P1158" i="1"/>
  <c r="O1158" i="1"/>
  <c r="N1158" i="1"/>
  <c r="Q1157" i="1"/>
  <c r="P1157" i="1"/>
  <c r="O1157" i="1"/>
  <c r="N1157" i="1"/>
  <c r="Q1156" i="1"/>
  <c r="P1156" i="1"/>
  <c r="O1156" i="1"/>
  <c r="N1156" i="1"/>
  <c r="Q1159" i="1"/>
  <c r="P1159" i="1"/>
  <c r="O1159" i="1"/>
  <c r="N1159" i="1"/>
  <c r="Q1151" i="1"/>
  <c r="P1151" i="1"/>
  <c r="O1151" i="1"/>
  <c r="N1151" i="1"/>
  <c r="Q1155" i="1"/>
  <c r="P1155" i="1"/>
  <c r="O1155" i="1"/>
  <c r="N1155" i="1"/>
  <c r="Q1154" i="1"/>
  <c r="P1154" i="1"/>
  <c r="O1154" i="1"/>
  <c r="N1154" i="1"/>
  <c r="Q1153" i="1"/>
  <c r="P1153" i="1"/>
  <c r="O1153" i="1"/>
  <c r="N1153" i="1"/>
  <c r="Q1152" i="1"/>
  <c r="P1152" i="1"/>
  <c r="O1152" i="1"/>
  <c r="N1152" i="1"/>
  <c r="Q1123" i="1"/>
  <c r="P1123" i="1"/>
  <c r="O1123" i="1"/>
  <c r="N1123" i="1"/>
  <c r="Q1122" i="1"/>
  <c r="P1122" i="1"/>
  <c r="O1122" i="1"/>
  <c r="N1122" i="1"/>
  <c r="Q1121" i="1"/>
  <c r="P1121" i="1"/>
  <c r="O1121" i="1"/>
  <c r="N1121" i="1"/>
  <c r="Q1120" i="1"/>
  <c r="P1120" i="1"/>
  <c r="O1120" i="1"/>
  <c r="N1120" i="1"/>
  <c r="Q1119" i="1"/>
  <c r="P1119" i="1"/>
  <c r="O1119" i="1"/>
  <c r="N1119" i="1"/>
  <c r="Q1118" i="1"/>
  <c r="P1118" i="1"/>
  <c r="O1118" i="1"/>
  <c r="N1118" i="1"/>
  <c r="Q1143" i="1"/>
  <c r="P1143" i="1"/>
  <c r="O1143" i="1"/>
  <c r="N1143" i="1"/>
  <c r="Q1142" i="1"/>
  <c r="P1142" i="1"/>
  <c r="O1142" i="1"/>
  <c r="N1142" i="1"/>
  <c r="Q1141" i="1"/>
  <c r="P1141" i="1"/>
  <c r="O1141" i="1"/>
  <c r="N1141" i="1"/>
  <c r="Q1140" i="1"/>
  <c r="P1140" i="1"/>
  <c r="O1140" i="1"/>
  <c r="N1140" i="1"/>
  <c r="Q1139" i="1"/>
  <c r="P1139" i="1"/>
  <c r="O1139" i="1"/>
  <c r="N1139" i="1"/>
  <c r="Q1138" i="1"/>
  <c r="P1138" i="1"/>
  <c r="O1138" i="1"/>
  <c r="N1138" i="1"/>
  <c r="Q1137" i="1"/>
  <c r="P1137" i="1"/>
  <c r="O1137" i="1"/>
  <c r="N1137" i="1"/>
  <c r="Q1136" i="1"/>
  <c r="P1136" i="1"/>
  <c r="O1136" i="1"/>
  <c r="N1136" i="1"/>
  <c r="Q1117" i="1"/>
  <c r="P1117" i="1"/>
  <c r="O1117" i="1"/>
  <c r="N1117" i="1"/>
  <c r="Q1116" i="1"/>
  <c r="P1116" i="1"/>
  <c r="O1116" i="1"/>
  <c r="N1116" i="1"/>
  <c r="Q1115" i="1"/>
  <c r="P1115" i="1"/>
  <c r="O1115" i="1"/>
  <c r="N1115" i="1"/>
  <c r="Q1127" i="1"/>
  <c r="P1127" i="1"/>
  <c r="O1127" i="1"/>
  <c r="N1127" i="1"/>
  <c r="Q1126" i="1"/>
  <c r="P1126" i="1"/>
  <c r="O1126" i="1"/>
  <c r="N1126" i="1"/>
  <c r="Q1125" i="1"/>
  <c r="P1125" i="1"/>
  <c r="O1125" i="1"/>
  <c r="N1125" i="1"/>
  <c r="Q1124" i="1"/>
  <c r="P1124" i="1"/>
  <c r="O1124" i="1"/>
  <c r="N1124" i="1"/>
  <c r="Q1128" i="1"/>
  <c r="P1128" i="1"/>
  <c r="O1128" i="1"/>
  <c r="N1128" i="1"/>
  <c r="Q1135" i="1"/>
  <c r="P1135" i="1"/>
  <c r="O1135" i="1"/>
  <c r="N1135" i="1"/>
  <c r="Q1134" i="1"/>
  <c r="P1134" i="1"/>
  <c r="O1134" i="1"/>
  <c r="N1134" i="1"/>
  <c r="Q1133" i="1"/>
  <c r="P1133" i="1"/>
  <c r="O1133" i="1"/>
  <c r="N1133" i="1"/>
  <c r="Q1132" i="1"/>
  <c r="P1132" i="1"/>
  <c r="O1132" i="1"/>
  <c r="N1132" i="1"/>
  <c r="Q1131" i="1"/>
  <c r="P1131" i="1"/>
  <c r="O1131" i="1"/>
  <c r="N1131" i="1"/>
  <c r="Q1130" i="1"/>
  <c r="P1130" i="1"/>
  <c r="O1130" i="1"/>
  <c r="N1130" i="1"/>
  <c r="Q1129" i="1"/>
  <c r="P1129" i="1"/>
  <c r="O1129" i="1"/>
  <c r="N1129" i="1"/>
  <c r="Q1098" i="1"/>
  <c r="P1098" i="1"/>
  <c r="O1098" i="1"/>
  <c r="N1098" i="1"/>
  <c r="Q1097" i="1"/>
  <c r="P1097" i="1"/>
  <c r="O1097" i="1"/>
  <c r="N1097" i="1"/>
  <c r="Q1096" i="1"/>
  <c r="P1096" i="1"/>
  <c r="O1096" i="1"/>
  <c r="N1096" i="1"/>
  <c r="Q1095" i="1"/>
  <c r="P1095" i="1"/>
  <c r="O1095" i="1"/>
  <c r="N1095" i="1"/>
  <c r="Q1099" i="1"/>
  <c r="P1099" i="1"/>
  <c r="O1099" i="1"/>
  <c r="N1099" i="1"/>
  <c r="Q1113" i="1"/>
  <c r="P1113" i="1"/>
  <c r="O1113" i="1"/>
  <c r="N1113" i="1"/>
  <c r="Q1112" i="1"/>
  <c r="P1112" i="1"/>
  <c r="O1112" i="1"/>
  <c r="N1112" i="1"/>
  <c r="Q1111" i="1"/>
  <c r="P1111" i="1"/>
  <c r="O1111" i="1"/>
  <c r="N1111" i="1"/>
  <c r="Q1110" i="1"/>
  <c r="P1110" i="1"/>
  <c r="O1110" i="1"/>
  <c r="N1110" i="1"/>
  <c r="Q1109" i="1"/>
  <c r="P1109" i="1"/>
  <c r="O1109" i="1"/>
  <c r="N1109" i="1"/>
  <c r="Q1108" i="1"/>
  <c r="P1108" i="1"/>
  <c r="O1108" i="1"/>
  <c r="N1108" i="1"/>
  <c r="Q1107" i="1"/>
  <c r="P1107" i="1"/>
  <c r="O1107" i="1"/>
  <c r="N1107" i="1"/>
  <c r="Q1114" i="1"/>
  <c r="P1114" i="1"/>
  <c r="O1114" i="1"/>
  <c r="N1114" i="1"/>
  <c r="Q1106" i="1"/>
  <c r="P1106" i="1"/>
  <c r="O1106" i="1"/>
  <c r="N1106" i="1"/>
  <c r="Q1105" i="1"/>
  <c r="P1105" i="1"/>
  <c r="O1105" i="1"/>
  <c r="N1105" i="1"/>
  <c r="Q1104" i="1"/>
  <c r="P1104" i="1"/>
  <c r="O1104" i="1"/>
  <c r="N1104" i="1"/>
  <c r="Q1103" i="1"/>
  <c r="P1103" i="1"/>
  <c r="O1103" i="1"/>
  <c r="N1103" i="1"/>
  <c r="Q1102" i="1"/>
  <c r="P1102" i="1"/>
  <c r="O1102" i="1"/>
  <c r="N1102" i="1"/>
  <c r="Q1101" i="1"/>
  <c r="P1101" i="1"/>
  <c r="O1101" i="1"/>
  <c r="N1101" i="1"/>
  <c r="Q1100" i="1"/>
  <c r="P1100" i="1"/>
  <c r="O1100" i="1"/>
  <c r="N1100" i="1"/>
  <c r="Q1094" i="1"/>
  <c r="P1094" i="1"/>
  <c r="O1094" i="1"/>
  <c r="N1094" i="1"/>
  <c r="Q1093" i="1"/>
  <c r="P1093" i="1"/>
  <c r="O1093" i="1"/>
  <c r="N1093" i="1"/>
  <c r="Q1079" i="1"/>
  <c r="P1079" i="1"/>
  <c r="O1079" i="1"/>
  <c r="N1079" i="1"/>
  <c r="Q1077" i="1"/>
  <c r="P1077" i="1"/>
  <c r="O1077" i="1"/>
  <c r="N1077" i="1"/>
  <c r="Q1076" i="1"/>
  <c r="P1076" i="1"/>
  <c r="O1076" i="1"/>
  <c r="N1076" i="1"/>
  <c r="Q1075" i="1"/>
  <c r="P1075" i="1"/>
  <c r="O1075" i="1"/>
  <c r="N1075" i="1"/>
  <c r="Q1074" i="1"/>
  <c r="P1074" i="1"/>
  <c r="O1074" i="1"/>
  <c r="N1074" i="1"/>
  <c r="Q1073" i="1"/>
  <c r="P1073" i="1"/>
  <c r="O1073" i="1"/>
  <c r="N1073" i="1"/>
  <c r="Q1072" i="1"/>
  <c r="P1072" i="1"/>
  <c r="O1072" i="1"/>
  <c r="N1072" i="1"/>
  <c r="Q1086" i="1"/>
  <c r="P1086" i="1"/>
  <c r="O1086" i="1"/>
  <c r="N1086" i="1"/>
  <c r="Q1092" i="1"/>
  <c r="P1092" i="1"/>
  <c r="O1092" i="1"/>
  <c r="N1092" i="1"/>
  <c r="Q1091" i="1"/>
  <c r="P1091" i="1"/>
  <c r="O1091" i="1"/>
  <c r="N1091" i="1"/>
  <c r="Q1085" i="1"/>
  <c r="P1085" i="1"/>
  <c r="O1085" i="1"/>
  <c r="N1085" i="1"/>
  <c r="Q1084" i="1"/>
  <c r="P1084" i="1"/>
  <c r="O1084" i="1"/>
  <c r="N1084" i="1"/>
  <c r="Q1071" i="1"/>
  <c r="P1071" i="1"/>
  <c r="O1071" i="1"/>
  <c r="N1071" i="1"/>
  <c r="Q1070" i="1"/>
  <c r="P1070" i="1"/>
  <c r="O1070" i="1"/>
  <c r="N1070" i="1"/>
  <c r="Q1069" i="1"/>
  <c r="P1069" i="1"/>
  <c r="O1069" i="1"/>
  <c r="N1069" i="1"/>
  <c r="Q1068" i="1"/>
  <c r="P1068" i="1"/>
  <c r="O1068" i="1"/>
  <c r="N1068" i="1"/>
  <c r="Q1067" i="1"/>
  <c r="P1067" i="1"/>
  <c r="O1067" i="1"/>
  <c r="N1067" i="1"/>
  <c r="Q1066" i="1"/>
  <c r="P1066" i="1"/>
  <c r="O1066" i="1"/>
  <c r="N1066" i="1"/>
  <c r="Q1065" i="1"/>
  <c r="P1065" i="1"/>
  <c r="O1065" i="1"/>
  <c r="N1065" i="1"/>
  <c r="Q1083" i="1"/>
  <c r="P1083" i="1"/>
  <c r="O1083" i="1"/>
  <c r="N1083" i="1"/>
  <c r="Q1090" i="1"/>
  <c r="P1090" i="1"/>
  <c r="O1090" i="1"/>
  <c r="N1090" i="1"/>
  <c r="Q1089" i="1"/>
  <c r="P1089" i="1"/>
  <c r="O1089" i="1"/>
  <c r="N1089" i="1"/>
  <c r="Q1088" i="1"/>
  <c r="P1088" i="1"/>
  <c r="O1088" i="1"/>
  <c r="N1088" i="1"/>
  <c r="Q1087" i="1"/>
  <c r="P1087" i="1"/>
  <c r="O1087" i="1"/>
  <c r="N1087" i="1"/>
  <c r="Q1078" i="1"/>
  <c r="P1078" i="1"/>
  <c r="O1078" i="1"/>
  <c r="N1078" i="1"/>
  <c r="Q1082" i="1"/>
  <c r="P1082" i="1"/>
  <c r="O1082" i="1"/>
  <c r="N1082" i="1"/>
  <c r="Q1081" i="1"/>
  <c r="P1081" i="1"/>
  <c r="O1081" i="1"/>
  <c r="N1081" i="1"/>
  <c r="Q1080" i="1"/>
  <c r="P1080" i="1"/>
  <c r="O1080" i="1"/>
  <c r="N1080" i="1"/>
  <c r="Q1060" i="1"/>
  <c r="P1060" i="1"/>
  <c r="O1060" i="1"/>
  <c r="N1060" i="1"/>
  <c r="Q1064" i="1"/>
  <c r="P1064" i="1"/>
  <c r="O1064" i="1"/>
  <c r="N1064" i="1"/>
  <c r="Q1063" i="1"/>
  <c r="P1063" i="1"/>
  <c r="O1063" i="1"/>
  <c r="N1063" i="1"/>
  <c r="Q1062" i="1"/>
  <c r="P1062" i="1"/>
  <c r="O1062" i="1"/>
  <c r="N1062" i="1"/>
  <c r="Q1061" i="1"/>
  <c r="P1061" i="1"/>
  <c r="O1061" i="1"/>
  <c r="N1061" i="1"/>
  <c r="Q1049" i="1"/>
  <c r="P1049" i="1"/>
  <c r="O1049" i="1"/>
  <c r="N1049" i="1"/>
  <c r="Q1048" i="1"/>
  <c r="P1048" i="1"/>
  <c r="O1048" i="1"/>
  <c r="N1048" i="1"/>
  <c r="Q1047" i="1"/>
  <c r="P1047" i="1"/>
  <c r="O1047" i="1"/>
  <c r="N1047" i="1"/>
  <c r="Q1046" i="1"/>
  <c r="P1046" i="1"/>
  <c r="O1046" i="1"/>
  <c r="N1046" i="1"/>
  <c r="Q1045" i="1"/>
  <c r="P1045" i="1"/>
  <c r="O1045" i="1"/>
  <c r="N1045" i="1"/>
  <c r="Q1044" i="1"/>
  <c r="P1044" i="1"/>
  <c r="O1044" i="1"/>
  <c r="N1044" i="1"/>
  <c r="Q1043" i="1"/>
  <c r="P1043" i="1"/>
  <c r="O1043" i="1"/>
  <c r="N1043" i="1"/>
  <c r="Q1042" i="1"/>
  <c r="P1042" i="1"/>
  <c r="O1042" i="1"/>
  <c r="N1042" i="1"/>
  <c r="Q1041" i="1"/>
  <c r="P1041" i="1"/>
  <c r="O1041" i="1"/>
  <c r="N1041" i="1"/>
  <c r="Q1040" i="1"/>
  <c r="P1040" i="1"/>
  <c r="O1040" i="1"/>
  <c r="N1040" i="1"/>
  <c r="Q1039" i="1"/>
  <c r="P1039" i="1"/>
  <c r="O1039" i="1"/>
  <c r="N1039" i="1"/>
  <c r="Q1059" i="1"/>
  <c r="P1059" i="1"/>
  <c r="O1059" i="1"/>
  <c r="N1059" i="1"/>
  <c r="Q1058" i="1"/>
  <c r="P1058" i="1"/>
  <c r="O1058" i="1"/>
  <c r="N1058" i="1"/>
  <c r="Q1057" i="1"/>
  <c r="P1057" i="1"/>
  <c r="O1057" i="1"/>
  <c r="N1057" i="1"/>
  <c r="Q1056" i="1"/>
  <c r="P1056" i="1"/>
  <c r="O1056" i="1"/>
  <c r="N1056" i="1"/>
  <c r="Q1055" i="1"/>
  <c r="P1055" i="1"/>
  <c r="O1055" i="1"/>
  <c r="N1055" i="1"/>
  <c r="Q1054" i="1"/>
  <c r="P1054" i="1"/>
  <c r="O1054" i="1"/>
  <c r="N1054" i="1"/>
  <c r="Q1053" i="1"/>
  <c r="P1053" i="1"/>
  <c r="O1053" i="1"/>
  <c r="N1053" i="1"/>
  <c r="Q1052" i="1"/>
  <c r="P1052" i="1"/>
  <c r="O1052" i="1"/>
  <c r="N1052" i="1"/>
  <c r="Q1051" i="1"/>
  <c r="P1051" i="1"/>
  <c r="O1051" i="1"/>
  <c r="N1051" i="1"/>
  <c r="Q1050" i="1"/>
  <c r="P1050" i="1"/>
  <c r="O1050" i="1"/>
  <c r="N1050" i="1"/>
  <c r="Q1019" i="1"/>
  <c r="P1019" i="1"/>
  <c r="O1019" i="1"/>
  <c r="N1019" i="1"/>
  <c r="Q1018" i="1"/>
  <c r="P1018" i="1"/>
  <c r="O1018" i="1"/>
  <c r="N1018" i="1"/>
  <c r="Q1017" i="1"/>
  <c r="P1017" i="1"/>
  <c r="O1017" i="1"/>
  <c r="N1017" i="1"/>
  <c r="Q1016" i="1"/>
  <c r="P1016" i="1"/>
  <c r="O1016" i="1"/>
  <c r="N1016" i="1"/>
  <c r="Q1015" i="1"/>
  <c r="P1015" i="1"/>
  <c r="O1015" i="1"/>
  <c r="N1015" i="1"/>
  <c r="Q1014" i="1"/>
  <c r="P1014" i="1"/>
  <c r="O1014" i="1"/>
  <c r="N1014" i="1"/>
  <c r="Q1013" i="1"/>
  <c r="P1013" i="1"/>
  <c r="O1013" i="1"/>
  <c r="N1013" i="1"/>
  <c r="Q1012" i="1"/>
  <c r="P1012" i="1"/>
  <c r="O1012" i="1"/>
  <c r="N1012" i="1"/>
  <c r="Q1011" i="1"/>
  <c r="P1011" i="1"/>
  <c r="O1011" i="1"/>
  <c r="N1011" i="1"/>
  <c r="Q1010" i="1"/>
  <c r="P1010" i="1"/>
  <c r="O1010" i="1"/>
  <c r="N1010" i="1"/>
  <c r="Q1023" i="1"/>
  <c r="P1023" i="1"/>
  <c r="O1023" i="1"/>
  <c r="N1023" i="1"/>
  <c r="Q1038" i="1"/>
  <c r="P1038" i="1"/>
  <c r="O1038" i="1"/>
  <c r="N1038" i="1"/>
  <c r="Q1037" i="1"/>
  <c r="P1037" i="1"/>
  <c r="O1037" i="1"/>
  <c r="N1037" i="1"/>
  <c r="Q1036" i="1"/>
  <c r="P1036" i="1"/>
  <c r="O1036" i="1"/>
  <c r="N1036" i="1"/>
  <c r="Q1009" i="1"/>
  <c r="P1009" i="1"/>
  <c r="O1009" i="1"/>
  <c r="N1009" i="1"/>
  <c r="Q1008" i="1"/>
  <c r="P1008" i="1"/>
  <c r="O1008" i="1"/>
  <c r="N1008" i="1"/>
  <c r="Q1007" i="1"/>
  <c r="P1007" i="1"/>
  <c r="O1007" i="1"/>
  <c r="N1007" i="1"/>
  <c r="Q1006" i="1"/>
  <c r="P1006" i="1"/>
  <c r="O1006" i="1"/>
  <c r="N1006" i="1"/>
  <c r="Q1005" i="1"/>
  <c r="P1005" i="1"/>
  <c r="O1005" i="1"/>
  <c r="N1005" i="1"/>
  <c r="Q1004" i="1"/>
  <c r="P1004" i="1"/>
  <c r="O1004" i="1"/>
  <c r="N1004" i="1"/>
  <c r="Q1022" i="1"/>
  <c r="P1022" i="1"/>
  <c r="O1022" i="1"/>
  <c r="N1022" i="1"/>
  <c r="Q1035" i="1"/>
  <c r="P1035" i="1"/>
  <c r="O1035" i="1"/>
  <c r="N1035" i="1"/>
  <c r="Q1034" i="1"/>
  <c r="P1034" i="1"/>
  <c r="O1034" i="1"/>
  <c r="N1034" i="1"/>
  <c r="Q1033" i="1"/>
  <c r="P1033" i="1"/>
  <c r="O1033" i="1"/>
  <c r="N1033" i="1"/>
  <c r="Q1028" i="1"/>
  <c r="P1028" i="1"/>
  <c r="O1028" i="1"/>
  <c r="N1028" i="1"/>
  <c r="Q1021" i="1"/>
  <c r="P1021" i="1"/>
  <c r="O1021" i="1"/>
  <c r="N1021" i="1"/>
  <c r="Q1032" i="1"/>
  <c r="P1032" i="1"/>
  <c r="O1032" i="1"/>
  <c r="N1032" i="1"/>
  <c r="Q1031" i="1"/>
  <c r="P1031" i="1"/>
  <c r="O1031" i="1"/>
  <c r="N1031" i="1"/>
  <c r="Q1030" i="1"/>
  <c r="P1030" i="1"/>
  <c r="O1030" i="1"/>
  <c r="N1030" i="1"/>
  <c r="Q1029" i="1"/>
  <c r="P1029" i="1"/>
  <c r="O1029" i="1"/>
  <c r="N1029" i="1"/>
  <c r="Q1020" i="1"/>
  <c r="P1020" i="1"/>
  <c r="O1020" i="1"/>
  <c r="N1020" i="1"/>
  <c r="Q1027" i="1"/>
  <c r="P1027" i="1"/>
  <c r="O1027" i="1"/>
  <c r="N1027" i="1"/>
  <c r="Q1026" i="1"/>
  <c r="P1026" i="1"/>
  <c r="O1026" i="1"/>
  <c r="N1026" i="1"/>
  <c r="Q1025" i="1"/>
  <c r="P1025" i="1"/>
  <c r="O1025" i="1"/>
  <c r="N1025" i="1"/>
  <c r="Q1024" i="1"/>
  <c r="P1024" i="1"/>
  <c r="O1024" i="1"/>
  <c r="N1024" i="1"/>
  <c r="Q994" i="1"/>
  <c r="P994" i="1"/>
  <c r="O994" i="1"/>
  <c r="N994" i="1"/>
  <c r="Q1003" i="1"/>
  <c r="P1003" i="1"/>
  <c r="O1003" i="1"/>
  <c r="N1003" i="1"/>
  <c r="Q1002" i="1"/>
  <c r="P1002" i="1"/>
  <c r="O1002" i="1"/>
  <c r="N1002" i="1"/>
  <c r="Q1001" i="1"/>
  <c r="P1001" i="1"/>
  <c r="O1001" i="1"/>
  <c r="N1001" i="1"/>
  <c r="Q1000" i="1"/>
  <c r="P1000" i="1"/>
  <c r="O1000" i="1"/>
  <c r="N1000" i="1"/>
  <c r="Q978" i="1"/>
  <c r="P978" i="1"/>
  <c r="O978" i="1"/>
  <c r="N978" i="1"/>
  <c r="Q977" i="1"/>
  <c r="P977" i="1"/>
  <c r="O977" i="1"/>
  <c r="N977" i="1"/>
  <c r="Q976" i="1"/>
  <c r="P976" i="1"/>
  <c r="O976" i="1"/>
  <c r="N976" i="1"/>
  <c r="Q975" i="1"/>
  <c r="P975" i="1"/>
  <c r="O975" i="1"/>
  <c r="N975" i="1"/>
  <c r="Q974" i="1"/>
  <c r="P974" i="1"/>
  <c r="O974" i="1"/>
  <c r="N974" i="1"/>
  <c r="Q973" i="1"/>
  <c r="P973" i="1"/>
  <c r="O973" i="1"/>
  <c r="N973" i="1"/>
  <c r="Q972" i="1"/>
  <c r="P972" i="1"/>
  <c r="O972" i="1"/>
  <c r="N972" i="1"/>
  <c r="Q971" i="1"/>
  <c r="P971" i="1"/>
  <c r="O971" i="1"/>
  <c r="N971" i="1"/>
  <c r="Q970" i="1"/>
  <c r="P970" i="1"/>
  <c r="O970" i="1"/>
  <c r="N970" i="1"/>
  <c r="Q969" i="1"/>
  <c r="P969" i="1"/>
  <c r="O969" i="1"/>
  <c r="N969" i="1"/>
  <c r="Q968" i="1"/>
  <c r="P968" i="1"/>
  <c r="O968" i="1"/>
  <c r="N968" i="1"/>
  <c r="Q967" i="1"/>
  <c r="P967" i="1"/>
  <c r="O967" i="1"/>
  <c r="N967" i="1"/>
  <c r="Q966" i="1"/>
  <c r="P966" i="1"/>
  <c r="O966" i="1"/>
  <c r="N966" i="1"/>
  <c r="Q993" i="1"/>
  <c r="P993" i="1"/>
  <c r="O993" i="1"/>
  <c r="N993" i="1"/>
  <c r="Q992" i="1"/>
  <c r="P992" i="1"/>
  <c r="O992" i="1"/>
  <c r="N992" i="1"/>
  <c r="Q991" i="1"/>
  <c r="P991" i="1"/>
  <c r="O991" i="1"/>
  <c r="N991" i="1"/>
  <c r="Q999" i="1"/>
  <c r="P999" i="1"/>
  <c r="O999" i="1"/>
  <c r="N999" i="1"/>
  <c r="Q998" i="1"/>
  <c r="P998" i="1"/>
  <c r="O998" i="1"/>
  <c r="N998" i="1"/>
  <c r="Q990" i="1"/>
  <c r="P990" i="1"/>
  <c r="O990" i="1"/>
  <c r="N990" i="1"/>
  <c r="Q989" i="1"/>
  <c r="P989" i="1"/>
  <c r="O989" i="1"/>
  <c r="N989" i="1"/>
  <c r="Q988" i="1"/>
  <c r="P988" i="1"/>
  <c r="O988" i="1"/>
  <c r="N988" i="1"/>
  <c r="Q997" i="1"/>
  <c r="P997" i="1"/>
  <c r="O997" i="1"/>
  <c r="N997" i="1"/>
  <c r="Q981" i="1"/>
  <c r="P981" i="1"/>
  <c r="O981" i="1"/>
  <c r="N981" i="1"/>
  <c r="Q987" i="1"/>
  <c r="P987" i="1"/>
  <c r="O987" i="1"/>
  <c r="N987" i="1"/>
  <c r="Q986" i="1"/>
  <c r="P986" i="1"/>
  <c r="O986" i="1"/>
  <c r="N986" i="1"/>
  <c r="Q996" i="1"/>
  <c r="P996" i="1"/>
  <c r="O996" i="1"/>
  <c r="N996" i="1"/>
  <c r="Q995" i="1"/>
  <c r="P995" i="1"/>
  <c r="O995" i="1"/>
  <c r="N995" i="1"/>
  <c r="Q985" i="1"/>
  <c r="P985" i="1"/>
  <c r="O985" i="1"/>
  <c r="N985" i="1"/>
  <c r="Q984" i="1"/>
  <c r="P984" i="1"/>
  <c r="O984" i="1"/>
  <c r="N984" i="1"/>
  <c r="Q983" i="1"/>
  <c r="P983" i="1"/>
  <c r="O983" i="1"/>
  <c r="N983" i="1"/>
  <c r="Q982" i="1"/>
  <c r="P982" i="1"/>
  <c r="O982" i="1"/>
  <c r="N982" i="1"/>
  <c r="Q955" i="1"/>
  <c r="P955" i="1"/>
  <c r="O955" i="1"/>
  <c r="N955" i="1"/>
  <c r="Q945" i="1"/>
  <c r="P945" i="1"/>
  <c r="O945" i="1"/>
  <c r="N945" i="1"/>
  <c r="Q944" i="1"/>
  <c r="P944" i="1"/>
  <c r="O944" i="1"/>
  <c r="N944" i="1"/>
  <c r="Q943" i="1"/>
  <c r="P943" i="1"/>
  <c r="O943" i="1"/>
  <c r="N943" i="1"/>
  <c r="Q942" i="1"/>
  <c r="P942" i="1"/>
  <c r="O942" i="1"/>
  <c r="N942" i="1"/>
  <c r="Q941" i="1"/>
  <c r="P941" i="1"/>
  <c r="O941" i="1"/>
  <c r="N941" i="1"/>
  <c r="Q954" i="1"/>
  <c r="P954" i="1"/>
  <c r="O954" i="1"/>
  <c r="N954" i="1"/>
  <c r="Q940" i="1"/>
  <c r="P940" i="1"/>
  <c r="O940" i="1"/>
  <c r="N940" i="1"/>
  <c r="Q939" i="1"/>
  <c r="P939" i="1"/>
  <c r="O939" i="1"/>
  <c r="N939" i="1"/>
  <c r="Q938" i="1"/>
  <c r="P938" i="1"/>
  <c r="O938" i="1"/>
  <c r="N938" i="1"/>
  <c r="Q937" i="1"/>
  <c r="P937" i="1"/>
  <c r="O937" i="1"/>
  <c r="N937" i="1"/>
  <c r="Q936" i="1"/>
  <c r="P936" i="1"/>
  <c r="O936" i="1"/>
  <c r="N936" i="1"/>
  <c r="Q935" i="1"/>
  <c r="P935" i="1"/>
  <c r="O935" i="1"/>
  <c r="N935" i="1"/>
  <c r="Q934" i="1"/>
  <c r="P934" i="1"/>
  <c r="O934" i="1"/>
  <c r="N934" i="1"/>
  <c r="Q933" i="1"/>
  <c r="P933" i="1"/>
  <c r="O933" i="1"/>
  <c r="N933" i="1"/>
  <c r="Q932" i="1"/>
  <c r="P932" i="1"/>
  <c r="O932" i="1"/>
  <c r="N932" i="1"/>
  <c r="Q931" i="1"/>
  <c r="P931" i="1"/>
  <c r="O931" i="1"/>
  <c r="N931" i="1"/>
  <c r="Q930" i="1"/>
  <c r="P930" i="1"/>
  <c r="O930" i="1"/>
  <c r="N930" i="1"/>
  <c r="Q929" i="1"/>
  <c r="P929" i="1"/>
  <c r="O929" i="1"/>
  <c r="N929" i="1"/>
  <c r="Q928" i="1"/>
  <c r="P928" i="1"/>
  <c r="O928" i="1"/>
  <c r="N928" i="1"/>
  <c r="Q927" i="1"/>
  <c r="P927" i="1"/>
  <c r="O927" i="1"/>
  <c r="N927" i="1"/>
  <c r="Q926" i="1"/>
  <c r="P926" i="1"/>
  <c r="O926" i="1"/>
  <c r="N926" i="1"/>
  <c r="Q925" i="1"/>
  <c r="P925" i="1"/>
  <c r="O925" i="1"/>
  <c r="N925" i="1"/>
  <c r="Q924" i="1"/>
  <c r="P924" i="1"/>
  <c r="O924" i="1"/>
  <c r="N924" i="1"/>
  <c r="Q923" i="1"/>
  <c r="P923" i="1"/>
  <c r="O923" i="1"/>
  <c r="N923" i="1"/>
  <c r="Q922" i="1"/>
  <c r="P922" i="1"/>
  <c r="O922" i="1"/>
  <c r="N922" i="1"/>
  <c r="Q948" i="1"/>
  <c r="P948" i="1"/>
  <c r="O948" i="1"/>
  <c r="N948" i="1"/>
  <c r="Q965" i="1"/>
  <c r="P965" i="1"/>
  <c r="O965" i="1"/>
  <c r="N965" i="1"/>
  <c r="Q953" i="1"/>
  <c r="P953" i="1"/>
  <c r="O953" i="1"/>
  <c r="N953" i="1"/>
  <c r="Q964" i="1"/>
  <c r="P964" i="1"/>
  <c r="O964" i="1"/>
  <c r="N964" i="1"/>
  <c r="Q963" i="1"/>
  <c r="P963" i="1"/>
  <c r="O963" i="1"/>
  <c r="N963" i="1"/>
  <c r="Q962" i="1"/>
  <c r="P962" i="1"/>
  <c r="O962" i="1"/>
  <c r="N962" i="1"/>
  <c r="Q961" i="1"/>
  <c r="P961" i="1"/>
  <c r="O961" i="1"/>
  <c r="N961" i="1"/>
  <c r="Q947" i="1"/>
  <c r="P947" i="1"/>
  <c r="O947" i="1"/>
  <c r="N947" i="1"/>
  <c r="Q952" i="1"/>
  <c r="P952" i="1"/>
  <c r="O952" i="1"/>
  <c r="N952" i="1"/>
  <c r="Q951" i="1"/>
  <c r="P951" i="1"/>
  <c r="O951" i="1"/>
  <c r="N951" i="1"/>
  <c r="Q950" i="1"/>
  <c r="P950" i="1"/>
  <c r="O950" i="1"/>
  <c r="N950" i="1"/>
  <c r="Q946" i="1"/>
  <c r="P946" i="1"/>
  <c r="O946" i="1"/>
  <c r="N946" i="1"/>
  <c r="Q960" i="1"/>
  <c r="P960" i="1"/>
  <c r="O960" i="1"/>
  <c r="N960" i="1"/>
  <c r="Q959" i="1"/>
  <c r="P959" i="1"/>
  <c r="O959" i="1"/>
  <c r="N959" i="1"/>
  <c r="Q958" i="1"/>
  <c r="P958" i="1"/>
  <c r="O958" i="1"/>
  <c r="N958" i="1"/>
  <c r="Q957" i="1"/>
  <c r="P957" i="1"/>
  <c r="O957" i="1"/>
  <c r="N957" i="1"/>
  <c r="Q949" i="1"/>
  <c r="P949" i="1"/>
  <c r="O949" i="1"/>
  <c r="N949" i="1"/>
  <c r="Q956" i="1"/>
  <c r="P956" i="1"/>
  <c r="O956" i="1"/>
  <c r="N956" i="1"/>
  <c r="Q921" i="1"/>
  <c r="P921" i="1"/>
  <c r="O921" i="1"/>
  <c r="N921" i="1"/>
  <c r="Q920" i="1"/>
  <c r="P920" i="1"/>
  <c r="O920" i="1"/>
  <c r="N920" i="1"/>
  <c r="Q919" i="1"/>
  <c r="P919" i="1"/>
  <c r="O919" i="1"/>
  <c r="N919" i="1"/>
  <c r="Q918" i="1"/>
  <c r="P918" i="1"/>
  <c r="O918" i="1"/>
  <c r="N918" i="1"/>
  <c r="Q917" i="1"/>
  <c r="P917" i="1"/>
  <c r="O917" i="1"/>
  <c r="N917" i="1"/>
  <c r="Q914" i="1"/>
  <c r="P914" i="1"/>
  <c r="O914" i="1"/>
  <c r="N914" i="1"/>
  <c r="Q913" i="1"/>
  <c r="P913" i="1"/>
  <c r="O913" i="1"/>
  <c r="N913" i="1"/>
  <c r="Q912" i="1"/>
  <c r="P912" i="1"/>
  <c r="O912" i="1"/>
  <c r="N912" i="1"/>
  <c r="Q911" i="1"/>
  <c r="P911" i="1"/>
  <c r="O911" i="1"/>
  <c r="N911" i="1"/>
  <c r="Q910" i="1"/>
  <c r="P910" i="1"/>
  <c r="O910" i="1"/>
  <c r="N910" i="1"/>
  <c r="Q909" i="1"/>
  <c r="P909" i="1"/>
  <c r="O909" i="1"/>
  <c r="N909" i="1"/>
  <c r="Q916" i="1"/>
  <c r="P916" i="1"/>
  <c r="O916" i="1"/>
  <c r="N916" i="1"/>
  <c r="Q908" i="1"/>
  <c r="P908" i="1"/>
  <c r="O908" i="1"/>
  <c r="N908" i="1"/>
  <c r="Q907" i="1"/>
  <c r="P907" i="1"/>
  <c r="O907" i="1"/>
  <c r="N907" i="1"/>
  <c r="Q903" i="1"/>
  <c r="P903" i="1"/>
  <c r="O903" i="1"/>
  <c r="N903" i="1"/>
  <c r="Q915" i="1"/>
  <c r="P915" i="1"/>
  <c r="O915" i="1"/>
  <c r="N915" i="1"/>
  <c r="Q906" i="1"/>
  <c r="P906" i="1"/>
  <c r="O906" i="1"/>
  <c r="N906" i="1"/>
  <c r="Q905" i="1"/>
  <c r="P905" i="1"/>
  <c r="O905" i="1"/>
  <c r="N905" i="1"/>
  <c r="Q904" i="1"/>
  <c r="P904" i="1"/>
  <c r="O904" i="1"/>
  <c r="N904" i="1"/>
  <c r="Q902" i="1"/>
  <c r="P902" i="1"/>
  <c r="O902" i="1"/>
  <c r="N902" i="1"/>
  <c r="Q901" i="1"/>
  <c r="P901" i="1"/>
  <c r="O901" i="1"/>
  <c r="N901" i="1"/>
  <c r="Q900" i="1"/>
  <c r="P900" i="1"/>
  <c r="O900" i="1"/>
  <c r="N900" i="1"/>
  <c r="Q899" i="1"/>
  <c r="P899" i="1"/>
  <c r="O899" i="1"/>
  <c r="N899" i="1"/>
  <c r="Q898" i="1"/>
  <c r="P898" i="1"/>
  <c r="O898" i="1"/>
  <c r="N898" i="1"/>
  <c r="Q897" i="1"/>
  <c r="P897" i="1"/>
  <c r="O897" i="1"/>
  <c r="N897" i="1"/>
  <c r="Q872" i="1"/>
  <c r="P872" i="1"/>
  <c r="O872" i="1"/>
  <c r="N872" i="1"/>
  <c r="Q896" i="1"/>
  <c r="P896" i="1"/>
  <c r="O896" i="1"/>
  <c r="N896" i="1"/>
  <c r="Q895" i="1"/>
  <c r="P895" i="1"/>
  <c r="O895" i="1"/>
  <c r="N895" i="1"/>
  <c r="Q894" i="1"/>
  <c r="P894" i="1"/>
  <c r="O894" i="1"/>
  <c r="N894" i="1"/>
  <c r="Q893" i="1"/>
  <c r="P893" i="1"/>
  <c r="O893" i="1"/>
  <c r="N893" i="1"/>
  <c r="Q892" i="1"/>
  <c r="P892" i="1"/>
  <c r="O892" i="1"/>
  <c r="N892" i="1"/>
  <c r="Q891" i="1"/>
  <c r="P891" i="1"/>
  <c r="O891" i="1"/>
  <c r="N891" i="1"/>
  <c r="Q868" i="1"/>
  <c r="P868" i="1"/>
  <c r="O868" i="1"/>
  <c r="N868" i="1"/>
  <c r="Q867" i="1"/>
  <c r="P867" i="1"/>
  <c r="O867" i="1"/>
  <c r="N867" i="1"/>
  <c r="Q866" i="1"/>
  <c r="P866" i="1"/>
  <c r="O866" i="1"/>
  <c r="N866" i="1"/>
  <c r="Q865" i="1"/>
  <c r="P865" i="1"/>
  <c r="O865" i="1"/>
  <c r="N865" i="1"/>
  <c r="Q864" i="1"/>
  <c r="P864" i="1"/>
  <c r="O864" i="1"/>
  <c r="N864" i="1"/>
  <c r="Q863" i="1"/>
  <c r="P863" i="1"/>
  <c r="O863" i="1"/>
  <c r="N863" i="1"/>
  <c r="Q862" i="1"/>
  <c r="P862" i="1"/>
  <c r="O862" i="1"/>
  <c r="N862" i="1"/>
  <c r="Q861" i="1"/>
  <c r="P861" i="1"/>
  <c r="O861" i="1"/>
  <c r="N861" i="1"/>
  <c r="Q860" i="1"/>
  <c r="P860" i="1"/>
  <c r="O860" i="1"/>
  <c r="N860" i="1"/>
  <c r="Q859" i="1"/>
  <c r="P859" i="1"/>
  <c r="O859" i="1"/>
  <c r="N859" i="1"/>
  <c r="Q858" i="1"/>
  <c r="P858" i="1"/>
  <c r="O858" i="1"/>
  <c r="N858" i="1"/>
  <c r="Q857" i="1"/>
  <c r="P857" i="1"/>
  <c r="O857" i="1"/>
  <c r="N857" i="1"/>
  <c r="Q856" i="1"/>
  <c r="P856" i="1"/>
  <c r="O856" i="1"/>
  <c r="N856" i="1"/>
  <c r="Q855" i="1"/>
  <c r="P855" i="1"/>
  <c r="O855" i="1"/>
  <c r="N855" i="1"/>
  <c r="Q854" i="1"/>
  <c r="P854" i="1"/>
  <c r="O854" i="1"/>
  <c r="N854" i="1"/>
  <c r="Q853" i="1"/>
  <c r="P853" i="1"/>
  <c r="O853" i="1"/>
  <c r="N853" i="1"/>
  <c r="Q852" i="1"/>
  <c r="P852" i="1"/>
  <c r="O852" i="1"/>
  <c r="N852" i="1"/>
  <c r="Q851" i="1"/>
  <c r="P851" i="1"/>
  <c r="O851" i="1"/>
  <c r="N851" i="1"/>
  <c r="Q850" i="1"/>
  <c r="P850" i="1"/>
  <c r="O850" i="1"/>
  <c r="N850" i="1"/>
  <c r="Q849" i="1"/>
  <c r="P849" i="1"/>
  <c r="O849" i="1"/>
  <c r="N849" i="1"/>
  <c r="Q848" i="1"/>
  <c r="P848" i="1"/>
  <c r="O848" i="1"/>
  <c r="N848" i="1"/>
  <c r="Q847" i="1"/>
  <c r="P847" i="1"/>
  <c r="O847" i="1"/>
  <c r="N847" i="1"/>
  <c r="Q846" i="1"/>
  <c r="P846" i="1"/>
  <c r="O846" i="1"/>
  <c r="N846" i="1"/>
  <c r="Q845" i="1"/>
  <c r="P845" i="1"/>
  <c r="O845" i="1"/>
  <c r="N845" i="1"/>
  <c r="Q844" i="1"/>
  <c r="P844" i="1"/>
  <c r="O844" i="1"/>
  <c r="N844" i="1"/>
  <c r="Q843" i="1"/>
  <c r="P843" i="1"/>
  <c r="O843" i="1"/>
  <c r="N843" i="1"/>
  <c r="Q842" i="1"/>
  <c r="P842" i="1"/>
  <c r="O842" i="1"/>
  <c r="N842" i="1"/>
  <c r="Q871" i="1"/>
  <c r="P871" i="1"/>
  <c r="O871" i="1"/>
  <c r="N871" i="1"/>
  <c r="Q890" i="1"/>
  <c r="P890" i="1"/>
  <c r="O890" i="1"/>
  <c r="N890" i="1"/>
  <c r="Q878" i="1"/>
  <c r="P878" i="1"/>
  <c r="O878" i="1"/>
  <c r="N878" i="1"/>
  <c r="Q877" i="1"/>
  <c r="P877" i="1"/>
  <c r="O877" i="1"/>
  <c r="N877" i="1"/>
  <c r="Q889" i="1"/>
  <c r="P889" i="1"/>
  <c r="O889" i="1"/>
  <c r="N889" i="1"/>
  <c r="Q870" i="1"/>
  <c r="P870" i="1"/>
  <c r="O870" i="1"/>
  <c r="N870" i="1"/>
  <c r="Q888" i="1"/>
  <c r="P888" i="1"/>
  <c r="O888" i="1"/>
  <c r="N888" i="1"/>
  <c r="Q887" i="1"/>
  <c r="P887" i="1"/>
  <c r="O887" i="1"/>
  <c r="N887" i="1"/>
  <c r="Q886" i="1"/>
  <c r="P886" i="1"/>
  <c r="O886" i="1"/>
  <c r="N886" i="1"/>
  <c r="Q876" i="1"/>
  <c r="P876" i="1"/>
  <c r="O876" i="1"/>
  <c r="N876" i="1"/>
  <c r="Q885" i="1"/>
  <c r="P885" i="1"/>
  <c r="O885" i="1"/>
  <c r="N885" i="1"/>
  <c r="Q884" i="1"/>
  <c r="P884" i="1"/>
  <c r="O884" i="1"/>
  <c r="N884" i="1"/>
  <c r="Q883" i="1"/>
  <c r="P883" i="1"/>
  <c r="O883" i="1"/>
  <c r="N883" i="1"/>
  <c r="Q882" i="1"/>
  <c r="P882" i="1"/>
  <c r="O882" i="1"/>
  <c r="N882" i="1"/>
  <c r="Q875" i="1"/>
  <c r="P875" i="1"/>
  <c r="O875" i="1"/>
  <c r="N875" i="1"/>
  <c r="Q874" i="1"/>
  <c r="P874" i="1"/>
  <c r="O874" i="1"/>
  <c r="N874" i="1"/>
  <c r="Q873" i="1"/>
  <c r="P873" i="1"/>
  <c r="O873" i="1"/>
  <c r="N873" i="1"/>
  <c r="Q881" i="1"/>
  <c r="P881" i="1"/>
  <c r="O881" i="1"/>
  <c r="N881" i="1"/>
  <c r="Q880" i="1"/>
  <c r="P880" i="1"/>
  <c r="O880" i="1"/>
  <c r="N880" i="1"/>
  <c r="Q879" i="1"/>
  <c r="P879" i="1"/>
  <c r="O879" i="1"/>
  <c r="N879" i="1"/>
  <c r="Q841" i="1"/>
  <c r="P841" i="1"/>
  <c r="O841" i="1"/>
  <c r="N841" i="1"/>
  <c r="Q840" i="1"/>
  <c r="P840" i="1"/>
  <c r="O840" i="1"/>
  <c r="N840" i="1"/>
  <c r="Q839" i="1"/>
  <c r="P839" i="1"/>
  <c r="O839" i="1"/>
  <c r="N839" i="1"/>
  <c r="Q838" i="1"/>
  <c r="P838" i="1"/>
  <c r="O838" i="1"/>
  <c r="N838" i="1"/>
  <c r="Q834" i="1"/>
  <c r="P834" i="1"/>
  <c r="O834" i="1"/>
  <c r="N834" i="1"/>
  <c r="Q833" i="1"/>
  <c r="P833" i="1"/>
  <c r="O833" i="1"/>
  <c r="N833" i="1"/>
  <c r="Q832" i="1"/>
  <c r="P832" i="1"/>
  <c r="O832" i="1"/>
  <c r="N832" i="1"/>
  <c r="Q831" i="1"/>
  <c r="P831" i="1"/>
  <c r="O831" i="1"/>
  <c r="N831" i="1"/>
  <c r="Q830" i="1"/>
  <c r="P830" i="1"/>
  <c r="O830" i="1"/>
  <c r="N830" i="1"/>
  <c r="Q837" i="1"/>
  <c r="P837" i="1"/>
  <c r="O837" i="1"/>
  <c r="N837" i="1"/>
  <c r="Q822" i="1"/>
  <c r="P822" i="1"/>
  <c r="O822" i="1"/>
  <c r="N822" i="1"/>
  <c r="Q821" i="1"/>
  <c r="P821" i="1"/>
  <c r="O821" i="1"/>
  <c r="N821" i="1"/>
  <c r="Q820" i="1"/>
  <c r="P820" i="1"/>
  <c r="O820" i="1"/>
  <c r="N820" i="1"/>
  <c r="Q819" i="1"/>
  <c r="P819" i="1"/>
  <c r="O819" i="1"/>
  <c r="N819" i="1"/>
  <c r="Q818" i="1"/>
  <c r="P818" i="1"/>
  <c r="O818" i="1"/>
  <c r="N818" i="1"/>
  <c r="Q817" i="1"/>
  <c r="P817" i="1"/>
  <c r="O817" i="1"/>
  <c r="N817" i="1"/>
  <c r="Q816" i="1"/>
  <c r="P816" i="1"/>
  <c r="O816" i="1"/>
  <c r="N816" i="1"/>
  <c r="Q815" i="1"/>
  <c r="P815" i="1"/>
  <c r="O815" i="1"/>
  <c r="N815" i="1"/>
  <c r="Q814" i="1"/>
  <c r="P814" i="1"/>
  <c r="O814" i="1"/>
  <c r="N814" i="1"/>
  <c r="Q813" i="1"/>
  <c r="P813" i="1"/>
  <c r="O813" i="1"/>
  <c r="N813" i="1"/>
  <c r="Q812" i="1"/>
  <c r="P812" i="1"/>
  <c r="O812" i="1"/>
  <c r="N812" i="1"/>
  <c r="Q811" i="1"/>
  <c r="P811" i="1"/>
  <c r="O811" i="1"/>
  <c r="N811" i="1"/>
  <c r="Q810" i="1"/>
  <c r="P810" i="1"/>
  <c r="O810" i="1"/>
  <c r="N810" i="1"/>
  <c r="Q829" i="1"/>
  <c r="P829" i="1"/>
  <c r="O829" i="1"/>
  <c r="N829" i="1"/>
  <c r="Q836" i="1"/>
  <c r="P836" i="1"/>
  <c r="O836" i="1"/>
  <c r="N836" i="1"/>
  <c r="Q828" i="1"/>
  <c r="P828" i="1"/>
  <c r="O828" i="1"/>
  <c r="N828" i="1"/>
  <c r="Q827" i="1"/>
  <c r="P827" i="1"/>
  <c r="O827" i="1"/>
  <c r="N827" i="1"/>
  <c r="Q826" i="1"/>
  <c r="P826" i="1"/>
  <c r="O826" i="1"/>
  <c r="N826" i="1"/>
  <c r="Q825" i="1"/>
  <c r="P825" i="1"/>
  <c r="O825" i="1"/>
  <c r="N825" i="1"/>
  <c r="Q824" i="1"/>
  <c r="P824" i="1"/>
  <c r="O824" i="1"/>
  <c r="N824" i="1"/>
  <c r="Q835" i="1"/>
  <c r="P835" i="1"/>
  <c r="O835" i="1"/>
  <c r="N835" i="1"/>
  <c r="Q823" i="1"/>
  <c r="P823" i="1"/>
  <c r="O823" i="1"/>
  <c r="N823" i="1"/>
  <c r="Q796" i="1"/>
  <c r="P796" i="1"/>
  <c r="O796" i="1"/>
  <c r="N796" i="1"/>
  <c r="Q795" i="1"/>
  <c r="P795" i="1"/>
  <c r="O795" i="1"/>
  <c r="N795" i="1"/>
  <c r="Q794" i="1"/>
  <c r="P794" i="1"/>
  <c r="O794" i="1"/>
  <c r="N794" i="1"/>
  <c r="Q793" i="1"/>
  <c r="P793" i="1"/>
  <c r="O793" i="1"/>
  <c r="N793" i="1"/>
  <c r="Q792" i="1"/>
  <c r="P792" i="1"/>
  <c r="O792" i="1"/>
  <c r="N792" i="1"/>
  <c r="Q791" i="1"/>
  <c r="P791" i="1"/>
  <c r="O791" i="1"/>
  <c r="N791" i="1"/>
  <c r="Q790" i="1"/>
  <c r="P790" i="1"/>
  <c r="O790" i="1"/>
  <c r="N790" i="1"/>
  <c r="Q789" i="1"/>
  <c r="P789" i="1"/>
  <c r="O789" i="1"/>
  <c r="N789" i="1"/>
  <c r="Q788" i="1"/>
  <c r="P788" i="1"/>
  <c r="O788" i="1"/>
  <c r="N788" i="1"/>
  <c r="Q787" i="1"/>
  <c r="P787" i="1"/>
  <c r="O787" i="1"/>
  <c r="N787" i="1"/>
  <c r="Q786" i="1"/>
  <c r="P786" i="1"/>
  <c r="O786" i="1"/>
  <c r="N786" i="1"/>
  <c r="Q785" i="1"/>
  <c r="P785" i="1"/>
  <c r="O785" i="1"/>
  <c r="N785" i="1"/>
  <c r="Q809" i="1"/>
  <c r="P809" i="1"/>
  <c r="O809" i="1"/>
  <c r="N809" i="1"/>
  <c r="Q808" i="1"/>
  <c r="P808" i="1"/>
  <c r="O808" i="1"/>
  <c r="N808" i="1"/>
  <c r="Q807" i="1"/>
  <c r="P807" i="1"/>
  <c r="O807" i="1"/>
  <c r="N807" i="1"/>
  <c r="Q804" i="1"/>
  <c r="P804" i="1"/>
  <c r="O804" i="1"/>
  <c r="N804" i="1"/>
  <c r="Q803" i="1"/>
  <c r="P803" i="1"/>
  <c r="O803" i="1"/>
  <c r="N803" i="1"/>
  <c r="Q802" i="1"/>
  <c r="P802" i="1"/>
  <c r="O802" i="1"/>
  <c r="N802" i="1"/>
  <c r="Q806" i="1"/>
  <c r="P806" i="1"/>
  <c r="O806" i="1"/>
  <c r="N806" i="1"/>
  <c r="Q805" i="1"/>
  <c r="P805" i="1"/>
  <c r="O805" i="1"/>
  <c r="N805" i="1"/>
  <c r="Q801" i="1"/>
  <c r="P801" i="1"/>
  <c r="O801" i="1"/>
  <c r="N801" i="1"/>
  <c r="Q797" i="1"/>
  <c r="P797" i="1"/>
  <c r="O797" i="1"/>
  <c r="N797" i="1"/>
  <c r="Q800" i="1"/>
  <c r="P800" i="1"/>
  <c r="O800" i="1"/>
  <c r="N800" i="1"/>
  <c r="Q799" i="1"/>
  <c r="P799" i="1"/>
  <c r="O799" i="1"/>
  <c r="N799" i="1"/>
  <c r="Q798" i="1"/>
  <c r="P798" i="1"/>
  <c r="O798" i="1"/>
  <c r="N798" i="1"/>
  <c r="Q784" i="1"/>
  <c r="P784" i="1"/>
  <c r="O784" i="1"/>
  <c r="N784" i="1"/>
  <c r="Q783" i="1"/>
  <c r="P783" i="1"/>
  <c r="O783" i="1"/>
  <c r="N783" i="1"/>
  <c r="Q782" i="1"/>
  <c r="P782" i="1"/>
  <c r="O782" i="1"/>
  <c r="N782" i="1"/>
  <c r="Q781" i="1"/>
  <c r="P781" i="1"/>
  <c r="O781" i="1"/>
  <c r="N781" i="1"/>
  <c r="Q780" i="1"/>
  <c r="P780" i="1"/>
  <c r="O780" i="1"/>
  <c r="N780" i="1"/>
  <c r="Q779" i="1"/>
  <c r="P779" i="1"/>
  <c r="O779" i="1"/>
  <c r="N779" i="1"/>
  <c r="Q778" i="1"/>
  <c r="P778" i="1"/>
  <c r="O778" i="1"/>
  <c r="N778" i="1"/>
  <c r="Q777" i="1"/>
  <c r="P777" i="1"/>
  <c r="O777" i="1"/>
  <c r="N777" i="1"/>
  <c r="Q776" i="1"/>
  <c r="P776" i="1"/>
  <c r="O776" i="1"/>
  <c r="N776" i="1"/>
  <c r="Q775" i="1"/>
  <c r="P775" i="1"/>
  <c r="O775" i="1"/>
  <c r="N775" i="1"/>
  <c r="Q774" i="1"/>
  <c r="P774" i="1"/>
  <c r="O774" i="1"/>
  <c r="N774" i="1"/>
  <c r="Q773" i="1"/>
  <c r="P773" i="1"/>
  <c r="O773" i="1"/>
  <c r="N773" i="1"/>
  <c r="Q772" i="1"/>
  <c r="P772" i="1"/>
  <c r="O772" i="1"/>
  <c r="N772" i="1"/>
  <c r="Q771" i="1"/>
  <c r="P771" i="1"/>
  <c r="O771" i="1"/>
  <c r="N771" i="1"/>
  <c r="Q770" i="1"/>
  <c r="P770" i="1"/>
  <c r="O770" i="1"/>
  <c r="N770" i="1"/>
  <c r="Q769" i="1"/>
  <c r="P769" i="1"/>
  <c r="O769" i="1"/>
  <c r="N769" i="1"/>
  <c r="Q768" i="1"/>
  <c r="P768" i="1"/>
  <c r="O768" i="1"/>
  <c r="N768" i="1"/>
  <c r="Q767" i="1"/>
  <c r="P767" i="1"/>
  <c r="O767" i="1"/>
  <c r="N767" i="1"/>
  <c r="Q766" i="1"/>
  <c r="P766" i="1"/>
  <c r="O766" i="1"/>
  <c r="N766" i="1"/>
  <c r="Q765" i="1"/>
  <c r="P765" i="1"/>
  <c r="O765" i="1"/>
  <c r="N765" i="1"/>
  <c r="Q764" i="1"/>
  <c r="P764" i="1"/>
  <c r="O764" i="1"/>
  <c r="N764" i="1"/>
  <c r="Q763" i="1"/>
  <c r="P763" i="1"/>
  <c r="O763" i="1"/>
  <c r="N763" i="1"/>
  <c r="Q762" i="1"/>
  <c r="P762" i="1"/>
  <c r="O762" i="1"/>
  <c r="N762" i="1"/>
  <c r="Q761" i="1"/>
  <c r="P761" i="1"/>
  <c r="O761" i="1"/>
  <c r="N761" i="1"/>
  <c r="Q760" i="1"/>
  <c r="P760" i="1"/>
  <c r="O760" i="1"/>
  <c r="N760" i="1"/>
  <c r="Q759" i="1"/>
  <c r="P759" i="1"/>
  <c r="O759" i="1"/>
  <c r="N759" i="1"/>
  <c r="Q758" i="1"/>
  <c r="P758" i="1"/>
  <c r="O758" i="1"/>
  <c r="N758" i="1"/>
  <c r="Q757" i="1"/>
  <c r="P757" i="1"/>
  <c r="O757" i="1"/>
  <c r="N757" i="1"/>
  <c r="Q756" i="1"/>
  <c r="P756" i="1"/>
  <c r="O756" i="1"/>
  <c r="N756" i="1"/>
  <c r="Q755" i="1"/>
  <c r="P755" i="1"/>
  <c r="O755" i="1"/>
  <c r="N755" i="1"/>
  <c r="Q754" i="1"/>
  <c r="P754" i="1"/>
  <c r="O754" i="1"/>
  <c r="N754" i="1"/>
  <c r="Q753" i="1"/>
  <c r="P753" i="1"/>
  <c r="O753" i="1"/>
  <c r="N753" i="1"/>
  <c r="Q752" i="1"/>
  <c r="P752" i="1"/>
  <c r="O752" i="1"/>
  <c r="N752" i="1"/>
  <c r="Q751" i="1"/>
  <c r="P751" i="1"/>
  <c r="O751" i="1"/>
  <c r="N751" i="1"/>
  <c r="Q750" i="1"/>
  <c r="P750" i="1"/>
  <c r="O750" i="1"/>
  <c r="N750" i="1"/>
  <c r="Q749" i="1"/>
  <c r="P749" i="1"/>
  <c r="O749" i="1"/>
  <c r="N749" i="1"/>
  <c r="Q748" i="1"/>
  <c r="P748" i="1"/>
  <c r="O748" i="1"/>
  <c r="N748" i="1"/>
  <c r="Q747" i="1"/>
  <c r="P747" i="1"/>
  <c r="O747" i="1"/>
  <c r="N747" i="1"/>
  <c r="Q746" i="1"/>
  <c r="P746" i="1"/>
  <c r="O746" i="1"/>
  <c r="N746" i="1"/>
  <c r="Q745" i="1"/>
  <c r="P745" i="1"/>
  <c r="O745" i="1"/>
  <c r="N745" i="1"/>
  <c r="Q744" i="1"/>
  <c r="P744" i="1"/>
  <c r="O744" i="1"/>
  <c r="N744" i="1"/>
  <c r="Q743" i="1"/>
  <c r="P743" i="1"/>
  <c r="O743" i="1"/>
  <c r="N743" i="1"/>
  <c r="Q742" i="1"/>
  <c r="P742" i="1"/>
  <c r="O742" i="1"/>
  <c r="N742" i="1"/>
  <c r="Q741" i="1"/>
  <c r="P741" i="1"/>
  <c r="O741" i="1"/>
  <c r="N741" i="1"/>
  <c r="Q740" i="1"/>
  <c r="P740" i="1"/>
  <c r="O740" i="1"/>
  <c r="N740" i="1"/>
  <c r="Q739" i="1"/>
  <c r="P739" i="1"/>
  <c r="O739" i="1"/>
  <c r="N739" i="1"/>
  <c r="Q738" i="1"/>
  <c r="P738" i="1"/>
  <c r="O738" i="1"/>
  <c r="N738" i="1"/>
  <c r="Q737" i="1"/>
  <c r="P737" i="1"/>
  <c r="O737" i="1"/>
  <c r="N737" i="1"/>
  <c r="Q736" i="1"/>
  <c r="P736" i="1"/>
  <c r="O736" i="1"/>
  <c r="N736" i="1"/>
  <c r="Q735" i="1"/>
  <c r="P735" i="1"/>
  <c r="O735" i="1"/>
  <c r="N735" i="1"/>
  <c r="Q733" i="1"/>
  <c r="P733" i="1"/>
  <c r="O733" i="1"/>
  <c r="N733" i="1"/>
  <c r="Q732" i="1"/>
  <c r="P732" i="1"/>
  <c r="O732" i="1"/>
  <c r="N732" i="1"/>
  <c r="Q731" i="1"/>
  <c r="P731" i="1"/>
  <c r="O731" i="1"/>
  <c r="N731" i="1"/>
  <c r="Q730" i="1"/>
  <c r="P730" i="1"/>
  <c r="O730" i="1"/>
  <c r="N730" i="1"/>
  <c r="Q729" i="1"/>
  <c r="P729" i="1"/>
  <c r="O729" i="1"/>
  <c r="N729" i="1"/>
  <c r="Q728" i="1"/>
  <c r="P728" i="1"/>
  <c r="O728" i="1"/>
  <c r="N728" i="1"/>
  <c r="Q727" i="1"/>
  <c r="P727" i="1"/>
  <c r="O727" i="1"/>
  <c r="N727" i="1"/>
  <c r="Q726" i="1"/>
  <c r="P726" i="1"/>
  <c r="O726" i="1"/>
  <c r="N726" i="1"/>
  <c r="Q725" i="1"/>
  <c r="P725" i="1"/>
  <c r="O725" i="1"/>
  <c r="N725" i="1"/>
  <c r="Q724" i="1"/>
  <c r="P724" i="1"/>
  <c r="O724" i="1"/>
  <c r="N724" i="1"/>
  <c r="Q723" i="1"/>
  <c r="P723" i="1"/>
  <c r="O723" i="1"/>
  <c r="N723" i="1"/>
  <c r="Q722" i="1"/>
  <c r="P722" i="1"/>
  <c r="O722" i="1"/>
  <c r="N722" i="1"/>
  <c r="Q721" i="1"/>
  <c r="P721" i="1"/>
  <c r="O721" i="1"/>
  <c r="N721" i="1"/>
  <c r="Q720" i="1"/>
  <c r="P720" i="1"/>
  <c r="O720" i="1"/>
  <c r="N720" i="1"/>
  <c r="Q719" i="1"/>
  <c r="P719" i="1"/>
  <c r="O719" i="1"/>
  <c r="N719" i="1"/>
  <c r="Q718" i="1"/>
  <c r="P718" i="1"/>
  <c r="O718" i="1"/>
  <c r="N718" i="1"/>
  <c r="Q717" i="1"/>
  <c r="P717" i="1"/>
  <c r="O717" i="1"/>
  <c r="N717" i="1"/>
  <c r="Q716" i="1"/>
  <c r="P716" i="1"/>
  <c r="O716" i="1"/>
  <c r="N716" i="1"/>
  <c r="Q715" i="1"/>
  <c r="P715" i="1"/>
  <c r="O715" i="1"/>
  <c r="N715" i="1"/>
  <c r="Q714" i="1"/>
  <c r="P714" i="1"/>
  <c r="O714" i="1"/>
  <c r="N714" i="1"/>
  <c r="Q713" i="1"/>
  <c r="P713" i="1"/>
  <c r="O713" i="1"/>
  <c r="N713" i="1"/>
  <c r="Q712" i="1"/>
  <c r="P712" i="1"/>
  <c r="O712" i="1"/>
  <c r="N712" i="1"/>
  <c r="Q711" i="1"/>
  <c r="P711" i="1"/>
  <c r="O711" i="1"/>
  <c r="N711" i="1"/>
  <c r="Q710" i="1"/>
  <c r="P710" i="1"/>
  <c r="O710" i="1"/>
  <c r="N710" i="1"/>
  <c r="Q709" i="1"/>
  <c r="P709" i="1"/>
  <c r="O709" i="1"/>
  <c r="N709" i="1"/>
  <c r="Q708" i="1"/>
  <c r="P708" i="1"/>
  <c r="O708" i="1"/>
  <c r="N708" i="1"/>
  <c r="Q707" i="1"/>
  <c r="P707" i="1"/>
  <c r="O707" i="1"/>
  <c r="N707" i="1"/>
  <c r="Q706" i="1"/>
  <c r="P706" i="1"/>
  <c r="O706" i="1"/>
  <c r="N706" i="1"/>
  <c r="Q705" i="1"/>
  <c r="P705" i="1"/>
  <c r="O705" i="1"/>
  <c r="N705" i="1"/>
  <c r="Q704" i="1"/>
  <c r="P704" i="1"/>
  <c r="O704" i="1"/>
  <c r="N704" i="1"/>
  <c r="Q703" i="1"/>
  <c r="P703" i="1"/>
  <c r="O703" i="1"/>
  <c r="N703" i="1"/>
  <c r="Q702" i="1"/>
  <c r="P702" i="1"/>
  <c r="O702" i="1"/>
  <c r="N702" i="1"/>
  <c r="Q701" i="1"/>
  <c r="P701" i="1"/>
  <c r="O701" i="1"/>
  <c r="N701" i="1"/>
  <c r="Q700" i="1"/>
  <c r="P700" i="1"/>
  <c r="O700" i="1"/>
  <c r="N700" i="1"/>
  <c r="Q699" i="1"/>
  <c r="P699" i="1"/>
  <c r="O699" i="1"/>
  <c r="N699" i="1"/>
  <c r="Q698" i="1"/>
  <c r="P698" i="1"/>
  <c r="O698" i="1"/>
  <c r="N698" i="1"/>
  <c r="Q697" i="1"/>
  <c r="P697" i="1"/>
  <c r="O697" i="1"/>
  <c r="N697" i="1"/>
  <c r="Q696" i="1"/>
  <c r="P696" i="1"/>
  <c r="O696" i="1"/>
  <c r="N696" i="1"/>
  <c r="Q695" i="1"/>
  <c r="P695" i="1"/>
  <c r="O695" i="1"/>
  <c r="N695" i="1"/>
  <c r="Q694" i="1"/>
  <c r="P694" i="1"/>
  <c r="O694" i="1"/>
  <c r="N694" i="1"/>
  <c r="Q693" i="1"/>
  <c r="P693" i="1"/>
  <c r="O693" i="1"/>
  <c r="N693" i="1"/>
  <c r="Q692" i="1"/>
  <c r="P692" i="1"/>
  <c r="O692" i="1"/>
  <c r="N692" i="1"/>
  <c r="Q691" i="1"/>
  <c r="P691" i="1"/>
  <c r="O691" i="1"/>
  <c r="N691" i="1"/>
  <c r="Q690" i="1"/>
  <c r="P690" i="1"/>
  <c r="O690" i="1"/>
  <c r="N690" i="1"/>
  <c r="Q689" i="1"/>
  <c r="P689" i="1"/>
  <c r="O689" i="1"/>
  <c r="N689" i="1"/>
  <c r="Q688" i="1"/>
  <c r="P688" i="1"/>
  <c r="O688" i="1"/>
  <c r="N688" i="1"/>
  <c r="Q687" i="1"/>
  <c r="P687" i="1"/>
  <c r="O687" i="1"/>
  <c r="N687" i="1"/>
  <c r="Q686" i="1"/>
  <c r="P686" i="1"/>
  <c r="O686" i="1"/>
  <c r="N686" i="1"/>
  <c r="Q685" i="1"/>
  <c r="P685" i="1"/>
  <c r="O685" i="1"/>
  <c r="N685" i="1"/>
  <c r="Q684" i="1"/>
  <c r="P684" i="1"/>
  <c r="O684" i="1"/>
  <c r="N684" i="1"/>
  <c r="Q683" i="1"/>
  <c r="P683" i="1"/>
  <c r="O683" i="1"/>
  <c r="N683" i="1"/>
  <c r="Q682" i="1"/>
  <c r="P682" i="1"/>
  <c r="O682" i="1"/>
  <c r="N682" i="1"/>
  <c r="Q681" i="1"/>
  <c r="P681" i="1"/>
  <c r="O681" i="1"/>
  <c r="N681" i="1"/>
  <c r="Q680" i="1"/>
  <c r="P680" i="1"/>
  <c r="O680" i="1"/>
  <c r="N680" i="1"/>
  <c r="Q679" i="1"/>
  <c r="P679" i="1"/>
  <c r="O679" i="1"/>
  <c r="N679" i="1"/>
  <c r="Q678" i="1"/>
  <c r="P678" i="1"/>
  <c r="O678" i="1"/>
  <c r="N678" i="1"/>
  <c r="Q677" i="1"/>
  <c r="P677" i="1"/>
  <c r="O677" i="1"/>
  <c r="N677" i="1"/>
  <c r="Q676" i="1"/>
  <c r="P676" i="1"/>
  <c r="O676" i="1"/>
  <c r="N676" i="1"/>
  <c r="Q675" i="1"/>
  <c r="P675" i="1"/>
  <c r="O675" i="1"/>
  <c r="N675" i="1"/>
  <c r="Q674" i="1"/>
  <c r="P674" i="1"/>
  <c r="O674" i="1"/>
  <c r="N674" i="1"/>
  <c r="Q673" i="1"/>
  <c r="P673" i="1"/>
  <c r="O673" i="1"/>
  <c r="N673" i="1"/>
  <c r="Q672" i="1"/>
  <c r="P672" i="1"/>
  <c r="O672" i="1"/>
  <c r="N672" i="1"/>
  <c r="Q671" i="1"/>
  <c r="P671" i="1"/>
  <c r="O671" i="1"/>
  <c r="N671" i="1"/>
  <c r="Q670" i="1"/>
  <c r="P670" i="1"/>
  <c r="O670" i="1"/>
  <c r="N670" i="1"/>
  <c r="Q669" i="1"/>
  <c r="P669" i="1"/>
  <c r="O669" i="1"/>
  <c r="N669" i="1"/>
  <c r="Q668" i="1"/>
  <c r="P668" i="1"/>
  <c r="O668" i="1"/>
  <c r="N668" i="1"/>
  <c r="Q667" i="1"/>
  <c r="P667" i="1"/>
  <c r="O667" i="1"/>
  <c r="N667" i="1"/>
  <c r="Q666" i="1"/>
  <c r="P666" i="1"/>
  <c r="O666" i="1"/>
  <c r="N666" i="1"/>
  <c r="Q665" i="1"/>
  <c r="P665" i="1"/>
  <c r="O665" i="1"/>
  <c r="N665" i="1"/>
  <c r="Q664" i="1"/>
  <c r="P664" i="1"/>
  <c r="O664" i="1"/>
  <c r="N664" i="1"/>
  <c r="Q661" i="1"/>
  <c r="P661" i="1"/>
  <c r="O661" i="1"/>
  <c r="N661" i="1"/>
  <c r="Q660" i="1"/>
  <c r="P660" i="1"/>
  <c r="O660" i="1"/>
  <c r="N660" i="1"/>
  <c r="Q659" i="1"/>
  <c r="P659" i="1"/>
  <c r="O659" i="1"/>
  <c r="N659" i="1"/>
  <c r="Q658" i="1"/>
  <c r="P658" i="1"/>
  <c r="O658" i="1"/>
  <c r="N658" i="1"/>
  <c r="Q657" i="1"/>
  <c r="P657" i="1"/>
  <c r="O657" i="1"/>
  <c r="N657" i="1"/>
  <c r="Q656" i="1"/>
  <c r="P656" i="1"/>
  <c r="O656" i="1"/>
  <c r="N656" i="1"/>
  <c r="Q655" i="1"/>
  <c r="P655" i="1"/>
  <c r="O655" i="1"/>
  <c r="N655" i="1"/>
  <c r="Q654" i="1"/>
  <c r="P654" i="1"/>
  <c r="O654" i="1"/>
  <c r="N654" i="1"/>
  <c r="Q653" i="1"/>
  <c r="P653" i="1"/>
  <c r="O653" i="1"/>
  <c r="N653" i="1"/>
  <c r="Q652" i="1"/>
  <c r="P652" i="1"/>
  <c r="O652" i="1"/>
  <c r="N652" i="1"/>
  <c r="Q651" i="1"/>
  <c r="P651" i="1"/>
  <c r="O651" i="1"/>
  <c r="N651" i="1"/>
  <c r="Q650" i="1"/>
  <c r="P650" i="1"/>
  <c r="O650" i="1"/>
  <c r="N650" i="1"/>
  <c r="Q649" i="1"/>
  <c r="P649" i="1"/>
  <c r="O649" i="1"/>
  <c r="N649" i="1"/>
  <c r="Q648" i="1"/>
  <c r="P648" i="1"/>
  <c r="O648" i="1"/>
  <c r="N648" i="1"/>
  <c r="Q647" i="1"/>
  <c r="P647" i="1"/>
  <c r="O647" i="1"/>
  <c r="N647" i="1"/>
  <c r="Q646" i="1"/>
  <c r="P646" i="1"/>
  <c r="O646" i="1"/>
  <c r="N646" i="1"/>
  <c r="Q645" i="1"/>
  <c r="P645" i="1"/>
  <c r="O645" i="1"/>
  <c r="N645" i="1"/>
  <c r="Q644" i="1"/>
  <c r="P644" i="1"/>
  <c r="O644" i="1"/>
  <c r="N644" i="1"/>
  <c r="Q643" i="1"/>
  <c r="P643" i="1"/>
  <c r="O643" i="1"/>
  <c r="N643" i="1"/>
  <c r="Q642" i="1"/>
  <c r="P642" i="1"/>
  <c r="O642" i="1"/>
  <c r="N642" i="1"/>
  <c r="Q641" i="1"/>
  <c r="P641" i="1"/>
  <c r="O641" i="1"/>
  <c r="N641" i="1"/>
  <c r="Q640" i="1"/>
  <c r="P640" i="1"/>
  <c r="O640" i="1"/>
  <c r="N640" i="1"/>
  <c r="Q639" i="1"/>
  <c r="P639" i="1"/>
  <c r="O639" i="1"/>
  <c r="N639" i="1"/>
  <c r="Q638" i="1"/>
  <c r="P638" i="1"/>
  <c r="O638" i="1"/>
  <c r="N638" i="1"/>
  <c r="Q637" i="1"/>
  <c r="P637" i="1"/>
  <c r="O637" i="1"/>
  <c r="N637" i="1"/>
  <c r="Q636" i="1"/>
  <c r="P636" i="1"/>
  <c r="O636" i="1"/>
  <c r="N636" i="1"/>
  <c r="Q635" i="1"/>
  <c r="P635" i="1"/>
  <c r="O635" i="1"/>
  <c r="N635" i="1"/>
  <c r="Q634" i="1"/>
  <c r="P634" i="1"/>
  <c r="O634" i="1"/>
  <c r="N634" i="1"/>
  <c r="Q633" i="1"/>
  <c r="P633" i="1"/>
  <c r="O633" i="1"/>
  <c r="N633" i="1"/>
  <c r="Q632" i="1"/>
  <c r="P632" i="1"/>
  <c r="O632" i="1"/>
  <c r="N632" i="1"/>
  <c r="Q631" i="1"/>
  <c r="P631" i="1"/>
  <c r="O631" i="1"/>
  <c r="N631" i="1"/>
  <c r="Q630" i="1"/>
  <c r="P630" i="1"/>
  <c r="O630" i="1"/>
  <c r="N630" i="1"/>
  <c r="Q629" i="1"/>
  <c r="P629" i="1"/>
  <c r="O629" i="1"/>
  <c r="N629" i="1"/>
  <c r="Q628" i="1"/>
  <c r="P628" i="1"/>
  <c r="O628" i="1"/>
  <c r="N628" i="1"/>
  <c r="Q627" i="1"/>
  <c r="P627" i="1"/>
  <c r="O627" i="1"/>
  <c r="N627" i="1"/>
  <c r="Q626" i="1"/>
  <c r="P626" i="1"/>
  <c r="O626" i="1"/>
  <c r="N626" i="1"/>
  <c r="Q625" i="1"/>
  <c r="P625" i="1"/>
  <c r="O625" i="1"/>
  <c r="N625" i="1"/>
  <c r="Q624" i="1"/>
  <c r="P624" i="1"/>
  <c r="O624" i="1"/>
  <c r="N624" i="1"/>
  <c r="Q623" i="1"/>
  <c r="P623" i="1"/>
  <c r="O623" i="1"/>
  <c r="N623" i="1"/>
  <c r="Q622" i="1"/>
  <c r="P622" i="1"/>
  <c r="O622" i="1"/>
  <c r="N622" i="1"/>
  <c r="Q621" i="1"/>
  <c r="P621" i="1"/>
  <c r="O621" i="1"/>
  <c r="N621" i="1"/>
  <c r="Q620" i="1"/>
  <c r="P620" i="1"/>
  <c r="O620" i="1"/>
  <c r="N620" i="1"/>
  <c r="Q619" i="1"/>
  <c r="P619" i="1"/>
  <c r="O619" i="1"/>
  <c r="N619" i="1"/>
  <c r="Q618" i="1"/>
  <c r="P618" i="1"/>
  <c r="O618" i="1"/>
  <c r="N618" i="1"/>
  <c r="Q617" i="1"/>
  <c r="P617" i="1"/>
  <c r="O617" i="1"/>
  <c r="N617" i="1"/>
  <c r="Q616" i="1"/>
  <c r="P616" i="1"/>
  <c r="O616" i="1"/>
  <c r="N616" i="1"/>
  <c r="Q615" i="1"/>
  <c r="P615" i="1"/>
  <c r="O615" i="1"/>
  <c r="N615" i="1"/>
  <c r="Q614" i="1"/>
  <c r="P614" i="1"/>
  <c r="O614" i="1"/>
  <c r="N614" i="1"/>
  <c r="Q613" i="1"/>
  <c r="P613" i="1"/>
  <c r="O613" i="1"/>
  <c r="N613" i="1"/>
  <c r="Q612" i="1"/>
  <c r="P612" i="1"/>
  <c r="O612" i="1"/>
  <c r="N612" i="1"/>
  <c r="Q611" i="1"/>
  <c r="P611" i="1"/>
  <c r="O611" i="1"/>
  <c r="N611" i="1"/>
  <c r="Q610" i="1"/>
  <c r="P610" i="1"/>
  <c r="O610" i="1"/>
  <c r="N610" i="1"/>
  <c r="Q609" i="1"/>
  <c r="P609" i="1"/>
  <c r="O609" i="1"/>
  <c r="N609" i="1"/>
  <c r="Q608" i="1"/>
  <c r="P608" i="1"/>
  <c r="O608" i="1"/>
  <c r="N608" i="1"/>
  <c r="Q607" i="1"/>
  <c r="P607" i="1"/>
  <c r="O607" i="1"/>
  <c r="N607" i="1"/>
  <c r="Q606" i="1"/>
  <c r="P606" i="1"/>
  <c r="O606" i="1"/>
  <c r="N606" i="1"/>
  <c r="Q605" i="1"/>
  <c r="P605" i="1"/>
  <c r="O605" i="1"/>
  <c r="N605" i="1"/>
  <c r="Q604" i="1"/>
  <c r="P604" i="1"/>
  <c r="O604" i="1"/>
  <c r="N604" i="1"/>
  <c r="Q603" i="1"/>
  <c r="P603" i="1"/>
  <c r="O603" i="1"/>
  <c r="N603" i="1"/>
  <c r="Q602" i="1"/>
  <c r="P602" i="1"/>
  <c r="O602" i="1"/>
  <c r="N602" i="1"/>
  <c r="Q601" i="1"/>
  <c r="P601" i="1"/>
  <c r="O601" i="1"/>
  <c r="N601" i="1"/>
  <c r="Q600" i="1"/>
  <c r="P600" i="1"/>
  <c r="O600" i="1"/>
  <c r="N600" i="1"/>
  <c r="Q599" i="1"/>
  <c r="P599" i="1"/>
  <c r="O599" i="1"/>
  <c r="N599" i="1"/>
  <c r="Q598" i="1"/>
  <c r="P598" i="1"/>
  <c r="O598" i="1"/>
  <c r="N598" i="1"/>
  <c r="Q597" i="1"/>
  <c r="P597" i="1"/>
  <c r="O597" i="1"/>
  <c r="N597" i="1"/>
  <c r="Q596" i="1"/>
  <c r="P596" i="1"/>
  <c r="O596" i="1"/>
  <c r="N596" i="1"/>
  <c r="Q595" i="1"/>
  <c r="P595" i="1"/>
  <c r="O595" i="1"/>
  <c r="N595" i="1"/>
  <c r="Q594" i="1"/>
  <c r="P594" i="1"/>
  <c r="O594" i="1"/>
  <c r="N594" i="1"/>
  <c r="Q593" i="1"/>
  <c r="P593" i="1"/>
  <c r="O593" i="1"/>
  <c r="N593" i="1"/>
  <c r="Q592" i="1"/>
  <c r="P592" i="1"/>
  <c r="O592" i="1"/>
  <c r="N592" i="1"/>
  <c r="Q591" i="1"/>
  <c r="P591" i="1"/>
  <c r="O591" i="1"/>
  <c r="N591" i="1"/>
  <c r="Q590" i="1"/>
  <c r="P590" i="1"/>
  <c r="O590" i="1"/>
  <c r="N590" i="1"/>
  <c r="Q589" i="1"/>
  <c r="P589" i="1"/>
  <c r="O589" i="1"/>
  <c r="N589" i="1"/>
  <c r="Q588" i="1"/>
  <c r="P588" i="1"/>
  <c r="O588" i="1"/>
  <c r="N588" i="1"/>
  <c r="Q587" i="1"/>
  <c r="P587" i="1"/>
  <c r="O587" i="1"/>
  <c r="N587" i="1"/>
  <c r="Q586" i="1"/>
  <c r="P586" i="1"/>
  <c r="O586" i="1"/>
  <c r="N586" i="1"/>
  <c r="Q585" i="1"/>
  <c r="P585" i="1"/>
  <c r="O585" i="1"/>
  <c r="N585" i="1"/>
  <c r="Q584" i="1"/>
  <c r="P584" i="1"/>
  <c r="O584" i="1"/>
  <c r="N584" i="1"/>
  <c r="Q583" i="1"/>
  <c r="P583" i="1"/>
  <c r="O583" i="1"/>
  <c r="N583" i="1"/>
  <c r="Q582" i="1"/>
  <c r="P582" i="1"/>
  <c r="O582" i="1"/>
  <c r="N582" i="1"/>
  <c r="Q581" i="1"/>
  <c r="P581" i="1"/>
  <c r="O581" i="1"/>
  <c r="N581" i="1"/>
  <c r="Q580" i="1"/>
  <c r="P580" i="1"/>
  <c r="O580" i="1"/>
  <c r="N580" i="1"/>
  <c r="Q579" i="1"/>
  <c r="P579" i="1"/>
  <c r="O579" i="1"/>
  <c r="N579" i="1"/>
  <c r="Q578" i="1"/>
  <c r="P578" i="1"/>
  <c r="O578" i="1"/>
  <c r="N578" i="1"/>
  <c r="Q577" i="1"/>
  <c r="P577" i="1"/>
  <c r="O577" i="1"/>
  <c r="N577" i="1"/>
  <c r="Q576" i="1"/>
  <c r="P576" i="1"/>
  <c r="O576" i="1"/>
  <c r="N576" i="1"/>
  <c r="Q575" i="1"/>
  <c r="P575" i="1"/>
  <c r="O575" i="1"/>
  <c r="N575" i="1"/>
  <c r="Q573" i="1"/>
  <c r="P573" i="1"/>
  <c r="O573" i="1"/>
  <c r="N573" i="1"/>
  <c r="Q572" i="1"/>
  <c r="P572" i="1"/>
  <c r="O572" i="1"/>
  <c r="N572" i="1"/>
  <c r="Q571" i="1"/>
  <c r="P571" i="1"/>
  <c r="O571" i="1"/>
  <c r="N571" i="1"/>
  <c r="Q570" i="1"/>
  <c r="P570" i="1"/>
  <c r="O570" i="1"/>
  <c r="N570" i="1"/>
  <c r="Q569" i="1"/>
  <c r="P569" i="1"/>
  <c r="O569" i="1"/>
  <c r="N569" i="1"/>
  <c r="Q568" i="1"/>
  <c r="P568" i="1"/>
  <c r="O568" i="1"/>
  <c r="N568" i="1"/>
  <c r="Q567" i="1"/>
  <c r="P567" i="1"/>
  <c r="O567" i="1"/>
  <c r="N567" i="1"/>
  <c r="Q566" i="1"/>
  <c r="P566" i="1"/>
  <c r="O566" i="1"/>
  <c r="N566" i="1"/>
  <c r="Q565" i="1"/>
  <c r="P565" i="1"/>
  <c r="O565" i="1"/>
  <c r="N565" i="1"/>
  <c r="Q564" i="1"/>
  <c r="P564" i="1"/>
  <c r="O564" i="1"/>
  <c r="N564" i="1"/>
  <c r="Q563" i="1"/>
  <c r="P563" i="1"/>
  <c r="O563" i="1"/>
  <c r="N563" i="1"/>
  <c r="Q562" i="1"/>
  <c r="P562" i="1"/>
  <c r="O562" i="1"/>
  <c r="N562" i="1"/>
  <c r="Q561" i="1"/>
  <c r="P561" i="1"/>
  <c r="O561" i="1"/>
  <c r="N561" i="1"/>
  <c r="Q560" i="1"/>
  <c r="P560" i="1"/>
  <c r="O560" i="1"/>
  <c r="N560" i="1"/>
  <c r="Q559" i="1"/>
  <c r="P559" i="1"/>
  <c r="O559" i="1"/>
  <c r="N559" i="1"/>
  <c r="Q558" i="1"/>
  <c r="P558" i="1"/>
  <c r="O558" i="1"/>
  <c r="N558" i="1"/>
  <c r="Q557" i="1"/>
  <c r="P557" i="1"/>
  <c r="O557" i="1"/>
  <c r="N557" i="1"/>
  <c r="Q556" i="1"/>
  <c r="P556" i="1"/>
  <c r="O556" i="1"/>
  <c r="N556" i="1"/>
  <c r="Q555" i="1"/>
  <c r="P555" i="1"/>
  <c r="O555" i="1"/>
  <c r="N555" i="1"/>
  <c r="Q554" i="1"/>
  <c r="P554" i="1"/>
  <c r="O554" i="1"/>
  <c r="N554" i="1"/>
  <c r="Q553" i="1"/>
  <c r="P553" i="1"/>
  <c r="O553" i="1"/>
  <c r="N553" i="1"/>
  <c r="Q552" i="1"/>
  <c r="P552" i="1"/>
  <c r="O552" i="1"/>
  <c r="N552" i="1"/>
  <c r="Q551" i="1"/>
  <c r="P551" i="1"/>
  <c r="O551" i="1"/>
  <c r="N551" i="1"/>
  <c r="Q550" i="1"/>
  <c r="P550" i="1"/>
  <c r="O550" i="1"/>
  <c r="N550" i="1"/>
  <c r="Q549" i="1"/>
  <c r="P549" i="1"/>
  <c r="O549" i="1"/>
  <c r="N549" i="1"/>
  <c r="Q548" i="1"/>
  <c r="P548" i="1"/>
  <c r="O548" i="1"/>
  <c r="N548" i="1"/>
  <c r="Q547" i="1"/>
  <c r="P547" i="1"/>
  <c r="O547" i="1"/>
  <c r="N547" i="1"/>
  <c r="Q546" i="1"/>
  <c r="P546" i="1"/>
  <c r="O546" i="1"/>
  <c r="N546" i="1"/>
  <c r="Q545" i="1"/>
  <c r="P545" i="1"/>
  <c r="O545" i="1"/>
  <c r="N545" i="1"/>
  <c r="Q544" i="1"/>
  <c r="P544" i="1"/>
  <c r="O544" i="1"/>
  <c r="N544" i="1"/>
  <c r="Q543" i="1"/>
  <c r="P543" i="1"/>
  <c r="O543" i="1"/>
  <c r="N543" i="1"/>
  <c r="Q542" i="1"/>
  <c r="P542" i="1"/>
  <c r="O542" i="1"/>
  <c r="N542" i="1"/>
  <c r="Q541" i="1"/>
  <c r="P541" i="1"/>
  <c r="O541" i="1"/>
  <c r="N541" i="1"/>
  <c r="Q540" i="1"/>
  <c r="P540" i="1"/>
  <c r="O540" i="1"/>
  <c r="N540" i="1"/>
  <c r="Q539" i="1"/>
  <c r="P539" i="1"/>
  <c r="O539" i="1"/>
  <c r="N539" i="1"/>
  <c r="Q538" i="1"/>
  <c r="P538" i="1"/>
  <c r="O538" i="1"/>
  <c r="N538" i="1"/>
  <c r="Q537" i="1"/>
  <c r="P537" i="1"/>
  <c r="O537" i="1"/>
  <c r="N537" i="1"/>
  <c r="Q536" i="1"/>
  <c r="P536" i="1"/>
  <c r="O536" i="1"/>
  <c r="N536" i="1"/>
  <c r="Q535" i="1"/>
  <c r="P535" i="1"/>
  <c r="O535" i="1"/>
  <c r="N535" i="1"/>
  <c r="Q534" i="1"/>
  <c r="P534" i="1"/>
  <c r="O534" i="1"/>
  <c r="N534" i="1"/>
  <c r="Q533" i="1"/>
  <c r="P533" i="1"/>
  <c r="O533" i="1"/>
  <c r="N533" i="1"/>
  <c r="Q532" i="1"/>
  <c r="P532" i="1"/>
  <c r="O532" i="1"/>
  <c r="N532" i="1"/>
  <c r="Q531" i="1"/>
  <c r="P531" i="1"/>
  <c r="O531" i="1"/>
  <c r="N531" i="1"/>
  <c r="Q530" i="1"/>
  <c r="P530" i="1"/>
  <c r="O530" i="1"/>
  <c r="N530" i="1"/>
  <c r="Q529" i="1"/>
  <c r="P529" i="1"/>
  <c r="O529" i="1"/>
  <c r="N529" i="1"/>
  <c r="Q528" i="1"/>
  <c r="P528" i="1"/>
  <c r="O528" i="1"/>
  <c r="N528" i="1"/>
  <c r="Q527" i="1"/>
  <c r="P527" i="1"/>
  <c r="O527" i="1"/>
  <c r="N527" i="1"/>
  <c r="Q526" i="1"/>
  <c r="P526" i="1"/>
  <c r="O526" i="1"/>
  <c r="N526" i="1"/>
  <c r="Q525" i="1"/>
  <c r="P525" i="1"/>
  <c r="O525" i="1"/>
  <c r="N525" i="1"/>
  <c r="Q524" i="1"/>
  <c r="P524" i="1"/>
  <c r="O524" i="1"/>
  <c r="N524" i="1"/>
  <c r="Q523" i="1"/>
  <c r="P523" i="1"/>
  <c r="O523" i="1"/>
  <c r="N523" i="1"/>
  <c r="Q522" i="1"/>
  <c r="P522" i="1"/>
  <c r="O522" i="1"/>
  <c r="N522" i="1"/>
  <c r="Q521" i="1"/>
  <c r="P521" i="1"/>
  <c r="O521" i="1"/>
  <c r="N521" i="1"/>
  <c r="Q520" i="1"/>
  <c r="P520" i="1"/>
  <c r="O520" i="1"/>
  <c r="N520" i="1"/>
  <c r="Q519" i="1"/>
  <c r="P519" i="1"/>
  <c r="O519" i="1"/>
  <c r="N519" i="1"/>
  <c r="Q518" i="1"/>
  <c r="P518" i="1"/>
  <c r="O518" i="1"/>
  <c r="N518" i="1"/>
  <c r="Q517" i="1"/>
  <c r="P517" i="1"/>
  <c r="O517" i="1"/>
  <c r="N517" i="1"/>
  <c r="Q516" i="1"/>
  <c r="P516" i="1"/>
  <c r="O516" i="1"/>
  <c r="N516" i="1"/>
  <c r="Q515" i="1"/>
  <c r="P515" i="1"/>
  <c r="O515" i="1"/>
  <c r="N515" i="1"/>
  <c r="Q514" i="1"/>
  <c r="P514" i="1"/>
  <c r="O514" i="1"/>
  <c r="N514" i="1"/>
  <c r="Q513" i="1"/>
  <c r="P513" i="1"/>
  <c r="O513" i="1"/>
  <c r="N513" i="1"/>
  <c r="Q512" i="1"/>
  <c r="P512" i="1"/>
  <c r="O512" i="1"/>
  <c r="N512" i="1"/>
  <c r="Q511" i="1"/>
  <c r="P511" i="1"/>
  <c r="O511" i="1"/>
  <c r="N511" i="1"/>
  <c r="Q510" i="1"/>
  <c r="P510" i="1"/>
  <c r="O510" i="1"/>
  <c r="N510" i="1"/>
  <c r="Q509" i="1"/>
  <c r="P509" i="1"/>
  <c r="O509" i="1"/>
  <c r="N509" i="1"/>
  <c r="Q508" i="1"/>
  <c r="P508" i="1"/>
  <c r="O508" i="1"/>
  <c r="N508" i="1"/>
  <c r="Q507" i="1"/>
  <c r="P507" i="1"/>
  <c r="O507" i="1"/>
  <c r="N507" i="1"/>
  <c r="Q506" i="1"/>
  <c r="P506" i="1"/>
  <c r="O506" i="1"/>
  <c r="N506" i="1"/>
  <c r="Q505" i="1"/>
  <c r="P505" i="1"/>
  <c r="O505" i="1"/>
  <c r="N505" i="1"/>
  <c r="Q504" i="1"/>
  <c r="P504" i="1"/>
  <c r="O504" i="1"/>
  <c r="N504" i="1"/>
  <c r="Q503" i="1"/>
  <c r="P503" i="1"/>
  <c r="O503" i="1"/>
  <c r="N503" i="1"/>
  <c r="Q502" i="1"/>
  <c r="P502" i="1"/>
  <c r="O502" i="1"/>
  <c r="N502" i="1"/>
  <c r="Q501" i="1"/>
  <c r="P501" i="1"/>
  <c r="O501" i="1"/>
  <c r="N501" i="1"/>
  <c r="Q500" i="1"/>
  <c r="P500" i="1"/>
  <c r="O500" i="1"/>
  <c r="N500" i="1"/>
  <c r="Q499" i="1"/>
  <c r="P499" i="1"/>
  <c r="O499" i="1"/>
  <c r="N499" i="1"/>
  <c r="Q498" i="1"/>
  <c r="P498" i="1"/>
  <c r="O498" i="1"/>
  <c r="N498" i="1"/>
  <c r="Q497" i="1"/>
  <c r="P497" i="1"/>
  <c r="O497" i="1"/>
  <c r="N497" i="1"/>
  <c r="Q496" i="1"/>
  <c r="P496" i="1"/>
  <c r="O496" i="1"/>
  <c r="N496" i="1"/>
  <c r="Q495" i="1"/>
  <c r="P495" i="1"/>
  <c r="O495" i="1"/>
  <c r="N495" i="1"/>
  <c r="Q494" i="1"/>
  <c r="P494" i="1"/>
  <c r="O494" i="1"/>
  <c r="N494" i="1"/>
  <c r="Q493" i="1"/>
  <c r="P493" i="1"/>
  <c r="O493" i="1"/>
  <c r="N493" i="1"/>
  <c r="Q492" i="1"/>
  <c r="P492" i="1"/>
  <c r="O492" i="1"/>
  <c r="N492" i="1"/>
  <c r="Q491" i="1"/>
  <c r="P491" i="1"/>
  <c r="O491" i="1"/>
  <c r="N491" i="1"/>
  <c r="Q490" i="1"/>
  <c r="P490" i="1"/>
  <c r="O490" i="1"/>
  <c r="N490" i="1"/>
  <c r="Q489" i="1"/>
  <c r="P489" i="1"/>
  <c r="O489" i="1"/>
  <c r="N489" i="1"/>
  <c r="Q488" i="1"/>
  <c r="P488" i="1"/>
  <c r="O488" i="1"/>
  <c r="N488" i="1"/>
  <c r="Q487" i="1"/>
  <c r="P487" i="1"/>
  <c r="O487" i="1"/>
  <c r="N487" i="1"/>
  <c r="Q486" i="1"/>
  <c r="P486" i="1"/>
  <c r="O486" i="1"/>
  <c r="N486" i="1"/>
  <c r="Q485" i="1"/>
  <c r="P485" i="1"/>
  <c r="O485" i="1"/>
  <c r="N485" i="1"/>
  <c r="Q484" i="1"/>
  <c r="P484" i="1"/>
  <c r="O484" i="1"/>
  <c r="N484" i="1"/>
  <c r="Q483" i="1"/>
  <c r="P483" i="1"/>
  <c r="O483" i="1"/>
  <c r="N483" i="1"/>
  <c r="Q480" i="1"/>
  <c r="P480" i="1"/>
  <c r="O480" i="1"/>
  <c r="N480" i="1"/>
  <c r="Q479" i="1"/>
  <c r="P479" i="1"/>
  <c r="O479" i="1"/>
  <c r="N479" i="1"/>
  <c r="Q478" i="1"/>
  <c r="P478" i="1"/>
  <c r="O478" i="1"/>
  <c r="N478" i="1"/>
  <c r="Q477" i="1"/>
  <c r="P477" i="1"/>
  <c r="O477" i="1"/>
  <c r="N477" i="1"/>
  <c r="Q476" i="1"/>
  <c r="P476" i="1"/>
  <c r="O476" i="1"/>
  <c r="N476" i="1"/>
  <c r="Q475" i="1"/>
  <c r="P475" i="1"/>
  <c r="O475" i="1"/>
  <c r="N475" i="1"/>
  <c r="Q474" i="1"/>
  <c r="P474" i="1"/>
  <c r="O474" i="1"/>
  <c r="N474" i="1"/>
  <c r="Q473" i="1"/>
  <c r="P473" i="1"/>
  <c r="O473" i="1"/>
  <c r="N473" i="1"/>
  <c r="Q472" i="1"/>
  <c r="P472" i="1"/>
  <c r="O472" i="1"/>
  <c r="N472" i="1"/>
  <c r="Q471" i="1"/>
  <c r="P471" i="1"/>
  <c r="O471" i="1"/>
  <c r="N471" i="1"/>
  <c r="Q470" i="1"/>
  <c r="P470" i="1"/>
  <c r="O470" i="1"/>
  <c r="N470" i="1"/>
  <c r="Q469" i="1"/>
  <c r="P469" i="1"/>
  <c r="O469" i="1"/>
  <c r="N469" i="1"/>
  <c r="Q468" i="1"/>
  <c r="P468" i="1"/>
  <c r="O468" i="1"/>
  <c r="N468" i="1"/>
  <c r="Q467" i="1"/>
  <c r="P467" i="1"/>
  <c r="O467" i="1"/>
  <c r="N467" i="1"/>
  <c r="Q466" i="1"/>
  <c r="P466" i="1"/>
  <c r="O466" i="1"/>
  <c r="N466" i="1"/>
  <c r="Q465" i="1"/>
  <c r="P465" i="1"/>
  <c r="O465" i="1"/>
  <c r="N465" i="1"/>
  <c r="Q464" i="1"/>
  <c r="P464" i="1"/>
  <c r="O464" i="1"/>
  <c r="N464" i="1"/>
  <c r="Q463" i="1"/>
  <c r="P463" i="1"/>
  <c r="O463" i="1"/>
  <c r="N463" i="1"/>
  <c r="Q462" i="1"/>
  <c r="P462" i="1"/>
  <c r="O462" i="1"/>
  <c r="N462" i="1"/>
  <c r="Q461" i="1"/>
  <c r="P461" i="1"/>
  <c r="O461" i="1"/>
  <c r="N461" i="1"/>
  <c r="Q460" i="1"/>
  <c r="P460" i="1"/>
  <c r="O460" i="1"/>
  <c r="N460" i="1"/>
  <c r="Q459" i="1"/>
  <c r="P459" i="1"/>
  <c r="O459" i="1"/>
  <c r="N459" i="1"/>
  <c r="Q458" i="1"/>
  <c r="P458" i="1"/>
  <c r="O458" i="1"/>
  <c r="N458" i="1"/>
  <c r="Q457" i="1"/>
  <c r="P457" i="1"/>
  <c r="O457" i="1"/>
  <c r="N457" i="1"/>
  <c r="Q456" i="1"/>
  <c r="P456" i="1"/>
  <c r="O456" i="1"/>
  <c r="N456" i="1"/>
  <c r="Q455" i="1"/>
  <c r="P455" i="1"/>
  <c r="O455" i="1"/>
  <c r="N455" i="1"/>
  <c r="Q454" i="1"/>
  <c r="P454" i="1"/>
  <c r="O454" i="1"/>
  <c r="N454" i="1"/>
  <c r="Q453" i="1"/>
  <c r="P453" i="1"/>
  <c r="O453" i="1"/>
  <c r="N453" i="1"/>
  <c r="Q452" i="1"/>
  <c r="P452" i="1"/>
  <c r="O452" i="1"/>
  <c r="N452" i="1"/>
  <c r="Q451" i="1"/>
  <c r="P451" i="1"/>
  <c r="O451" i="1"/>
  <c r="N451" i="1"/>
  <c r="Q450" i="1"/>
  <c r="P450" i="1"/>
  <c r="O450" i="1"/>
  <c r="N450" i="1"/>
  <c r="Q449" i="1"/>
  <c r="P449" i="1"/>
  <c r="O449" i="1"/>
  <c r="N449" i="1"/>
  <c r="Q448" i="1"/>
  <c r="P448" i="1"/>
  <c r="O448" i="1"/>
  <c r="N448" i="1"/>
  <c r="Q447" i="1"/>
  <c r="P447" i="1"/>
  <c r="O447" i="1"/>
  <c r="N447" i="1"/>
  <c r="Q446" i="1"/>
  <c r="P446" i="1"/>
  <c r="O446" i="1"/>
  <c r="N446" i="1"/>
  <c r="Q445" i="1"/>
  <c r="P445" i="1"/>
  <c r="O445" i="1"/>
  <c r="N445" i="1"/>
  <c r="Q444" i="1"/>
  <c r="P444" i="1"/>
  <c r="O444" i="1"/>
  <c r="N444" i="1"/>
  <c r="Q443" i="1"/>
  <c r="P443" i="1"/>
  <c r="O443" i="1"/>
  <c r="N443" i="1"/>
  <c r="Q442" i="1"/>
  <c r="P442" i="1"/>
  <c r="O442" i="1"/>
  <c r="N442" i="1"/>
  <c r="Q441" i="1"/>
  <c r="P441" i="1"/>
  <c r="O441" i="1"/>
  <c r="N441" i="1"/>
  <c r="Q440" i="1"/>
  <c r="P440" i="1"/>
  <c r="O440" i="1"/>
  <c r="N440" i="1"/>
  <c r="Q439" i="1"/>
  <c r="P439" i="1"/>
  <c r="O439" i="1"/>
  <c r="N439" i="1"/>
  <c r="Q438" i="1"/>
  <c r="P438" i="1"/>
  <c r="O438" i="1"/>
  <c r="N438" i="1"/>
  <c r="Q437" i="1"/>
  <c r="P437" i="1"/>
  <c r="O437" i="1"/>
  <c r="N437" i="1"/>
  <c r="Q436" i="1"/>
  <c r="P436" i="1"/>
  <c r="O436" i="1"/>
  <c r="N436" i="1"/>
  <c r="Q435" i="1"/>
  <c r="P435" i="1"/>
  <c r="O435" i="1"/>
  <c r="N435" i="1"/>
  <c r="Q434" i="1"/>
  <c r="P434" i="1"/>
  <c r="O434" i="1"/>
  <c r="N434" i="1"/>
  <c r="Q433" i="1"/>
  <c r="P433" i="1"/>
  <c r="O433" i="1"/>
  <c r="N433" i="1"/>
  <c r="Q432" i="1"/>
  <c r="P432" i="1"/>
  <c r="O432" i="1"/>
  <c r="N432" i="1"/>
  <c r="Q431" i="1"/>
  <c r="P431" i="1"/>
  <c r="O431" i="1"/>
  <c r="N431" i="1"/>
  <c r="Q430" i="1"/>
  <c r="P430" i="1"/>
  <c r="O430" i="1"/>
  <c r="N430" i="1"/>
  <c r="Q429" i="1"/>
  <c r="P429" i="1"/>
  <c r="O429" i="1"/>
  <c r="N429" i="1"/>
  <c r="Q428" i="1"/>
  <c r="P428" i="1"/>
  <c r="O428" i="1"/>
  <c r="N428" i="1"/>
  <c r="Q427" i="1"/>
  <c r="P427" i="1"/>
  <c r="O427" i="1"/>
  <c r="N427" i="1"/>
  <c r="Q426" i="1"/>
  <c r="P426" i="1"/>
  <c r="O426" i="1"/>
  <c r="N426" i="1"/>
  <c r="Q425" i="1"/>
  <c r="P425" i="1"/>
  <c r="O425" i="1"/>
  <c r="N425" i="1"/>
  <c r="Q424" i="1"/>
  <c r="P424" i="1"/>
  <c r="O424" i="1"/>
  <c r="N424" i="1"/>
  <c r="Q423" i="1"/>
  <c r="P423" i="1"/>
  <c r="O423" i="1"/>
  <c r="N423" i="1"/>
  <c r="Q422" i="1"/>
  <c r="P422" i="1"/>
  <c r="O422" i="1"/>
  <c r="N422" i="1"/>
  <c r="Q421" i="1"/>
  <c r="P421" i="1"/>
  <c r="O421" i="1"/>
  <c r="N421" i="1"/>
  <c r="Q420" i="1"/>
  <c r="P420" i="1"/>
  <c r="O420" i="1"/>
  <c r="N420" i="1"/>
  <c r="Q419" i="1"/>
  <c r="P419" i="1"/>
  <c r="O419" i="1"/>
  <c r="N419" i="1"/>
  <c r="Q418" i="1"/>
  <c r="P418" i="1"/>
  <c r="O418" i="1"/>
  <c r="N418" i="1"/>
  <c r="Q417" i="1"/>
  <c r="P417" i="1"/>
  <c r="O417" i="1"/>
  <c r="N417" i="1"/>
  <c r="Q416" i="1"/>
  <c r="P416" i="1"/>
  <c r="O416" i="1"/>
  <c r="N416" i="1"/>
  <c r="Q415" i="1"/>
  <c r="P415" i="1"/>
  <c r="O415" i="1"/>
  <c r="N415" i="1"/>
  <c r="Q414" i="1"/>
  <c r="P414" i="1"/>
  <c r="O414" i="1"/>
  <c r="N414" i="1"/>
  <c r="Q413" i="1"/>
  <c r="P413" i="1"/>
  <c r="O413" i="1"/>
  <c r="N413" i="1"/>
  <c r="Q412" i="1"/>
  <c r="P412" i="1"/>
  <c r="O412" i="1"/>
  <c r="N412" i="1"/>
  <c r="Q411" i="1"/>
  <c r="P411" i="1"/>
  <c r="O411" i="1"/>
  <c r="N411" i="1"/>
  <c r="Q410" i="1"/>
  <c r="P410" i="1"/>
  <c r="O410" i="1"/>
  <c r="N410" i="1"/>
  <c r="Q409" i="1"/>
  <c r="P409" i="1"/>
  <c r="O409" i="1"/>
  <c r="N409" i="1"/>
  <c r="Q408" i="1"/>
  <c r="P408" i="1"/>
  <c r="O408" i="1"/>
  <c r="N408" i="1"/>
  <c r="Q407" i="1"/>
  <c r="P407" i="1"/>
  <c r="O407" i="1"/>
  <c r="N407" i="1"/>
  <c r="Q406" i="1"/>
  <c r="P406" i="1"/>
  <c r="O406" i="1"/>
  <c r="N406" i="1"/>
  <c r="Q405" i="1"/>
  <c r="P405" i="1"/>
  <c r="O405" i="1"/>
  <c r="N405" i="1"/>
  <c r="Q404" i="1"/>
  <c r="P404" i="1"/>
  <c r="O404" i="1"/>
  <c r="N404" i="1"/>
  <c r="Q403" i="1"/>
  <c r="P403" i="1"/>
  <c r="O403" i="1"/>
  <c r="N403" i="1"/>
  <c r="Q402" i="1"/>
  <c r="P402" i="1"/>
  <c r="O402" i="1"/>
  <c r="N402" i="1"/>
  <c r="Q401" i="1"/>
  <c r="P401" i="1"/>
  <c r="O401" i="1"/>
  <c r="N401" i="1"/>
  <c r="Q400" i="1"/>
  <c r="P400" i="1"/>
  <c r="O400" i="1"/>
  <c r="N400" i="1"/>
  <c r="Q399" i="1"/>
  <c r="P399" i="1"/>
  <c r="O399" i="1"/>
  <c r="N399" i="1"/>
  <c r="Q397" i="1"/>
  <c r="P397" i="1"/>
  <c r="O397" i="1"/>
  <c r="N397" i="1"/>
  <c r="Q396" i="1"/>
  <c r="P396" i="1"/>
  <c r="O396" i="1"/>
  <c r="N396" i="1"/>
  <c r="Q395" i="1"/>
  <c r="P395" i="1"/>
  <c r="O395" i="1"/>
  <c r="N395" i="1"/>
  <c r="Q394" i="1"/>
  <c r="P394" i="1"/>
  <c r="O394" i="1"/>
  <c r="N394" i="1"/>
  <c r="Q393" i="1"/>
  <c r="P393" i="1"/>
  <c r="O393" i="1"/>
  <c r="N393" i="1"/>
  <c r="Q392" i="1"/>
  <c r="P392" i="1"/>
  <c r="O392" i="1"/>
  <c r="N392" i="1"/>
  <c r="Q391" i="1"/>
  <c r="P391" i="1"/>
  <c r="O391" i="1"/>
  <c r="N391" i="1"/>
  <c r="Q390" i="1"/>
  <c r="P390" i="1"/>
  <c r="O390" i="1"/>
  <c r="N390" i="1"/>
  <c r="Q389" i="1"/>
  <c r="P389" i="1"/>
  <c r="O389" i="1"/>
  <c r="N389" i="1"/>
  <c r="Q388" i="1"/>
  <c r="P388" i="1"/>
  <c r="O388" i="1"/>
  <c r="N388" i="1"/>
  <c r="Q387" i="1"/>
  <c r="P387" i="1"/>
  <c r="O387" i="1"/>
  <c r="N387" i="1"/>
  <c r="Q386" i="1"/>
  <c r="P386" i="1"/>
  <c r="O386" i="1"/>
  <c r="N386" i="1"/>
  <c r="Q385" i="1"/>
  <c r="P385" i="1"/>
  <c r="O385" i="1"/>
  <c r="N385" i="1"/>
  <c r="Q384" i="1"/>
  <c r="P384" i="1"/>
  <c r="O384" i="1"/>
  <c r="N384" i="1"/>
  <c r="Q383" i="1"/>
  <c r="P383" i="1"/>
  <c r="O383" i="1"/>
  <c r="N383" i="1"/>
  <c r="Q382" i="1"/>
  <c r="P382" i="1"/>
  <c r="O382" i="1"/>
  <c r="N382" i="1"/>
  <c r="Q381" i="1"/>
  <c r="P381" i="1"/>
  <c r="O381" i="1"/>
  <c r="N381" i="1"/>
  <c r="Q380" i="1"/>
  <c r="P380" i="1"/>
  <c r="O380" i="1"/>
  <c r="N380" i="1"/>
  <c r="Q379" i="1"/>
  <c r="P379" i="1"/>
  <c r="O379" i="1"/>
  <c r="N379" i="1"/>
  <c r="Q378" i="1"/>
  <c r="P378" i="1"/>
  <c r="O378" i="1"/>
  <c r="N378" i="1"/>
  <c r="Q377" i="1"/>
  <c r="P377" i="1"/>
  <c r="O377" i="1"/>
  <c r="N377" i="1"/>
  <c r="Q376" i="1"/>
  <c r="P376" i="1"/>
  <c r="O376" i="1"/>
  <c r="N376" i="1"/>
  <c r="Q375" i="1"/>
  <c r="P375" i="1"/>
  <c r="O375" i="1"/>
  <c r="N375" i="1"/>
  <c r="Q374" i="1"/>
  <c r="P374" i="1"/>
  <c r="O374" i="1"/>
  <c r="N374" i="1"/>
  <c r="Q373" i="1"/>
  <c r="P373" i="1"/>
  <c r="O373" i="1"/>
  <c r="N373" i="1"/>
  <c r="Q372" i="1"/>
  <c r="P372" i="1"/>
  <c r="O372" i="1"/>
  <c r="N372" i="1"/>
  <c r="Q371" i="1"/>
  <c r="P371" i="1"/>
  <c r="O371" i="1"/>
  <c r="N371" i="1"/>
  <c r="Q370" i="1"/>
  <c r="P370" i="1"/>
  <c r="O370" i="1"/>
  <c r="N370" i="1"/>
  <c r="Q369" i="1"/>
  <c r="P369" i="1"/>
  <c r="O369" i="1"/>
  <c r="N369" i="1"/>
  <c r="Q368" i="1"/>
  <c r="P368" i="1"/>
  <c r="O368" i="1"/>
  <c r="N368" i="1"/>
  <c r="Q367" i="1"/>
  <c r="P367" i="1"/>
  <c r="O367" i="1"/>
  <c r="N367" i="1"/>
  <c r="Q366" i="1"/>
  <c r="P366" i="1"/>
  <c r="O366" i="1"/>
  <c r="N366" i="1"/>
  <c r="Q365" i="1"/>
  <c r="P365" i="1"/>
  <c r="O365" i="1"/>
  <c r="N365" i="1"/>
  <c r="Q364" i="1"/>
  <c r="P364" i="1"/>
  <c r="O364" i="1"/>
  <c r="N364" i="1"/>
  <c r="Q363" i="1"/>
  <c r="P363" i="1"/>
  <c r="O363" i="1"/>
  <c r="N363" i="1"/>
  <c r="Q362" i="1"/>
  <c r="P362" i="1"/>
  <c r="O362" i="1"/>
  <c r="N362" i="1"/>
  <c r="Q361" i="1"/>
  <c r="P361" i="1"/>
  <c r="O361" i="1"/>
  <c r="N361" i="1"/>
  <c r="Q360" i="1"/>
  <c r="P360" i="1"/>
  <c r="O360" i="1"/>
  <c r="N360" i="1"/>
  <c r="Q359" i="1"/>
  <c r="P359" i="1"/>
  <c r="O359" i="1"/>
  <c r="N359" i="1"/>
  <c r="Q358" i="1"/>
  <c r="P358" i="1"/>
  <c r="O358" i="1"/>
  <c r="N358" i="1"/>
  <c r="Q357" i="1"/>
  <c r="P357" i="1"/>
  <c r="O357" i="1"/>
  <c r="N357" i="1"/>
  <c r="Q356" i="1"/>
  <c r="P356" i="1"/>
  <c r="O356" i="1"/>
  <c r="N356" i="1"/>
  <c r="Q355" i="1"/>
  <c r="P355" i="1"/>
  <c r="O355" i="1"/>
  <c r="N355" i="1"/>
  <c r="Q354" i="1"/>
  <c r="P354" i="1"/>
  <c r="O354" i="1"/>
  <c r="N354" i="1"/>
  <c r="Q353" i="1"/>
  <c r="P353" i="1"/>
  <c r="O353" i="1"/>
  <c r="N353" i="1"/>
  <c r="Q352" i="1"/>
  <c r="P352" i="1"/>
  <c r="O352" i="1"/>
  <c r="N352" i="1"/>
  <c r="Q351" i="1"/>
  <c r="P351" i="1"/>
  <c r="O351" i="1"/>
  <c r="N351" i="1"/>
  <c r="Q350" i="1"/>
  <c r="P350" i="1"/>
  <c r="O350" i="1"/>
  <c r="N350" i="1"/>
  <c r="Q347" i="1"/>
  <c r="P347" i="1"/>
  <c r="O347" i="1"/>
  <c r="N347" i="1"/>
  <c r="Q346" i="1"/>
  <c r="P346" i="1"/>
  <c r="O346" i="1"/>
  <c r="N346" i="1"/>
  <c r="Q345" i="1"/>
  <c r="P345" i="1"/>
  <c r="O345" i="1"/>
  <c r="N345" i="1"/>
  <c r="Q344" i="1"/>
  <c r="P344" i="1"/>
  <c r="O344" i="1"/>
  <c r="N344" i="1"/>
  <c r="Q343" i="1"/>
  <c r="P343" i="1"/>
  <c r="O343" i="1"/>
  <c r="N343" i="1"/>
  <c r="Q342" i="1"/>
  <c r="P342" i="1"/>
  <c r="O342" i="1"/>
  <c r="N342" i="1"/>
  <c r="Q341" i="1"/>
  <c r="P341" i="1"/>
  <c r="O341" i="1"/>
  <c r="N341" i="1"/>
  <c r="Q340" i="1"/>
  <c r="P340" i="1"/>
  <c r="O340" i="1"/>
  <c r="N340" i="1"/>
  <c r="Q339" i="1"/>
  <c r="P339" i="1"/>
  <c r="O339" i="1"/>
  <c r="N339" i="1"/>
  <c r="Q338" i="1"/>
  <c r="P338" i="1"/>
  <c r="O338" i="1"/>
  <c r="N338" i="1"/>
  <c r="Q337" i="1"/>
  <c r="P337" i="1"/>
  <c r="O337" i="1"/>
  <c r="N337" i="1"/>
  <c r="Q336" i="1"/>
  <c r="P336" i="1"/>
  <c r="O336" i="1"/>
  <c r="N336" i="1"/>
  <c r="Q335" i="1"/>
  <c r="P335" i="1"/>
  <c r="O335" i="1"/>
  <c r="N335" i="1"/>
  <c r="Q334" i="1"/>
  <c r="P334" i="1"/>
  <c r="O334" i="1"/>
  <c r="N334" i="1"/>
  <c r="Q333" i="1"/>
  <c r="P333" i="1"/>
  <c r="O333" i="1"/>
  <c r="N333" i="1"/>
  <c r="Q332" i="1"/>
  <c r="P332" i="1"/>
  <c r="O332" i="1"/>
  <c r="N332" i="1"/>
  <c r="Q331" i="1"/>
  <c r="P331" i="1"/>
  <c r="O331" i="1"/>
  <c r="N331" i="1"/>
  <c r="Q330" i="1"/>
  <c r="P330" i="1"/>
  <c r="O330" i="1"/>
  <c r="N330" i="1"/>
  <c r="Q329" i="1"/>
  <c r="P329" i="1"/>
  <c r="O329" i="1"/>
  <c r="N329" i="1"/>
  <c r="Q328" i="1"/>
  <c r="P328" i="1"/>
  <c r="O328" i="1"/>
  <c r="N328" i="1"/>
  <c r="Q327" i="1"/>
  <c r="P327" i="1"/>
  <c r="O327" i="1"/>
  <c r="N327" i="1"/>
  <c r="Q326" i="1"/>
  <c r="P326" i="1"/>
  <c r="O326" i="1"/>
  <c r="N326" i="1"/>
  <c r="Q325" i="1"/>
  <c r="P325" i="1"/>
  <c r="O325" i="1"/>
  <c r="N325" i="1"/>
  <c r="Q324" i="1"/>
  <c r="P324" i="1"/>
  <c r="O324" i="1"/>
  <c r="N324" i="1"/>
  <c r="Q323" i="1"/>
  <c r="P323" i="1"/>
  <c r="O323" i="1"/>
  <c r="N323" i="1"/>
  <c r="Q322" i="1"/>
  <c r="P322" i="1"/>
  <c r="O322" i="1"/>
  <c r="N322" i="1"/>
  <c r="Q321" i="1"/>
  <c r="P321" i="1"/>
  <c r="O321" i="1"/>
  <c r="N321" i="1"/>
  <c r="Q320" i="1"/>
  <c r="P320" i="1"/>
  <c r="O320" i="1"/>
  <c r="N320" i="1"/>
  <c r="Q319" i="1"/>
  <c r="P319" i="1"/>
  <c r="O319" i="1"/>
  <c r="N319" i="1"/>
  <c r="Q318" i="1"/>
  <c r="P318" i="1"/>
  <c r="O318" i="1"/>
  <c r="N318" i="1"/>
  <c r="Q317" i="1"/>
  <c r="P317" i="1"/>
  <c r="O317" i="1"/>
  <c r="N317" i="1"/>
  <c r="Q316" i="1"/>
  <c r="P316" i="1"/>
  <c r="O316" i="1"/>
  <c r="N316" i="1"/>
  <c r="Q315" i="1"/>
  <c r="P315" i="1"/>
  <c r="O315" i="1"/>
  <c r="N315" i="1"/>
  <c r="Q314" i="1"/>
  <c r="P314" i="1"/>
  <c r="O314" i="1"/>
  <c r="N314" i="1"/>
  <c r="Q313" i="1"/>
  <c r="P313" i="1"/>
  <c r="O313" i="1"/>
  <c r="N313" i="1"/>
  <c r="Q312" i="1"/>
  <c r="P312" i="1"/>
  <c r="O312" i="1"/>
  <c r="N312" i="1"/>
  <c r="Q311" i="1"/>
  <c r="P311" i="1"/>
  <c r="O311" i="1"/>
  <c r="N311" i="1"/>
  <c r="Q310" i="1"/>
  <c r="P310" i="1"/>
  <c r="O310" i="1"/>
  <c r="N310" i="1"/>
  <c r="Q309" i="1"/>
  <c r="P309" i="1"/>
  <c r="O309" i="1"/>
  <c r="N309" i="1"/>
  <c r="Q308" i="1"/>
  <c r="P308" i="1"/>
  <c r="O308" i="1"/>
  <c r="N308" i="1"/>
  <c r="Q307" i="1"/>
  <c r="P307" i="1"/>
  <c r="O307" i="1"/>
  <c r="N307" i="1"/>
  <c r="Q306" i="1"/>
  <c r="P306" i="1"/>
  <c r="O306" i="1"/>
  <c r="N306" i="1"/>
  <c r="Q305" i="1"/>
  <c r="P305" i="1"/>
  <c r="O305" i="1"/>
  <c r="N305" i="1"/>
  <c r="Q304" i="1"/>
  <c r="P304" i="1"/>
  <c r="O304" i="1"/>
  <c r="N304" i="1"/>
  <c r="Q303" i="1"/>
  <c r="P303" i="1"/>
  <c r="O303" i="1"/>
  <c r="N303" i="1"/>
  <c r="Q302" i="1"/>
  <c r="P302" i="1"/>
  <c r="O302" i="1"/>
  <c r="N302" i="1"/>
  <c r="Q301" i="1"/>
  <c r="P301" i="1"/>
  <c r="O301" i="1"/>
  <c r="N301" i="1"/>
  <c r="Q299" i="1"/>
  <c r="P299" i="1"/>
  <c r="O299" i="1"/>
  <c r="N299" i="1"/>
  <c r="Q298" i="1"/>
  <c r="P298" i="1"/>
  <c r="O298" i="1"/>
  <c r="N298" i="1"/>
  <c r="Q297" i="1"/>
  <c r="P297" i="1"/>
  <c r="O297" i="1"/>
  <c r="N297" i="1"/>
  <c r="Q296" i="1"/>
  <c r="P296" i="1"/>
  <c r="O296" i="1"/>
  <c r="N296" i="1"/>
  <c r="Q295" i="1"/>
  <c r="P295" i="1"/>
  <c r="O295" i="1"/>
  <c r="N295" i="1"/>
  <c r="Q294" i="1"/>
  <c r="P294" i="1"/>
  <c r="O294" i="1"/>
  <c r="N294" i="1"/>
  <c r="Q293" i="1"/>
  <c r="P293" i="1"/>
  <c r="O293" i="1"/>
  <c r="N293" i="1"/>
  <c r="Q292" i="1"/>
  <c r="P292" i="1"/>
  <c r="O292" i="1"/>
  <c r="N292" i="1"/>
  <c r="Q291" i="1"/>
  <c r="P291" i="1"/>
  <c r="O291" i="1"/>
  <c r="N291" i="1"/>
  <c r="Q290" i="1"/>
  <c r="P290" i="1"/>
  <c r="O290" i="1"/>
  <c r="N290" i="1"/>
  <c r="Q289" i="1"/>
  <c r="P289" i="1"/>
  <c r="O289" i="1"/>
  <c r="N289" i="1"/>
  <c r="Q288" i="1"/>
  <c r="P288" i="1"/>
  <c r="O288" i="1"/>
  <c r="N288" i="1"/>
  <c r="Q287" i="1"/>
  <c r="P287" i="1"/>
  <c r="O287" i="1"/>
  <c r="N287" i="1"/>
  <c r="Q286" i="1"/>
  <c r="P286" i="1"/>
  <c r="O286" i="1"/>
  <c r="N286" i="1"/>
  <c r="Q285" i="1"/>
  <c r="P285" i="1"/>
  <c r="O285" i="1"/>
  <c r="N285" i="1"/>
  <c r="Q284" i="1"/>
  <c r="P284" i="1"/>
  <c r="O284" i="1"/>
  <c r="N284" i="1"/>
  <c r="Q283" i="1"/>
  <c r="P283" i="1"/>
  <c r="O283" i="1"/>
  <c r="N283" i="1"/>
  <c r="Q282" i="1"/>
  <c r="P282" i="1"/>
  <c r="O282" i="1"/>
  <c r="N282" i="1"/>
  <c r="Q281" i="1"/>
  <c r="P281" i="1"/>
  <c r="O281" i="1"/>
  <c r="N281" i="1"/>
  <c r="Q280" i="1"/>
  <c r="P280" i="1"/>
  <c r="O280" i="1"/>
  <c r="N280" i="1"/>
  <c r="Q279" i="1"/>
  <c r="P279" i="1"/>
  <c r="O279" i="1"/>
  <c r="N279" i="1"/>
  <c r="Q278" i="1"/>
  <c r="P278" i="1"/>
  <c r="O278" i="1"/>
  <c r="N278" i="1"/>
  <c r="Q277" i="1"/>
  <c r="P277" i="1"/>
  <c r="O277" i="1"/>
  <c r="N277" i="1"/>
  <c r="Q276" i="1"/>
  <c r="P276" i="1"/>
  <c r="O276" i="1"/>
  <c r="N276" i="1"/>
  <c r="Q275" i="1"/>
  <c r="P275" i="1"/>
  <c r="O275" i="1"/>
  <c r="N275" i="1"/>
  <c r="Q274" i="1"/>
  <c r="P274" i="1"/>
  <c r="O274" i="1"/>
  <c r="N274" i="1"/>
  <c r="Q273" i="1"/>
  <c r="P273" i="1"/>
  <c r="O273" i="1"/>
  <c r="N273" i="1"/>
  <c r="Q272" i="1"/>
  <c r="P272" i="1"/>
  <c r="O272" i="1"/>
  <c r="N272" i="1"/>
  <c r="Q271" i="1"/>
  <c r="P271" i="1"/>
  <c r="O271" i="1"/>
  <c r="N271" i="1"/>
  <c r="Q270" i="1"/>
  <c r="P270" i="1"/>
  <c r="O270" i="1"/>
  <c r="N270" i="1"/>
  <c r="Q269" i="1"/>
  <c r="P269" i="1"/>
  <c r="O269" i="1"/>
  <c r="N269" i="1"/>
  <c r="Q268" i="1"/>
  <c r="P268" i="1"/>
  <c r="O268" i="1"/>
  <c r="N268" i="1"/>
  <c r="Q267" i="1"/>
  <c r="P267" i="1"/>
  <c r="O267" i="1"/>
  <c r="N267" i="1"/>
  <c r="Q266" i="1"/>
  <c r="P266" i="1"/>
  <c r="O266" i="1"/>
  <c r="N266" i="1"/>
  <c r="Q265" i="1"/>
  <c r="P265" i="1"/>
  <c r="O265" i="1"/>
  <c r="N265" i="1"/>
  <c r="Q264" i="1"/>
  <c r="P264" i="1"/>
  <c r="O264" i="1"/>
  <c r="N264" i="1"/>
  <c r="Q263" i="1"/>
  <c r="P263" i="1"/>
  <c r="O263" i="1"/>
  <c r="N263" i="1"/>
  <c r="Q262" i="1"/>
  <c r="P262" i="1"/>
  <c r="O262" i="1"/>
  <c r="N262" i="1"/>
  <c r="Q261" i="1"/>
  <c r="P261" i="1"/>
  <c r="O261" i="1"/>
  <c r="N261" i="1"/>
  <c r="Q260" i="1"/>
  <c r="P260" i="1"/>
  <c r="O260" i="1"/>
  <c r="N260" i="1"/>
  <c r="Q259" i="1"/>
  <c r="P259" i="1"/>
  <c r="O259" i="1"/>
  <c r="N259" i="1"/>
  <c r="Q258" i="1"/>
  <c r="P258" i="1"/>
  <c r="O258" i="1"/>
  <c r="N258" i="1"/>
  <c r="Q257" i="1"/>
  <c r="P257" i="1"/>
  <c r="O257" i="1"/>
  <c r="N257" i="1"/>
  <c r="Q256" i="1"/>
  <c r="P256" i="1"/>
  <c r="O256" i="1"/>
  <c r="N256" i="1"/>
  <c r="Q255" i="1"/>
  <c r="P255" i="1"/>
  <c r="O255" i="1"/>
  <c r="N255" i="1"/>
  <c r="Q254" i="1"/>
  <c r="P254" i="1"/>
  <c r="O254" i="1"/>
  <c r="N254" i="1"/>
  <c r="Q253" i="1"/>
  <c r="P253" i="1"/>
  <c r="O253" i="1"/>
  <c r="N253" i="1"/>
  <c r="Q252" i="1"/>
  <c r="P252" i="1"/>
  <c r="O252" i="1"/>
  <c r="N252" i="1"/>
  <c r="Q251" i="1"/>
  <c r="P251" i="1"/>
  <c r="O251" i="1"/>
  <c r="N251" i="1"/>
  <c r="Q250" i="1"/>
  <c r="P250" i="1"/>
  <c r="O250" i="1"/>
  <c r="N250" i="1"/>
  <c r="Q249" i="1"/>
  <c r="P249" i="1"/>
  <c r="O249" i="1"/>
  <c r="N249" i="1"/>
  <c r="Q248" i="1"/>
  <c r="P248" i="1"/>
  <c r="O248" i="1"/>
  <c r="N248" i="1"/>
  <c r="Q247" i="1"/>
  <c r="P247" i="1"/>
  <c r="O247" i="1"/>
  <c r="N247" i="1"/>
  <c r="Q246" i="1"/>
  <c r="P246" i="1"/>
  <c r="O246" i="1"/>
  <c r="N246" i="1"/>
  <c r="Q245" i="1"/>
  <c r="P245" i="1"/>
  <c r="O245" i="1"/>
  <c r="N245" i="1"/>
  <c r="Q244" i="1"/>
  <c r="P244" i="1"/>
  <c r="O244" i="1"/>
  <c r="N244" i="1"/>
  <c r="Q243" i="1"/>
  <c r="P243" i="1"/>
  <c r="O243" i="1"/>
  <c r="N243" i="1"/>
  <c r="Q242" i="1"/>
  <c r="P242" i="1"/>
  <c r="O242" i="1"/>
  <c r="N242" i="1"/>
  <c r="Q241" i="1"/>
  <c r="P241" i="1"/>
  <c r="O241" i="1"/>
  <c r="N241" i="1"/>
  <c r="Q239" i="1"/>
  <c r="P239" i="1"/>
  <c r="O239" i="1"/>
  <c r="N239" i="1"/>
  <c r="Q238" i="1"/>
  <c r="P238" i="1"/>
  <c r="O238" i="1"/>
  <c r="N238" i="1"/>
  <c r="Q237" i="1"/>
  <c r="P237" i="1"/>
  <c r="O237" i="1"/>
  <c r="N237" i="1"/>
  <c r="Q236" i="1"/>
  <c r="P236" i="1"/>
  <c r="O236" i="1"/>
  <c r="N236" i="1"/>
  <c r="Q235" i="1"/>
  <c r="P235" i="1"/>
  <c r="O235" i="1"/>
  <c r="N235" i="1"/>
  <c r="Q234" i="1"/>
  <c r="P234" i="1"/>
  <c r="O234" i="1"/>
  <c r="N234" i="1"/>
  <c r="Q233" i="1"/>
  <c r="P233" i="1"/>
  <c r="O233" i="1"/>
  <c r="N233" i="1"/>
  <c r="Q232" i="1"/>
  <c r="P232" i="1"/>
  <c r="O232" i="1"/>
  <c r="N232" i="1"/>
  <c r="Q231" i="1"/>
  <c r="P231" i="1"/>
  <c r="O231" i="1"/>
  <c r="N231" i="1"/>
  <c r="Q230" i="1"/>
  <c r="P230" i="1"/>
  <c r="O230" i="1"/>
  <c r="N230" i="1"/>
  <c r="Q229" i="1"/>
  <c r="P229" i="1"/>
  <c r="O229" i="1"/>
  <c r="N229" i="1"/>
  <c r="Q228" i="1"/>
  <c r="P228" i="1"/>
  <c r="O228" i="1"/>
  <c r="N228" i="1"/>
  <c r="Q227" i="1"/>
  <c r="P227" i="1"/>
  <c r="O227" i="1"/>
  <c r="N227" i="1"/>
  <c r="Q226" i="1"/>
  <c r="P226" i="1"/>
  <c r="O226" i="1"/>
  <c r="N226" i="1"/>
  <c r="Q225" i="1"/>
  <c r="P225" i="1"/>
  <c r="O225" i="1"/>
  <c r="N225" i="1"/>
  <c r="Q224" i="1"/>
  <c r="P224" i="1"/>
  <c r="O224" i="1"/>
  <c r="N224" i="1"/>
  <c r="Q223" i="1"/>
  <c r="P223" i="1"/>
  <c r="O223" i="1"/>
  <c r="N223" i="1"/>
  <c r="Q222" i="1"/>
  <c r="P222" i="1"/>
  <c r="O222" i="1"/>
  <c r="N222" i="1"/>
  <c r="Q221" i="1"/>
  <c r="P221" i="1"/>
  <c r="O221" i="1"/>
  <c r="N221" i="1"/>
  <c r="Q220" i="1"/>
  <c r="P220" i="1"/>
  <c r="O220" i="1"/>
  <c r="N220" i="1"/>
  <c r="Q219" i="1"/>
  <c r="P219" i="1"/>
  <c r="O219" i="1"/>
  <c r="N219" i="1"/>
  <c r="Q218" i="1"/>
  <c r="P218" i="1"/>
  <c r="O218" i="1"/>
  <c r="N218" i="1"/>
  <c r="Q217" i="1"/>
  <c r="P217" i="1"/>
  <c r="O217" i="1"/>
  <c r="N217" i="1"/>
  <c r="Q216" i="1"/>
  <c r="P216" i="1"/>
  <c r="O216" i="1"/>
  <c r="N216" i="1"/>
  <c r="Q215" i="1"/>
  <c r="P215" i="1"/>
  <c r="O215" i="1"/>
  <c r="N215" i="1"/>
  <c r="Q214" i="1"/>
  <c r="P214" i="1"/>
  <c r="O214" i="1"/>
  <c r="N214" i="1"/>
  <c r="Q213" i="1"/>
  <c r="P213" i="1"/>
  <c r="O213" i="1"/>
  <c r="N213" i="1"/>
  <c r="Q212" i="1"/>
  <c r="P212" i="1"/>
  <c r="O212" i="1"/>
  <c r="N212" i="1"/>
  <c r="Q211" i="1"/>
  <c r="P211" i="1"/>
  <c r="O211" i="1"/>
  <c r="N211" i="1"/>
  <c r="Q210" i="1"/>
  <c r="P210" i="1"/>
  <c r="O210" i="1"/>
  <c r="N210" i="1"/>
  <c r="Q209" i="1"/>
  <c r="P209" i="1"/>
  <c r="O209" i="1"/>
  <c r="N209" i="1"/>
  <c r="Q208" i="1"/>
  <c r="P208" i="1"/>
  <c r="O208" i="1"/>
  <c r="N208" i="1"/>
  <c r="Q207" i="1"/>
  <c r="P207" i="1"/>
  <c r="O207" i="1"/>
  <c r="N207" i="1"/>
  <c r="Q206" i="1"/>
  <c r="P206" i="1"/>
  <c r="O206" i="1"/>
  <c r="N206" i="1"/>
  <c r="Q205" i="1"/>
  <c r="P205" i="1"/>
  <c r="O205" i="1"/>
  <c r="N205" i="1"/>
  <c r="Q204" i="1"/>
  <c r="P204" i="1"/>
  <c r="O204" i="1"/>
  <c r="N204" i="1"/>
  <c r="Q203" i="1"/>
  <c r="P203" i="1"/>
  <c r="O203" i="1"/>
  <c r="N203" i="1"/>
  <c r="Q202" i="1"/>
  <c r="P202" i="1"/>
  <c r="O202" i="1"/>
  <c r="N202" i="1"/>
  <c r="Q201" i="1"/>
  <c r="P201" i="1"/>
  <c r="O201" i="1"/>
  <c r="N201" i="1"/>
  <c r="Q200" i="1"/>
  <c r="P200" i="1"/>
  <c r="O200" i="1"/>
  <c r="N200" i="1"/>
  <c r="Q199" i="1"/>
  <c r="P199" i="1"/>
  <c r="O199" i="1"/>
  <c r="N199" i="1"/>
  <c r="Q198" i="1"/>
  <c r="P198" i="1"/>
  <c r="O198" i="1"/>
  <c r="N198" i="1"/>
  <c r="Q197" i="1"/>
  <c r="P197" i="1"/>
  <c r="O197" i="1"/>
  <c r="N197" i="1"/>
  <c r="Q195" i="1"/>
  <c r="P195" i="1"/>
  <c r="O195" i="1"/>
  <c r="N195" i="1"/>
  <c r="Q194" i="1"/>
  <c r="P194" i="1"/>
  <c r="O194" i="1"/>
  <c r="N194" i="1"/>
  <c r="Q193" i="1"/>
  <c r="P193" i="1"/>
  <c r="O193" i="1"/>
  <c r="N193" i="1"/>
  <c r="Q192" i="1"/>
  <c r="P192" i="1"/>
  <c r="O192" i="1"/>
  <c r="N192" i="1"/>
  <c r="Q191" i="1"/>
  <c r="P191" i="1"/>
  <c r="O191" i="1"/>
  <c r="N191" i="1"/>
  <c r="Q190" i="1"/>
  <c r="P190" i="1"/>
  <c r="O190" i="1"/>
  <c r="N190" i="1"/>
  <c r="Q189" i="1"/>
  <c r="P189" i="1"/>
  <c r="O189" i="1"/>
  <c r="N189" i="1"/>
  <c r="Q188" i="1"/>
  <c r="P188" i="1"/>
  <c r="O188" i="1"/>
  <c r="N188" i="1"/>
  <c r="Q187" i="1"/>
  <c r="P187" i="1"/>
  <c r="O187" i="1"/>
  <c r="N187" i="1"/>
  <c r="Q186" i="1"/>
  <c r="P186" i="1"/>
  <c r="O186" i="1"/>
  <c r="N186" i="1"/>
  <c r="Q185" i="1"/>
  <c r="P185" i="1"/>
  <c r="O185" i="1"/>
  <c r="N185" i="1"/>
  <c r="Q184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Q180" i="1"/>
  <c r="P180" i="1"/>
  <c r="O180" i="1"/>
  <c r="N180" i="1"/>
  <c r="Q179" i="1"/>
  <c r="P179" i="1"/>
  <c r="O179" i="1"/>
  <c r="N179" i="1"/>
  <c r="Q178" i="1"/>
  <c r="P178" i="1"/>
  <c r="O178" i="1"/>
  <c r="N178" i="1"/>
  <c r="Q177" i="1"/>
  <c r="P177" i="1"/>
  <c r="O177" i="1"/>
  <c r="N177" i="1"/>
  <c r="Q176" i="1"/>
  <c r="P176" i="1"/>
  <c r="O176" i="1"/>
  <c r="N176" i="1"/>
  <c r="Q175" i="1"/>
  <c r="P175" i="1"/>
  <c r="O175" i="1"/>
  <c r="N175" i="1"/>
  <c r="Q174" i="1"/>
  <c r="P174" i="1"/>
  <c r="O174" i="1"/>
  <c r="N174" i="1"/>
  <c r="Q173" i="1"/>
  <c r="P173" i="1"/>
  <c r="O173" i="1"/>
  <c r="N173" i="1"/>
  <c r="Q172" i="1"/>
  <c r="P172" i="1"/>
  <c r="O172" i="1"/>
  <c r="N172" i="1"/>
  <c r="Q171" i="1"/>
  <c r="P171" i="1"/>
  <c r="O171" i="1"/>
  <c r="N171" i="1"/>
  <c r="Q170" i="1"/>
  <c r="P170" i="1"/>
  <c r="O170" i="1"/>
  <c r="N170" i="1"/>
  <c r="Q169" i="1"/>
  <c r="P169" i="1"/>
  <c r="O169" i="1"/>
  <c r="N169" i="1"/>
  <c r="Q168" i="1"/>
  <c r="P168" i="1"/>
  <c r="O168" i="1"/>
  <c r="N168" i="1"/>
  <c r="Q167" i="1"/>
  <c r="P167" i="1"/>
  <c r="O167" i="1"/>
  <c r="N167" i="1"/>
  <c r="Q166" i="1"/>
  <c r="P166" i="1"/>
  <c r="O166" i="1"/>
  <c r="N166" i="1"/>
  <c r="Q165" i="1"/>
  <c r="P165" i="1"/>
  <c r="O165" i="1"/>
  <c r="N165" i="1"/>
  <c r="Q164" i="1"/>
  <c r="P164" i="1"/>
  <c r="O164" i="1"/>
  <c r="N164" i="1"/>
  <c r="Q163" i="1"/>
  <c r="P163" i="1"/>
  <c r="O163" i="1"/>
  <c r="N163" i="1"/>
  <c r="Q162" i="1"/>
  <c r="P162" i="1"/>
  <c r="O162" i="1"/>
  <c r="N162" i="1"/>
  <c r="Q161" i="1"/>
  <c r="P161" i="1"/>
  <c r="O161" i="1"/>
  <c r="N161" i="1"/>
  <c r="Q160" i="1"/>
  <c r="P160" i="1"/>
  <c r="O160" i="1"/>
  <c r="N160" i="1"/>
  <c r="Q159" i="1"/>
  <c r="P159" i="1"/>
  <c r="O159" i="1"/>
  <c r="N159" i="1"/>
  <c r="Q158" i="1"/>
  <c r="P158" i="1"/>
  <c r="O158" i="1"/>
  <c r="N158" i="1"/>
  <c r="Q157" i="1"/>
  <c r="P157" i="1"/>
  <c r="O157" i="1"/>
  <c r="N157" i="1"/>
  <c r="Q156" i="1"/>
  <c r="P156" i="1"/>
  <c r="O156" i="1"/>
  <c r="N156" i="1"/>
  <c r="Q155" i="1"/>
  <c r="P155" i="1"/>
  <c r="O155" i="1"/>
  <c r="N155" i="1"/>
  <c r="Q153" i="1"/>
  <c r="P153" i="1"/>
  <c r="O153" i="1"/>
  <c r="N153" i="1"/>
  <c r="Q152" i="1"/>
  <c r="P152" i="1"/>
  <c r="O152" i="1"/>
  <c r="N152" i="1"/>
  <c r="Q151" i="1"/>
  <c r="P151" i="1"/>
  <c r="O151" i="1"/>
  <c r="N151" i="1"/>
  <c r="Q150" i="1"/>
  <c r="P150" i="1"/>
  <c r="O150" i="1"/>
  <c r="N150" i="1"/>
  <c r="Q149" i="1"/>
  <c r="P149" i="1"/>
  <c r="O149" i="1"/>
  <c r="N149" i="1"/>
  <c r="Q148" i="1"/>
  <c r="P148" i="1"/>
  <c r="O148" i="1"/>
  <c r="N148" i="1"/>
  <c r="Q147" i="1"/>
  <c r="P147" i="1"/>
  <c r="O147" i="1"/>
  <c r="N147" i="1"/>
  <c r="Q146" i="1"/>
  <c r="P146" i="1"/>
  <c r="O146" i="1"/>
  <c r="N146" i="1"/>
  <c r="Q145" i="1"/>
  <c r="P145" i="1"/>
  <c r="O145" i="1"/>
  <c r="N145" i="1"/>
  <c r="Q144" i="1"/>
  <c r="P144" i="1"/>
  <c r="O144" i="1"/>
  <c r="N144" i="1"/>
  <c r="Q143" i="1"/>
  <c r="P143" i="1"/>
  <c r="O143" i="1"/>
  <c r="N143" i="1"/>
  <c r="Q142" i="1"/>
  <c r="P142" i="1"/>
  <c r="O142" i="1"/>
  <c r="N142" i="1"/>
  <c r="Q141" i="1"/>
  <c r="P141" i="1"/>
  <c r="O141" i="1"/>
  <c r="N141" i="1"/>
  <c r="Q140" i="1"/>
  <c r="P140" i="1"/>
  <c r="O140" i="1"/>
  <c r="N140" i="1"/>
  <c r="Q139" i="1"/>
  <c r="P139" i="1"/>
  <c r="O139" i="1"/>
  <c r="N139" i="1"/>
  <c r="Q138" i="1"/>
  <c r="P138" i="1"/>
  <c r="O138" i="1"/>
  <c r="N138" i="1"/>
  <c r="Q137" i="1"/>
  <c r="P137" i="1"/>
  <c r="O137" i="1"/>
  <c r="N137" i="1"/>
  <c r="Q136" i="1"/>
  <c r="P136" i="1"/>
  <c r="O136" i="1"/>
  <c r="N136" i="1"/>
  <c r="Q135" i="1"/>
  <c r="P135" i="1"/>
  <c r="O135" i="1"/>
  <c r="N135" i="1"/>
  <c r="Q134" i="1"/>
  <c r="P134" i="1"/>
  <c r="O134" i="1"/>
  <c r="N134" i="1"/>
  <c r="Q133" i="1"/>
  <c r="P133" i="1"/>
  <c r="O133" i="1"/>
  <c r="N133" i="1"/>
  <c r="Q132" i="1"/>
  <c r="P132" i="1"/>
  <c r="O132" i="1"/>
  <c r="N132" i="1"/>
  <c r="Q131" i="1"/>
  <c r="P131" i="1"/>
  <c r="O131" i="1"/>
  <c r="N131" i="1"/>
  <c r="Q130" i="1"/>
  <c r="P130" i="1"/>
  <c r="O130" i="1"/>
  <c r="N130" i="1"/>
  <c r="Q129" i="1"/>
  <c r="P129" i="1"/>
  <c r="O129" i="1"/>
  <c r="N129" i="1"/>
  <c r="Q128" i="1"/>
  <c r="P128" i="1"/>
  <c r="O128" i="1"/>
  <c r="N128" i="1"/>
  <c r="Q127" i="1"/>
  <c r="P127" i="1"/>
  <c r="O127" i="1"/>
  <c r="N127" i="1"/>
  <c r="Q126" i="1"/>
  <c r="P126" i="1"/>
  <c r="O126" i="1"/>
  <c r="N126" i="1"/>
  <c r="Q125" i="1"/>
  <c r="P125" i="1"/>
  <c r="O125" i="1"/>
  <c r="N125" i="1"/>
  <c r="Q124" i="1"/>
  <c r="P124" i="1"/>
  <c r="O124" i="1"/>
  <c r="N124" i="1"/>
  <c r="Q123" i="1"/>
  <c r="P123" i="1"/>
  <c r="O123" i="1"/>
  <c r="N123" i="1"/>
  <c r="Q122" i="1"/>
  <c r="P122" i="1"/>
  <c r="O122" i="1"/>
  <c r="N122" i="1"/>
  <c r="Q121" i="1"/>
  <c r="P121" i="1"/>
  <c r="O121" i="1"/>
  <c r="N121" i="1"/>
  <c r="Q118" i="1"/>
  <c r="P118" i="1"/>
  <c r="O118" i="1"/>
  <c r="N118" i="1"/>
  <c r="Q117" i="1"/>
  <c r="P117" i="1"/>
  <c r="O117" i="1"/>
  <c r="N117" i="1"/>
  <c r="Q116" i="1"/>
  <c r="P116" i="1"/>
  <c r="O116" i="1"/>
  <c r="N116" i="1"/>
  <c r="Q115" i="1"/>
  <c r="P115" i="1"/>
  <c r="O115" i="1"/>
  <c r="N115" i="1"/>
  <c r="Q114" i="1"/>
  <c r="P114" i="1"/>
  <c r="O114" i="1"/>
  <c r="N114" i="1"/>
  <c r="Q113" i="1"/>
  <c r="P113" i="1"/>
  <c r="O113" i="1"/>
  <c r="N113" i="1"/>
  <c r="Q112" i="1"/>
  <c r="P112" i="1"/>
  <c r="O112" i="1"/>
  <c r="N112" i="1"/>
  <c r="Q111" i="1"/>
  <c r="P111" i="1"/>
  <c r="O111" i="1"/>
  <c r="N111" i="1"/>
  <c r="Q110" i="1"/>
  <c r="P110" i="1"/>
  <c r="O110" i="1"/>
  <c r="N110" i="1"/>
  <c r="Q109" i="1"/>
  <c r="P109" i="1"/>
  <c r="O109" i="1"/>
  <c r="N109" i="1"/>
  <c r="Q108" i="1"/>
  <c r="P108" i="1"/>
  <c r="O108" i="1"/>
  <c r="N108" i="1"/>
  <c r="Q107" i="1"/>
  <c r="P107" i="1"/>
  <c r="O107" i="1"/>
  <c r="N107" i="1"/>
  <c r="Q106" i="1"/>
  <c r="P106" i="1"/>
  <c r="O106" i="1"/>
  <c r="N106" i="1"/>
  <c r="Q105" i="1"/>
  <c r="P105" i="1"/>
  <c r="O105" i="1"/>
  <c r="N105" i="1"/>
  <c r="Q104" i="1"/>
  <c r="P104" i="1"/>
  <c r="O104" i="1"/>
  <c r="N104" i="1"/>
  <c r="Q103" i="1"/>
  <c r="P103" i="1"/>
  <c r="O103" i="1"/>
  <c r="N103" i="1"/>
  <c r="Q102" i="1"/>
  <c r="P102" i="1"/>
  <c r="O102" i="1"/>
  <c r="N102" i="1"/>
  <c r="Q101" i="1"/>
  <c r="P101" i="1"/>
  <c r="O101" i="1"/>
  <c r="N101" i="1"/>
  <c r="Q100" i="1"/>
  <c r="P100" i="1"/>
  <c r="O100" i="1"/>
  <c r="N100" i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P96" i="1"/>
  <c r="O96" i="1"/>
  <c r="N96" i="1"/>
  <c r="Q95" i="1"/>
  <c r="P95" i="1"/>
  <c r="O95" i="1"/>
  <c r="N95" i="1"/>
  <c r="Q94" i="1"/>
  <c r="P94" i="1"/>
  <c r="O94" i="1"/>
  <c r="N94" i="1"/>
  <c r="Q93" i="1"/>
  <c r="P93" i="1"/>
  <c r="O93" i="1"/>
  <c r="N93" i="1"/>
  <c r="Q92" i="1"/>
  <c r="P92" i="1"/>
  <c r="O92" i="1"/>
  <c r="N92" i="1"/>
  <c r="Q91" i="1"/>
  <c r="P91" i="1"/>
  <c r="O91" i="1"/>
  <c r="N91" i="1"/>
  <c r="Q90" i="1"/>
  <c r="P90" i="1"/>
  <c r="O90" i="1"/>
  <c r="N90" i="1"/>
  <c r="Q89" i="1"/>
  <c r="P89" i="1"/>
  <c r="O89" i="1"/>
  <c r="N89" i="1"/>
  <c r="Q88" i="1"/>
  <c r="P88" i="1"/>
  <c r="O88" i="1"/>
  <c r="N88" i="1"/>
  <c r="Q87" i="1"/>
  <c r="P87" i="1"/>
  <c r="O87" i="1"/>
  <c r="N87" i="1"/>
  <c r="Q86" i="1"/>
  <c r="P86" i="1"/>
  <c r="O86" i="1"/>
  <c r="N86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69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  <c r="Q1228" i="1"/>
  <c r="P1228" i="1"/>
  <c r="O1228" i="1"/>
  <c r="N1228" i="1"/>
  <c r="Q1227" i="1"/>
  <c r="P1227" i="1"/>
  <c r="O1227" i="1"/>
  <c r="N1227" i="1"/>
  <c r="Q1168" i="1"/>
  <c r="P1168" i="1"/>
  <c r="O1168" i="1"/>
  <c r="N1168" i="1"/>
  <c r="Q1184" i="1"/>
  <c r="P1184" i="1"/>
  <c r="O1184" i="1"/>
  <c r="N1184" i="1"/>
  <c r="Q980" i="1"/>
  <c r="P980" i="1"/>
  <c r="O980" i="1"/>
  <c r="N980" i="1"/>
  <c r="Q979" i="1"/>
  <c r="P979" i="1"/>
  <c r="O979" i="1"/>
  <c r="N979" i="1"/>
  <c r="Q869" i="1"/>
  <c r="P869" i="1"/>
  <c r="O869" i="1"/>
  <c r="N869" i="1"/>
  <c r="Q663" i="1"/>
  <c r="P663" i="1"/>
  <c r="O663" i="1"/>
  <c r="N663" i="1"/>
  <c r="Q482" i="1"/>
  <c r="P482" i="1"/>
  <c r="O482" i="1"/>
  <c r="N482" i="1"/>
  <c r="Q349" i="1"/>
  <c r="P349" i="1"/>
  <c r="O349" i="1"/>
  <c r="N349" i="1"/>
  <c r="Q348" i="1"/>
  <c r="P348" i="1"/>
  <c r="O348" i="1"/>
  <c r="N348" i="1"/>
  <c r="Q240" i="1"/>
  <c r="P240" i="1"/>
  <c r="O240" i="1"/>
  <c r="N240" i="1"/>
  <c r="Q154" i="1"/>
  <c r="P154" i="1"/>
  <c r="O154" i="1"/>
  <c r="N154" i="1"/>
  <c r="Q120" i="1"/>
  <c r="P120" i="1"/>
  <c r="O120" i="1"/>
  <c r="N120" i="1"/>
  <c r="Q70" i="1"/>
  <c r="P70" i="1"/>
  <c r="O70" i="1"/>
  <c r="N70" i="1"/>
  <c r="Q734" i="1"/>
  <c r="P734" i="1"/>
  <c r="O734" i="1"/>
  <c r="N734" i="1"/>
  <c r="Q662" i="1"/>
  <c r="P662" i="1"/>
  <c r="O662" i="1"/>
  <c r="N662" i="1"/>
  <c r="Q574" i="1"/>
  <c r="P574" i="1"/>
  <c r="O574" i="1"/>
  <c r="N574" i="1"/>
  <c r="Q481" i="1"/>
  <c r="P481" i="1"/>
  <c r="O481" i="1"/>
  <c r="N481" i="1"/>
  <c r="Q398" i="1"/>
  <c r="P398" i="1"/>
  <c r="O398" i="1"/>
  <c r="N398" i="1"/>
  <c r="Q300" i="1"/>
  <c r="P300" i="1"/>
  <c r="O300" i="1"/>
  <c r="N300" i="1"/>
  <c r="Q196" i="1"/>
  <c r="P196" i="1"/>
  <c r="O196" i="1"/>
  <c r="N196" i="1"/>
  <c r="Q119" i="1"/>
  <c r="P119" i="1"/>
  <c r="O119" i="1"/>
  <c r="N119" i="1"/>
  <c r="Q39" i="1"/>
  <c r="P39" i="1"/>
  <c r="O39" i="1"/>
  <c r="N39" i="1"/>
  <c r="Q38" i="1"/>
  <c r="P38" i="1"/>
  <c r="O38" i="1"/>
  <c r="N38" i="1"/>
  <c r="Q2" i="1"/>
  <c r="P2" i="1"/>
  <c r="O2" i="1"/>
  <c r="N2" i="1"/>
  <c r="Q1233" i="1"/>
  <c r="P1233" i="1"/>
  <c r="O1233" i="1"/>
  <c r="N1233" i="1"/>
  <c r="F105" i="2" l="1"/>
  <c r="E105" i="2"/>
  <c r="I13" i="2"/>
  <c r="J13" i="2" s="1"/>
  <c r="K13" i="2" s="1"/>
  <c r="I14" i="2"/>
  <c r="I15" i="2"/>
  <c r="J15" i="2" s="1"/>
  <c r="K15" i="2" s="1"/>
  <c r="I16" i="2"/>
  <c r="I10" i="2"/>
  <c r="I11" i="2"/>
  <c r="J11" i="2" s="1"/>
  <c r="K11" i="2" s="1"/>
  <c r="I12" i="2"/>
  <c r="J12" i="2" s="1"/>
  <c r="K12" i="2" s="1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7" i="2"/>
  <c r="I68" i="2"/>
  <c r="I69" i="2"/>
  <c r="I71" i="2"/>
  <c r="I73" i="2"/>
  <c r="J73" i="2" s="1"/>
  <c r="I74" i="2"/>
  <c r="J74" i="2" s="1"/>
  <c r="K74" i="2" s="1"/>
  <c r="I75" i="2"/>
  <c r="J75" i="2" s="1"/>
  <c r="I76" i="2"/>
  <c r="I77" i="2"/>
  <c r="J77" i="2" s="1"/>
  <c r="I78" i="2"/>
  <c r="J78" i="2" s="1"/>
  <c r="K78" i="2" s="1"/>
  <c r="I79" i="2"/>
  <c r="J79" i="2" s="1"/>
  <c r="I80" i="2"/>
  <c r="I81" i="2"/>
  <c r="J81" i="2" s="1"/>
  <c r="I82" i="2"/>
  <c r="J82" i="2" s="1"/>
  <c r="K82" i="2" s="1"/>
  <c r="I83" i="2"/>
  <c r="J83" i="2" s="1"/>
  <c r="I84" i="2"/>
  <c r="I85" i="2"/>
  <c r="J85" i="2" s="1"/>
  <c r="I86" i="2"/>
  <c r="J86" i="2" s="1"/>
  <c r="K86" i="2" s="1"/>
  <c r="I87" i="2"/>
  <c r="J87" i="2" s="1"/>
  <c r="I88" i="2"/>
  <c r="I89" i="2"/>
  <c r="J89" i="2" s="1"/>
  <c r="I90" i="2"/>
  <c r="J90" i="2" s="1"/>
  <c r="K90" i="2" s="1"/>
  <c r="I91" i="2"/>
  <c r="J91" i="2" s="1"/>
  <c r="I92" i="2"/>
  <c r="I93" i="2"/>
  <c r="I94" i="2"/>
  <c r="I95" i="2"/>
  <c r="I96" i="2"/>
  <c r="I97" i="2"/>
  <c r="I98" i="2"/>
  <c r="J98" i="2" s="1"/>
  <c r="K98" i="2" s="1"/>
  <c r="I99" i="2"/>
  <c r="I100" i="2"/>
  <c r="I101" i="2"/>
  <c r="I102" i="2"/>
  <c r="J102" i="2" s="1"/>
  <c r="K102" i="2" s="1"/>
  <c r="I103" i="2"/>
  <c r="J103" i="2" s="1"/>
  <c r="K103" i="2" s="1"/>
  <c r="I104" i="2"/>
  <c r="D105" i="2"/>
  <c r="H105" i="2"/>
  <c r="I66" i="2"/>
  <c r="J66" i="2" s="1"/>
  <c r="K66" i="2" s="1"/>
  <c r="I70" i="2"/>
  <c r="I72" i="2"/>
  <c r="J14" i="2"/>
  <c r="K14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7" i="2"/>
  <c r="K67" i="2" s="1"/>
  <c r="J68" i="2"/>
  <c r="K68" i="2" s="1"/>
  <c r="J69" i="2"/>
  <c r="K69" i="2" s="1"/>
  <c r="J71" i="2"/>
  <c r="K71" i="2" s="1"/>
  <c r="J76" i="2"/>
  <c r="K76" i="2" s="1"/>
  <c r="J80" i="2"/>
  <c r="K80" i="2" s="1"/>
  <c r="J84" i="2"/>
  <c r="K84" i="2" s="1"/>
  <c r="J88" i="2"/>
  <c r="K88" i="2" s="1"/>
  <c r="J10" i="2"/>
  <c r="K10" i="2" s="1"/>
  <c r="J70" i="2"/>
  <c r="K70" i="2" s="1"/>
  <c r="J72" i="2"/>
  <c r="K72" i="2" s="1"/>
  <c r="K73" i="2"/>
  <c r="K77" i="2"/>
  <c r="K81" i="2"/>
  <c r="K85" i="2"/>
  <c r="K89" i="2"/>
  <c r="J92" i="2"/>
  <c r="K92" i="2" s="1"/>
  <c r="J93" i="2"/>
  <c r="K93" i="2" s="1"/>
  <c r="J95" i="2"/>
  <c r="K95" i="2" s="1"/>
  <c r="J96" i="2"/>
  <c r="K96" i="2" s="1"/>
  <c r="J97" i="2"/>
  <c r="K97" i="2" s="1"/>
  <c r="J99" i="2"/>
  <c r="K99" i="2" s="1"/>
  <c r="J100" i="2"/>
  <c r="K100" i="2" s="1"/>
  <c r="J101" i="2"/>
  <c r="K101" i="2" s="1"/>
  <c r="J104" i="2"/>
  <c r="K104" i="2" s="1"/>
  <c r="I9" i="2"/>
  <c r="G105" i="2"/>
  <c r="K87" i="2"/>
  <c r="C105" i="2"/>
  <c r="A10" i="3"/>
  <c r="G9" i="3"/>
  <c r="F9" i="3"/>
  <c r="J94" i="2" l="1"/>
  <c r="K94" i="2" s="1"/>
  <c r="K83" i="2"/>
  <c r="K79" i="2"/>
  <c r="K91" i="2"/>
  <c r="K75" i="2"/>
  <c r="I105" i="2"/>
  <c r="J9" i="2"/>
  <c r="F10" i="3"/>
  <c r="H10" i="3"/>
  <c r="C10" i="3"/>
  <c r="G10" i="3"/>
  <c r="A11" i="3"/>
  <c r="E10" i="3"/>
  <c r="I10" i="3"/>
  <c r="D10" i="3"/>
  <c r="J9" i="3"/>
  <c r="J105" i="2" l="1"/>
  <c r="J10" i="3"/>
  <c r="I11" i="3"/>
  <c r="E11" i="3"/>
  <c r="D11" i="3"/>
  <c r="H11" i="3"/>
  <c r="C11" i="3"/>
  <c r="G11" i="3"/>
  <c r="A12" i="3"/>
  <c r="F11" i="3"/>
  <c r="K9" i="2"/>
  <c r="K105" i="2" l="1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J11" i="3"/>
  <c r="H12" i="3"/>
  <c r="D12" i="3"/>
  <c r="A13" i="3"/>
  <c r="F12" i="3"/>
  <c r="E12" i="3"/>
  <c r="I12" i="3"/>
  <c r="C12" i="3"/>
  <c r="G12" i="3"/>
  <c r="J12" i="3" l="1"/>
  <c r="A14" i="3"/>
  <c r="G13" i="3"/>
  <c r="C13" i="3"/>
  <c r="H13" i="3"/>
  <c r="F13" i="3"/>
  <c r="E13" i="3"/>
  <c r="I13" i="3"/>
  <c r="D13" i="3"/>
  <c r="L57" i="2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33" i="2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J48" i="3" s="1"/>
  <c r="J13" i="3" l="1"/>
  <c r="F14" i="3"/>
  <c r="I14" i="3"/>
  <c r="D14" i="3"/>
  <c r="H14" i="3"/>
  <c r="C14" i="3"/>
  <c r="G14" i="3"/>
  <c r="A15" i="3"/>
  <c r="E14" i="3"/>
  <c r="J14" i="3" l="1"/>
  <c r="I15" i="3"/>
  <c r="E15" i="3"/>
  <c r="A16" i="3"/>
  <c r="F15" i="3"/>
  <c r="D15" i="3"/>
  <c r="H15" i="3"/>
  <c r="C15" i="3"/>
  <c r="G15" i="3"/>
  <c r="J15" i="3" l="1"/>
  <c r="H16" i="3"/>
  <c r="D16" i="3"/>
  <c r="G16" i="3"/>
  <c r="A17" i="3"/>
  <c r="F16" i="3"/>
  <c r="E16" i="3"/>
  <c r="I16" i="3"/>
  <c r="C16" i="3"/>
  <c r="J16" i="3" l="1"/>
  <c r="A18" i="3"/>
  <c r="G17" i="3"/>
  <c r="C17" i="3"/>
  <c r="I17" i="3"/>
  <c r="D17" i="3"/>
  <c r="H17" i="3"/>
  <c r="F17" i="3"/>
  <c r="E17" i="3"/>
  <c r="J17" i="3" l="1"/>
  <c r="F18" i="3"/>
  <c r="A19" i="3"/>
  <c r="E18" i="3"/>
  <c r="I18" i="3"/>
  <c r="D18" i="3"/>
  <c r="H18" i="3"/>
  <c r="C18" i="3"/>
  <c r="G18" i="3"/>
  <c r="J18" i="3" l="1"/>
  <c r="I19" i="3"/>
  <c r="E19" i="3"/>
  <c r="G19" i="3"/>
  <c r="A20" i="3"/>
  <c r="F19" i="3"/>
  <c r="D19" i="3"/>
  <c r="H19" i="3"/>
  <c r="C19" i="3"/>
  <c r="J19" i="3" l="1"/>
  <c r="H20" i="3"/>
  <c r="D20" i="3"/>
  <c r="I20" i="3"/>
  <c r="C20" i="3"/>
  <c r="G20" i="3"/>
  <c r="A21" i="3"/>
  <c r="F20" i="3"/>
  <c r="E20" i="3"/>
  <c r="A22" i="3" l="1"/>
  <c r="G21" i="3"/>
  <c r="C21" i="3"/>
  <c r="E21" i="3"/>
  <c r="I21" i="3"/>
  <c r="D21" i="3"/>
  <c r="H21" i="3"/>
  <c r="F21" i="3"/>
  <c r="J20" i="3"/>
  <c r="J21" i="3" l="1"/>
  <c r="F22" i="3"/>
  <c r="G22" i="3"/>
  <c r="A23" i="3"/>
  <c r="E22" i="3"/>
  <c r="I22" i="3"/>
  <c r="D22" i="3"/>
  <c r="H22" i="3"/>
  <c r="C22" i="3"/>
  <c r="I23" i="3" l="1"/>
  <c r="E23" i="3"/>
  <c r="H23" i="3"/>
  <c r="C23" i="3"/>
  <c r="G23" i="3"/>
  <c r="A24" i="3"/>
  <c r="F23" i="3"/>
  <c r="D23" i="3"/>
  <c r="J22" i="3"/>
  <c r="J23" i="3" l="1"/>
  <c r="H24" i="3"/>
  <c r="D24" i="3"/>
  <c r="E24" i="3"/>
  <c r="I24" i="3"/>
  <c r="C24" i="3"/>
  <c r="G24" i="3"/>
  <c r="A25" i="3"/>
  <c r="F24" i="3"/>
  <c r="J24" i="3" l="1"/>
  <c r="A26" i="3"/>
  <c r="G25" i="3"/>
  <c r="C25" i="3"/>
  <c r="F25" i="3"/>
  <c r="E25" i="3"/>
  <c r="I25" i="3"/>
  <c r="D25" i="3"/>
  <c r="H25" i="3"/>
  <c r="J25" i="3" l="1"/>
  <c r="F26" i="3"/>
  <c r="I26" i="3"/>
  <c r="H26" i="3"/>
  <c r="C26" i="3"/>
  <c r="G26" i="3"/>
  <c r="E26" i="3"/>
  <c r="A27" i="3"/>
  <c r="D26" i="3"/>
  <c r="I27" i="3" l="1"/>
  <c r="E27" i="3"/>
  <c r="H27" i="3"/>
  <c r="D27" i="3"/>
  <c r="G27" i="3"/>
  <c r="F27" i="3"/>
  <c r="A28" i="3"/>
  <c r="C27" i="3"/>
  <c r="J27" i="3" s="1"/>
  <c r="J26" i="3"/>
  <c r="H28" i="3" l="1"/>
  <c r="D28" i="3"/>
  <c r="A29" i="3"/>
  <c r="G28" i="3"/>
  <c r="C28" i="3"/>
  <c r="F28" i="3"/>
  <c r="E28" i="3"/>
  <c r="I28" i="3"/>
  <c r="A30" i="3" l="1"/>
  <c r="G29" i="3"/>
  <c r="C29" i="3"/>
  <c r="F29" i="3"/>
  <c r="E29" i="3"/>
  <c r="D29" i="3"/>
  <c r="I29" i="3"/>
  <c r="H29" i="3"/>
  <c r="J28" i="3"/>
  <c r="J29" i="3" l="1"/>
  <c r="F30" i="3"/>
  <c r="I30" i="3"/>
  <c r="E30" i="3"/>
  <c r="D30" i="3"/>
  <c r="A31" i="3"/>
  <c r="C30" i="3"/>
  <c r="H30" i="3"/>
  <c r="G30" i="3"/>
  <c r="J30" i="3" l="1"/>
  <c r="I31" i="3"/>
  <c r="E31" i="3"/>
  <c r="H31" i="3"/>
  <c r="D31" i="3"/>
  <c r="A32" i="3"/>
  <c r="C31" i="3"/>
  <c r="G31" i="3"/>
  <c r="F31" i="3"/>
  <c r="J31" i="3" l="1"/>
  <c r="H32" i="3"/>
  <c r="D32" i="3"/>
  <c r="A33" i="3"/>
  <c r="G32" i="3"/>
  <c r="C32" i="3"/>
  <c r="I32" i="3"/>
  <c r="F32" i="3"/>
  <c r="E32" i="3"/>
  <c r="J32" i="3" l="1"/>
  <c r="A34" i="3"/>
  <c r="G33" i="3"/>
  <c r="C33" i="3"/>
  <c r="F33" i="3"/>
  <c r="I33" i="3"/>
  <c r="H33" i="3"/>
  <c r="E33" i="3"/>
  <c r="D33" i="3"/>
  <c r="J33" i="3" l="1"/>
  <c r="F34" i="3"/>
  <c r="I34" i="3"/>
  <c r="E34" i="3"/>
  <c r="H34" i="3"/>
  <c r="G34" i="3"/>
  <c r="D34" i="3"/>
  <c r="A35" i="3"/>
  <c r="C34" i="3"/>
  <c r="J34" i="3" l="1"/>
  <c r="I35" i="3"/>
  <c r="E35" i="3"/>
  <c r="H35" i="3"/>
  <c r="D35" i="3"/>
  <c r="G35" i="3"/>
  <c r="F35" i="3"/>
  <c r="A36" i="3"/>
  <c r="C35" i="3"/>
  <c r="J35" i="3" l="1"/>
  <c r="H36" i="3"/>
  <c r="D36" i="3"/>
  <c r="A37" i="3"/>
  <c r="G36" i="3"/>
  <c r="C36" i="3"/>
  <c r="F36" i="3"/>
  <c r="E36" i="3"/>
  <c r="I36" i="3"/>
  <c r="J36" i="3" l="1"/>
  <c r="A38" i="3"/>
  <c r="G37" i="3"/>
  <c r="C37" i="3"/>
  <c r="F37" i="3"/>
  <c r="E37" i="3"/>
  <c r="D37" i="3"/>
  <c r="I37" i="3"/>
  <c r="H37" i="3"/>
  <c r="J37" i="3" l="1"/>
  <c r="F38" i="3"/>
  <c r="I38" i="3"/>
  <c r="E38" i="3"/>
  <c r="D38" i="3"/>
  <c r="A39" i="3"/>
  <c r="C38" i="3"/>
  <c r="H38" i="3"/>
  <c r="G38" i="3"/>
  <c r="J38" i="3" l="1"/>
  <c r="I39" i="3"/>
  <c r="E39" i="3"/>
  <c r="H39" i="3"/>
  <c r="D39" i="3"/>
  <c r="A40" i="3"/>
  <c r="C39" i="3"/>
  <c r="G39" i="3"/>
  <c r="F39" i="3"/>
  <c r="J39" i="3" l="1"/>
  <c r="H40" i="3"/>
  <c r="D40" i="3"/>
  <c r="A41" i="3"/>
  <c r="G40" i="3"/>
  <c r="C40" i="3"/>
  <c r="I40" i="3"/>
  <c r="F40" i="3"/>
  <c r="E40" i="3"/>
  <c r="J40" i="3" l="1"/>
  <c r="A42" i="3"/>
  <c r="G41" i="3"/>
  <c r="C41" i="3"/>
  <c r="F41" i="3"/>
  <c r="I41" i="3"/>
  <c r="E41" i="3"/>
  <c r="D41" i="3"/>
  <c r="H41" i="3"/>
  <c r="J41" i="3" l="1"/>
  <c r="F42" i="3"/>
  <c r="I42" i="3"/>
  <c r="E42" i="3"/>
  <c r="H42" i="3"/>
  <c r="D42" i="3"/>
  <c r="A43" i="3"/>
  <c r="G42" i="3"/>
  <c r="C42" i="3"/>
  <c r="J42" i="3" l="1"/>
  <c r="I43" i="3"/>
  <c r="E43" i="3"/>
  <c r="H43" i="3"/>
  <c r="D43" i="3"/>
  <c r="A44" i="3"/>
  <c r="G43" i="3"/>
  <c r="C43" i="3"/>
  <c r="F43" i="3"/>
  <c r="J43" i="3" l="1"/>
  <c r="H44" i="3"/>
  <c r="H45" i="3" s="1"/>
  <c r="D44" i="3"/>
  <c r="D45" i="3" s="1"/>
  <c r="G44" i="3"/>
  <c r="G45" i="3" s="1"/>
  <c r="C44" i="3"/>
  <c r="F44" i="3"/>
  <c r="F45" i="3" s="1"/>
  <c r="I44" i="3"/>
  <c r="I45" i="3" s="1"/>
  <c r="E44" i="3"/>
  <c r="E45" i="3" s="1"/>
  <c r="J44" i="3" l="1"/>
  <c r="J45" i="3" s="1"/>
  <c r="E46" i="3" s="1"/>
  <c r="C45" i="3"/>
  <c r="D46" i="3" l="1"/>
  <c r="I46" i="3"/>
  <c r="C46" i="3"/>
  <c r="H46" i="3"/>
  <c r="J46" i="3"/>
  <c r="J49" i="3"/>
  <c r="G46" i="3"/>
  <c r="F4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emilia.mga@gmail.com</author>
  </authors>
  <commentList>
    <comment ref="P1" authorId="0" shapeId="0" xr:uid="{00000000-0006-0000-0000-000001000000}">
      <text>
        <r>
          <rPr>
            <sz val="12"/>
            <color theme="1"/>
            <rFont val="Calibri"/>
            <family val="2"/>
            <scheme val="minor"/>
          </rPr>
          <t xml:space="preserve">emilia.mga@gmail.com:
=C2&amp;D2&amp;E2&amp;G2&amp;J2&amp;K2
</t>
        </r>
      </text>
    </comment>
    <comment ref="Q1" authorId="0" shapeId="0" xr:uid="{00000000-0006-0000-0000-000002000000}">
      <text>
        <r>
          <rPr>
            <sz val="12"/>
            <color theme="1"/>
            <rFont val="Calibri"/>
            <family val="2"/>
            <scheme val="minor"/>
          </rPr>
          <t>emilia.mga@gmail.com:</t>
        </r>
      </text>
    </comment>
  </commentList>
</comments>
</file>

<file path=xl/sharedStrings.xml><?xml version="1.0" encoding="utf-8"?>
<sst xmlns="http://schemas.openxmlformats.org/spreadsheetml/2006/main" count="5847" uniqueCount="1004">
  <si>
    <t>DATA_REL</t>
  </si>
  <si>
    <t>TP_DESP</t>
  </si>
  <si>
    <t>CNPJ_CPF</t>
  </si>
  <si>
    <t>NOME</t>
  </si>
  <si>
    <t>REFERÊNCIA</t>
  </si>
  <si>
    <t>NF</t>
  </si>
  <si>
    <t>VR_UNIT</t>
  </si>
  <si>
    <t>DIAS</t>
  </si>
  <si>
    <t>VALOR</t>
  </si>
  <si>
    <t>DT_VENCTO</t>
  </si>
  <si>
    <t>CATEGORIA</t>
  </si>
  <si>
    <t>DADOS_BANCARIOS</t>
  </si>
  <si>
    <t>OBSERVAÇÃO</t>
  </si>
  <si>
    <t>NF?</t>
  </si>
  <si>
    <t>PAGTO</t>
  </si>
  <si>
    <t>CHECK</t>
  </si>
  <si>
    <t>RELATÓRIO</t>
  </si>
  <si>
    <t>30104762000107</t>
  </si>
  <si>
    <t>VASCONCELOS &amp; RINALDI ENGENHARIA</t>
  </si>
  <si>
    <t>ADM OBRA - ENTRADA - CONTRATO 2023/080</t>
  </si>
  <si>
    <t>05/08/2023</t>
  </si>
  <si>
    <t>ADM</t>
  </si>
  <si>
    <t>LANÇAMENTO AUTOMÁTICO</t>
  </si>
  <si>
    <t>ADM OBRA - ENTRADA - CONTRATO 2023/081</t>
  </si>
  <si>
    <t>ADM OBRA - PARC. 1/9</t>
  </si>
  <si>
    <t>ADM OBRA - PARC. 2/9</t>
  </si>
  <si>
    <t>ADM OBRA - PARC. 3/9</t>
  </si>
  <si>
    <t>ADM OBRA - PARC. 4/9</t>
  </si>
  <si>
    <t>ADM OBRA - PARC. 5/9</t>
  </si>
  <si>
    <t>ADM OBRA - PARC. 6/9</t>
  </si>
  <si>
    <t>ADM OBRA - PARC. 7/9</t>
  </si>
  <si>
    <t>ADM OBRA - PARC. 8/9</t>
  </si>
  <si>
    <t>ADM OBRA - PARC. 9/9</t>
  </si>
  <si>
    <t>ADM OBRA - PARC. 1/15</t>
  </si>
  <si>
    <t>ADM OBRA - PARC. 2/15</t>
  </si>
  <si>
    <t>ADM OBRA - PARC. 3/15</t>
  </si>
  <si>
    <t>ADM OBRA - PARC. 4/15</t>
  </si>
  <si>
    <t>ADM OBRA - PARC. 5/15</t>
  </si>
  <si>
    <t>ADM OBRA - PARC. 6/15</t>
  </si>
  <si>
    <t>ADM OBRA - PARC. 7/15</t>
  </si>
  <si>
    <t>ADM OBRA - PARC. 8/15</t>
  </si>
  <si>
    <t>ADM OBRA - PARC. 9/15</t>
  </si>
  <si>
    <t>ADM OBRA - PARC. 10/15</t>
  </si>
  <si>
    <t>ADM OBRA - PARC. 11/15</t>
  </si>
  <si>
    <t>ADM OBRA - PARC. 12/15</t>
  </si>
  <si>
    <t>ADM OBRA - PARC. 14/15</t>
  </si>
  <si>
    <t>ADM OBRA - PARC. 13/15</t>
  </si>
  <si>
    <t>ADM OBRA - PARC. 15/15</t>
  </si>
  <si>
    <t>05761924650</t>
  </si>
  <si>
    <t>RENATO OLIVEIRA SANTOS</t>
  </si>
  <si>
    <t xml:space="preserve">ABERTURA- CNO </t>
  </si>
  <si>
    <t>MO</t>
  </si>
  <si>
    <t>PIX: 05761924650</t>
  </si>
  <si>
    <t>07834753000141</t>
  </si>
  <si>
    <t>ANCORA PAPELARIA</t>
  </si>
  <si>
    <t>PLOTAGENS - NF 2023/629</t>
  </si>
  <si>
    <t>SERV</t>
  </si>
  <si>
    <t>PIX: ancorapapelaria@gmail.com</t>
  </si>
  <si>
    <t>17254509000163</t>
  </si>
  <si>
    <t>CREA MG</t>
  </si>
  <si>
    <t>COBRANÇA DE A.R.T</t>
  </si>
  <si>
    <t>DIV</t>
  </si>
  <si>
    <t>12101331640</t>
  </si>
  <si>
    <t>ALEF RAMON DA CUNHA</t>
  </si>
  <si>
    <t>SALÁRIO</t>
  </si>
  <si>
    <t>PIX: 31973280267</t>
  </si>
  <si>
    <t>70458913693</t>
  </si>
  <si>
    <t>IRLANDO JORGE DOS SANTOS</t>
  </si>
  <si>
    <t>PIX: 31971252160</t>
  </si>
  <si>
    <t>60917440625</t>
  </si>
  <si>
    <t>JOSE ANGELO FERREIRA</t>
  </si>
  <si>
    <t>PIX: 60917440625</t>
  </si>
  <si>
    <t>16700914655</t>
  </si>
  <si>
    <t>MATEUS HENRIQUE RODRIGUES</t>
  </si>
  <si>
    <t>PIX: 16700914655</t>
  </si>
  <si>
    <t>17171309681</t>
  </si>
  <si>
    <t xml:space="preserve">VICTOR SANTOS DAMASCENO </t>
  </si>
  <si>
    <t>PIX: vsdamasceno30@gmail.com</t>
  </si>
  <si>
    <t>27648990687</t>
  </si>
  <si>
    <t>ROGÉRIO VASCONCELOS SANTOS</t>
  </si>
  <si>
    <t>MHS SEGURANÇA DO TRABALHO</t>
  </si>
  <si>
    <t>PIX: 31995901635</t>
  </si>
  <si>
    <t>36245582000113</t>
  </si>
  <si>
    <t>MHS SEGURANÇA E MEDICINA DO TRABALHO</t>
  </si>
  <si>
    <t>REALIZAÇÃO DE EXAMES - NF A EMITIR</t>
  </si>
  <si>
    <t>38727707000177</t>
  </si>
  <si>
    <t>PASI SEGURO</t>
  </si>
  <si>
    <t>COMPETÊNCIA 08/2023</t>
  </si>
  <si>
    <t>07861005000158</t>
  </si>
  <si>
    <t>MADECLARA COMERCIO DE MADEIRAS LTDA</t>
  </si>
  <si>
    <t>MAT</t>
  </si>
  <si>
    <t>01229055630</t>
  </si>
  <si>
    <t>BRUNA VILAÇA DUARTE</t>
  </si>
  <si>
    <t>GELADEIRA</t>
  </si>
  <si>
    <t>PIX: 01229055630</t>
  </si>
  <si>
    <t>00049153600</t>
  </si>
  <si>
    <t>HELIO LACERDA DE MENDONÇA JR</t>
  </si>
  <si>
    <t>ESTUFA</t>
  </si>
  <si>
    <t>17469701000177</t>
  </si>
  <si>
    <t>ARCELORMITTAL BRASIL</t>
  </si>
  <si>
    <t>PIX: 17469701000177</t>
  </si>
  <si>
    <t>06018430000389</t>
  </si>
  <si>
    <t>AÇOMIX LTDA</t>
  </si>
  <si>
    <t>17250275000348</t>
  </si>
  <si>
    <t xml:space="preserve">CASA FERREIRA GONÇALVES </t>
  </si>
  <si>
    <t>MATERIAIS DIVERSOS - NF 433117</t>
  </si>
  <si>
    <t>19 DIAS DE VT E CAFÉ</t>
  </si>
  <si>
    <t>TRANSPORTE</t>
  </si>
  <si>
    <t>CAFÉ</t>
  </si>
  <si>
    <t>MOTOBOY - MENSALIDADE 08/2023</t>
  </si>
  <si>
    <t>37081707840</t>
  </si>
  <si>
    <t>BRUNO SANTANA RINALDI</t>
  </si>
  <si>
    <t>FOLHA DP - 08/2023</t>
  </si>
  <si>
    <t>PIX: 37081707840</t>
  </si>
  <si>
    <t>32392731000116</t>
  </si>
  <si>
    <t>DEPÓSITO 040</t>
  </si>
  <si>
    <t>MATERIAIS DIVERSOS - NF 1230</t>
  </si>
  <si>
    <t>PIX: 32392731000116</t>
  </si>
  <si>
    <t>PLOTAGENS - NF A EMITIR</t>
  </si>
  <si>
    <t>37052904870</t>
  </si>
  <si>
    <t>VR AREIA E BRITA</t>
  </si>
  <si>
    <t>AREIA E FRETE - PED. Nº 3890/3928</t>
  </si>
  <si>
    <t>PIX: 37052904870</t>
  </si>
  <si>
    <t>00360305000104</t>
  </si>
  <si>
    <t>FGTS</t>
  </si>
  <si>
    <t>MATERIAIS DIVERSOS - NF 1234</t>
  </si>
  <si>
    <t>16652460000215</t>
  </si>
  <si>
    <t>PEMA BENEFICIAMENTO DE MINERIOS LTDA</t>
  </si>
  <si>
    <t>BICA CORRIDA - NF 3947</t>
  </si>
  <si>
    <t>00394460000141</t>
  </si>
  <si>
    <t>INSS/IRRF</t>
  </si>
  <si>
    <t>KALUNGA</t>
  </si>
  <si>
    <t>17155342000183</t>
  </si>
  <si>
    <t>LOJA ELETRICA LTDA</t>
  </si>
  <si>
    <t>MATERIAIS ELÉTRICOS - NF 242588</t>
  </si>
  <si>
    <t>12463472000160</t>
  </si>
  <si>
    <t>IMA EPIS</t>
  </si>
  <si>
    <t>EQUIPAMENTOS DE PROTEÇÃO - NF 101321</t>
  </si>
  <si>
    <t>12454587000198</t>
  </si>
  <si>
    <t>CS MADEIRAS E MAT CONSTRUCAO</t>
  </si>
  <si>
    <t>CAPAS DE CHUVA - NF 8588</t>
  </si>
  <si>
    <t>10573521000191</t>
  </si>
  <si>
    <t>MERCADOPAGO.COM REPRES. LTADA.</t>
  </si>
  <si>
    <t>RESCISÃO</t>
  </si>
  <si>
    <t>17194994000127</t>
  </si>
  <si>
    <t>MINAS FERRAMENTAS LTDA</t>
  </si>
  <si>
    <t>MATERIAIS DIVERSOS - NF 261799</t>
  </si>
  <si>
    <t>03213713643</t>
  </si>
  <si>
    <t xml:space="preserve">OSMAR GERALDO DA SILVA </t>
  </si>
  <si>
    <t>PIX: 03213713643</t>
  </si>
  <si>
    <t>13075426628</t>
  </si>
  <si>
    <t>MARCO JHON DOS SANTOS PAIVA</t>
  </si>
  <si>
    <t>PIX: 31986556747</t>
  </si>
  <si>
    <t>13540399801</t>
  </si>
  <si>
    <t>ADALMO ANTONIO DA SILVA</t>
  </si>
  <si>
    <t>PIX: 13540399801</t>
  </si>
  <si>
    <t>03435297697</t>
  </si>
  <si>
    <t>ALEXSANDRO VENANCIO DA SILVA</t>
  </si>
  <si>
    <t>PIX: 03435297697</t>
  </si>
  <si>
    <t>04016024862</t>
  </si>
  <si>
    <t>ISAEL ALVES DOS SANTOS</t>
  </si>
  <si>
    <t>PIX: 04016024862</t>
  </si>
  <si>
    <t>13313313300</t>
  </si>
  <si>
    <t>WESLEY FIRMINO DOS SANTOS</t>
  </si>
  <si>
    <t>41827409000163</t>
  </si>
  <si>
    <t>BOMBEAMENTOS W&amp;E LTDA</t>
  </si>
  <si>
    <t>SERVIÇO DE BOMBEAMENTO</t>
  </si>
  <si>
    <t>78068991620</t>
  </si>
  <si>
    <t xml:space="preserve">GERALDO LUCIANO FERREIRA </t>
  </si>
  <si>
    <t>EXECUÇÃO DE TUBULÃO</t>
  </si>
  <si>
    <t>PIX: 31997742727</t>
  </si>
  <si>
    <t>07338518602</t>
  </si>
  <si>
    <t>ALISON FRANCISCO LEITE</t>
  </si>
  <si>
    <t>EXECUÇÃO ELÉTRICA</t>
  </si>
  <si>
    <t>PIX: 07338518602</t>
  </si>
  <si>
    <t>MATERIAIS PARA ESCRITÓRIO DA OBRA</t>
  </si>
  <si>
    <t>AREIA E FRETES E LIMPEZA DE TERRA - PED. Nº 3629 / 3633 / 3634 / 4008</t>
  </si>
  <si>
    <t>EXAMES MÉDICOS - NFS-e 2023/777</t>
  </si>
  <si>
    <t>07409393000130</t>
  </si>
  <si>
    <t>LOCFER</t>
  </si>
  <si>
    <t>DISCO POLICORTE, SERRA DE VIDEA - NF 2411</t>
  </si>
  <si>
    <t>LOC</t>
  </si>
  <si>
    <t>POLICORTE E SERRA DE BANCADA - NF 21937</t>
  </si>
  <si>
    <t>24654133000220</t>
  </si>
  <si>
    <t xml:space="preserve">PLIMAX PERSONA </t>
  </si>
  <si>
    <t>CESTAS BASICAS - NF 215153</t>
  </si>
  <si>
    <t>CESTA BASICA - OSMAR GERALDO - NF 215151</t>
  </si>
  <si>
    <t>COMPETÊNCIA 09/2023</t>
  </si>
  <si>
    <t>BETONEIRA, MARTELETE, TORQUES ARMADOR - NF 262503</t>
  </si>
  <si>
    <t>73586986653</t>
  </si>
  <si>
    <t>RICARDO JOSE ELOY</t>
  </si>
  <si>
    <t>SERVIÇO DE TOPOGRAFICA - NFS-e 21572</t>
  </si>
  <si>
    <t>ITAÚ  5636  118738 - CPF: 735.869.866-53</t>
  </si>
  <si>
    <t>02697297000111</t>
  </si>
  <si>
    <t>UNIVERSO ELÉTRICO LTDA</t>
  </si>
  <si>
    <t>MATERIAIS ELÉTRICOS - NF 259887</t>
  </si>
  <si>
    <t>BARRA GALVANIZADA, GRAMPO - NF 485213</t>
  </si>
  <si>
    <t>19 DIAS VT E CAFÉ</t>
  </si>
  <si>
    <t>00085441600</t>
  </si>
  <si>
    <t>CARLA PIRES DE SOUZA E SILVA</t>
  </si>
  <si>
    <t>MATERIAL ELÉTRICO - NF 260457</t>
  </si>
  <si>
    <t>16700955688</t>
  </si>
  <si>
    <t>ADRIEN FELIPE NERES RODRIGUES</t>
  </si>
  <si>
    <t>PIX: 16700955688</t>
  </si>
  <si>
    <t>05864821560</t>
  </si>
  <si>
    <t>GILSON RODRIGUES COSTA</t>
  </si>
  <si>
    <t>PIX: 05864821560</t>
  </si>
  <si>
    <t>00073410600</t>
  </si>
  <si>
    <t>RENZE LAGE</t>
  </si>
  <si>
    <t>MADEIRITE, SARRAFO, PONTALETE</t>
  </si>
  <si>
    <t>PIX: renzelage@gmail.com</t>
  </si>
  <si>
    <t>MOTOBOY - MENSALIDADE 09/2023</t>
  </si>
  <si>
    <t>FOLHA DP - 09/2023</t>
  </si>
  <si>
    <t>AREIA E FRETE - PED. Nº 3654 / 4014</t>
  </si>
  <si>
    <t>MATERIAIS DIVERSOS - NF 1238</t>
  </si>
  <si>
    <t>03562661000107</t>
  </si>
  <si>
    <t>SAO JOSE DISTRIBUIDORA DE CIMENTO</t>
  </si>
  <si>
    <t>CIMENTO - NF 122925</t>
  </si>
  <si>
    <t>CIMENTO - NF 123050</t>
  </si>
  <si>
    <t>ANDAIME E PISO METALICO - NF 22107</t>
  </si>
  <si>
    <t>BRITA 1 - NF 5005</t>
  </si>
  <si>
    <t>BRITA 1 - NF 4581</t>
  </si>
  <si>
    <t>05512402000270</t>
  </si>
  <si>
    <t>DIPROTEC</t>
  </si>
  <si>
    <t>EMCEKRETE - NF 58751</t>
  </si>
  <si>
    <t>17359233000188</t>
  </si>
  <si>
    <t>TAMBASA ATACADISTAS</t>
  </si>
  <si>
    <t>MATERIAIS DIVERSOS - NF 19569548</t>
  </si>
  <si>
    <t>BARRA REDONDA E GRAMPO - NF 48841</t>
  </si>
  <si>
    <t>00011340600</t>
  </si>
  <si>
    <t>FABIO ROBERTO BATISTA DE JESUS</t>
  </si>
  <si>
    <t>ADIANTAMENTO 50% FOSSA</t>
  </si>
  <si>
    <t>21020250000163</t>
  </si>
  <si>
    <t>MADEIRAS 3000 LTDA</t>
  </si>
  <si>
    <t xml:space="preserve">MADEIRAS </t>
  </si>
  <si>
    <t>ART TIAGO AMORIM</t>
  </si>
  <si>
    <t>EQUIPAMENTOS DE PROTEÇÃO - NF 106025</t>
  </si>
  <si>
    <t>EMCEKRETE - NF 58818</t>
  </si>
  <si>
    <t>29067113023560</t>
  </si>
  <si>
    <t>POLIMIX CONCRETO</t>
  </si>
  <si>
    <t>CONCRETAGEM - NFS-e 2023/1254</t>
  </si>
  <si>
    <t>PIX: 29067113023560</t>
  </si>
  <si>
    <t>4 DIAS VT E CAFÉ</t>
  </si>
  <si>
    <t>31699502668</t>
  </si>
  <si>
    <t>ANTONIO ZEFERINO LEANDRO</t>
  </si>
  <si>
    <t>PIX: 31699502668</t>
  </si>
  <si>
    <t>CONCRETAGEM - NFS-e 2023/1422</t>
  </si>
  <si>
    <t>REALIZAÇÃO DE EXAMES</t>
  </si>
  <si>
    <t>POLICORTE, SERRA, MARTELO - NF 22236</t>
  </si>
  <si>
    <t>CESTAS BASICAS - NF 218447</t>
  </si>
  <si>
    <t>MOTOR DE ACIONAMENTO E MANGOTE - NF 22311</t>
  </si>
  <si>
    <t>17155730000164</t>
  </si>
  <si>
    <t>CEMIG</t>
  </si>
  <si>
    <t>COMPETENCIA 09/2023</t>
  </si>
  <si>
    <t>TP</t>
  </si>
  <si>
    <t>FRETE UNIFORMES</t>
  </si>
  <si>
    <t>RESTANTE DA FOSSA</t>
  </si>
  <si>
    <t>COMPETENCIA 08/2023</t>
  </si>
  <si>
    <t>MANTA BIDIM - NF 19684717</t>
  </si>
  <si>
    <t>53090977672</t>
  </si>
  <si>
    <t>PAULO SERGIO SANTOS</t>
  </si>
  <si>
    <t>06411815666</t>
  </si>
  <si>
    <t>HELTON FERREIRA GARDIANO</t>
  </si>
  <si>
    <t>EXECUÇÃO HIDRAULICA</t>
  </si>
  <si>
    <t>PIX: 31993628970</t>
  </si>
  <si>
    <t>CONCRETAGEM - NFS-e 2023/1473</t>
  </si>
  <si>
    <t>FRETE IRMÃOS MACHADOS - PED. Nº 3935</t>
  </si>
  <si>
    <t>50779947000110</t>
  </si>
  <si>
    <t>EDELCIO JUNIOR GONÇALVES</t>
  </si>
  <si>
    <t>FRETE TUPI - 16/10</t>
  </si>
  <si>
    <t>FOLHA DP - 10/2023</t>
  </si>
  <si>
    <t>MOTOBOY - MENSALIDADE 10/2023</t>
  </si>
  <si>
    <t>15029348000189</t>
  </si>
  <si>
    <t>LIGEIRIM EXPRESS CAÇAMBAS LTDA</t>
  </si>
  <si>
    <t>LOCAÇÃO DE CAÇAMBAS - NFS-e 2023/414</t>
  </si>
  <si>
    <t>COMPACTADOR, SERRA MADEIRA - NF 22362</t>
  </si>
  <si>
    <t>BRITA - NF 5801</t>
  </si>
  <si>
    <t>22377147000138</t>
  </si>
  <si>
    <t>TUPIANDAIMES</t>
  </si>
  <si>
    <t>LOCAÇÃO DE ANDAIMES - ND 60815</t>
  </si>
  <si>
    <t>ANDAIME TUBULAR, PISO METALICO - NF 22423</t>
  </si>
  <si>
    <t>42841924000160</t>
  </si>
  <si>
    <t>FERRAGENS SANTA MONICA LTDA</t>
  </si>
  <si>
    <t>AÇO, PREGOS - NF 54174</t>
  </si>
  <si>
    <t>MATERIAIS DIVERSOS - NF 442678</t>
  </si>
  <si>
    <t>COMPETÊNCIA 10/2023</t>
  </si>
  <si>
    <t>00048258600</t>
  </si>
  <si>
    <t>EDIMAR SERGIO DE SOUZA</t>
  </si>
  <si>
    <t>09034447000156</t>
  </si>
  <si>
    <t>CONCREVIGA  LAJES PREMOLD</t>
  </si>
  <si>
    <t>VIGOTAS, EPS, TELA - NF 6326</t>
  </si>
  <si>
    <t>97397491000198</t>
  </si>
  <si>
    <t>COMERCIAL ISO LTDA</t>
  </si>
  <si>
    <t>ESPAÇADORES - NF 55402</t>
  </si>
  <si>
    <t>09250736606</t>
  </si>
  <si>
    <t>KENDIS GONÇALVES DE MORAES</t>
  </si>
  <si>
    <t>PIX: 09250736606</t>
  </si>
  <si>
    <t>13274149616</t>
  </si>
  <si>
    <t xml:space="preserve">PEDRO HENRIQUE DUTRA </t>
  </si>
  <si>
    <t>PIX: 31990748821</t>
  </si>
  <si>
    <t>13º SALÁRIO</t>
  </si>
  <si>
    <t>AREIA - PED. Nº 3980</t>
  </si>
  <si>
    <t>CONCRETAGEM - NF 2023/1588</t>
  </si>
  <si>
    <t>51708324000110</t>
  </si>
  <si>
    <t>AMAZONIA UNIFORMES LTDA</t>
  </si>
  <si>
    <t>UNIFORMES - NF 130</t>
  </si>
  <si>
    <t>POLICORTE, SERRA DE BANCADA, MARTELO - NF 22523</t>
  </si>
  <si>
    <t>CESTAS BASICAS - NF 222332</t>
  </si>
  <si>
    <t>COMPETÊNCIA 11/2023</t>
  </si>
  <si>
    <t>24200699000100</t>
  </si>
  <si>
    <t xml:space="preserve">ELITE EPIS </t>
  </si>
  <si>
    <t>EQUIPAMENTOS DE PROTEÇÃO - NF 88365</t>
  </si>
  <si>
    <t>MOTOR E MANGOTE - NF 22607</t>
  </si>
  <si>
    <t>01587662000172</t>
  </si>
  <si>
    <t>COMERCIAL ALTEROSA</t>
  </si>
  <si>
    <t>LONA PRETA - NF 10864</t>
  </si>
  <si>
    <t>CAIXA MASSA, MANGUEIRA, PENEIRA, TRENA, DESEMPENADEIRA, COLHER - NF 19831257</t>
  </si>
  <si>
    <t>18 DIAS VT E CAFÉ</t>
  </si>
  <si>
    <t>50322705000101</t>
  </si>
  <si>
    <t>MIX BOMBAS PEDRA LTDA</t>
  </si>
  <si>
    <t xml:space="preserve">BOMBEAMENTO </t>
  </si>
  <si>
    <t>CONCRETAGEM - NF 2023/1554</t>
  </si>
  <si>
    <t>43672536000166</t>
  </si>
  <si>
    <t>EP PREMOLDADOS LTDA</t>
  </si>
  <si>
    <t xml:space="preserve">CANALETA </t>
  </si>
  <si>
    <t>14096604000198</t>
  </si>
  <si>
    <t>ARTEFACIL INDUSTRIA E COMERCIO DE PREMOLDADOS LTDA</t>
  </si>
  <si>
    <t>CAIXA DE PASSAGEM E ANEL DE PROLONGAMENTO - NF 18646</t>
  </si>
  <si>
    <t>23452261000148</t>
  </si>
  <si>
    <t>CERAMICA BRAUNAS LTDA</t>
  </si>
  <si>
    <t>12 VT</t>
  </si>
  <si>
    <t>13736490623</t>
  </si>
  <si>
    <t>ITOLO VIANA CHAVES</t>
  </si>
  <si>
    <t>PIX: 31987980294</t>
  </si>
  <si>
    <t>PLOTAGENS - NFS-e 2023/819</t>
  </si>
  <si>
    <t>AREIA - PED. Nº 4117</t>
  </si>
  <si>
    <t>FRETE TUPI - 23/11</t>
  </si>
  <si>
    <t>MOTOBOY - MENSALIDADE 11/2023</t>
  </si>
  <si>
    <t>FOLHA DP - 11/2023</t>
  </si>
  <si>
    <t>CESTA BASICA - NF 222741</t>
  </si>
  <si>
    <t>SERRA, GUINCHO E PEDESTAL - NF 22668</t>
  </si>
  <si>
    <t>LOCAÇÃO DE CAÇAMBAS - NFS-e 2023/479</t>
  </si>
  <si>
    <t>CIMENTO - NF 124506</t>
  </si>
  <si>
    <t>MATERIAIS DIVERSOS - NF 445504</t>
  </si>
  <si>
    <t>LOCAÇÃO DE ANDAIMES - ND 61202</t>
  </si>
  <si>
    <t>ANDAIME E PISO METALICO - NF 22712</t>
  </si>
  <si>
    <t>08 DIAS VT E CAFÉ</t>
  </si>
  <si>
    <t>ESPAÇADOR VERGALHÃO - NF 19926270</t>
  </si>
  <si>
    <t>TIJOLOS - NF 63382</t>
  </si>
  <si>
    <t>TIJOLOS - NF 63383</t>
  </si>
  <si>
    <t>CONCRETAGEM - NFS-e 2023/1649</t>
  </si>
  <si>
    <t>03672693685</t>
  </si>
  <si>
    <t>ALESSANDRO ALVES FREIRE</t>
  </si>
  <si>
    <t>FRETE - 04/12</t>
  </si>
  <si>
    <t>PIX: 03672693685</t>
  </si>
  <si>
    <t>FOLHA DP - 13º/2023</t>
  </si>
  <si>
    <t>POLICORTE, SERRA DE BANCADA, MARTELO - NF 22828</t>
  </si>
  <si>
    <t>CESTAS BASICAS - NF 226919</t>
  </si>
  <si>
    <t>COMPETÊNCIA 12/2023</t>
  </si>
  <si>
    <t>MOTOR, MANGOTE - NF 22895</t>
  </si>
  <si>
    <t>GUINCHO E PEDESTAL - NF 22958</t>
  </si>
  <si>
    <t>7 DIAS VT E CAFÉ</t>
  </si>
  <si>
    <t>17015387000152</t>
  </si>
  <si>
    <t xml:space="preserve">UNIÃO IMPERMEABILIZANTES </t>
  </si>
  <si>
    <t>IGOL - NF 8435</t>
  </si>
  <si>
    <t>DESMOLDANTE - NF 8364</t>
  </si>
  <si>
    <t>MATERIAIS ELÉTRICOS - NF 278240</t>
  </si>
  <si>
    <t>36716693000160</t>
  </si>
  <si>
    <t>WALTER BARBOSA DOS SANTOS  MEI</t>
  </si>
  <si>
    <t>AREIA E FRETE - PED. Nº 4176/4354</t>
  </si>
  <si>
    <t>PLOTAGENS - NF 2024/12</t>
  </si>
  <si>
    <t>FOLHA DP - 12/2023</t>
  </si>
  <si>
    <t>MOTOBOY - MENSALIDADE 12/2023</t>
  </si>
  <si>
    <t>FOLHA DP 13º SALÁRIO - 12/2023</t>
  </si>
  <si>
    <t>23064231000750</t>
  </si>
  <si>
    <t>BEMIL BENEFICIAMENTO DE MINERIOS LTDA</t>
  </si>
  <si>
    <t>BRITA 3 - NF 1132</t>
  </si>
  <si>
    <t>12463472000240</t>
  </si>
  <si>
    <t>IMA EPI LTDA</t>
  </si>
  <si>
    <t>LUVAS E BOTINAS - NF 116059</t>
  </si>
  <si>
    <t>BRITA 3 - NF 1206</t>
  </si>
  <si>
    <t>LOCAÇÃO DE CAÇAMBAS - NF 2023/545</t>
  </si>
  <si>
    <t>MOTOR, MANGOTE, ANDAIME, PISO, COMPACTADOR - NF 23049</t>
  </si>
  <si>
    <t>BRITA 1 - NF 1298</t>
  </si>
  <si>
    <t>CESTA DE NATAL - NF 228820</t>
  </si>
  <si>
    <t>BRITA 1 - NF 1345</t>
  </si>
  <si>
    <t>ANEL, JOELHO, LUVA E TUBO - NF 875839</t>
  </si>
  <si>
    <t>CONCRETAGEM - NF 2023/1806</t>
  </si>
  <si>
    <t>FINAL DO CONTRATO DE EXPERIENCIA</t>
  </si>
  <si>
    <t>06731281646</t>
  </si>
  <si>
    <t xml:space="preserve">TIAGO ALMEIDA  AMORIM
</t>
  </si>
  <si>
    <t>CHURRASCO NA OBRA</t>
  </si>
  <si>
    <t>PIX: 06731281646</t>
  </si>
  <si>
    <t>CONFORME CONTRATO</t>
  </si>
  <si>
    <t>FRETE IRMÃOS MACHADO E AREIA - PED. Nº 3670/4184/</t>
  </si>
  <si>
    <t>LOCAÇÃO DE ANDAIMES - ND 61563</t>
  </si>
  <si>
    <t>CIMENTO - NF 125487</t>
  </si>
  <si>
    <t>CESTAS BASICAS - NF 230158</t>
  </si>
  <si>
    <t>POLICORTE E MARTELO - NF 23117</t>
  </si>
  <si>
    <t>COMPETÊNCIA 01/24</t>
  </si>
  <si>
    <t>MOTOR E MANGOTE - NF 23200</t>
  </si>
  <si>
    <t>18802977000198</t>
  </si>
  <si>
    <t>ARGAPOLAR ARGAMASSAS ESPECIAIS</t>
  </si>
  <si>
    <t>16600000600</t>
  </si>
  <si>
    <t>FRETE PF</t>
  </si>
  <si>
    <t>ARGENTINO C SILVA - FRETE</t>
  </si>
  <si>
    <t>MATERIAIS DIVERSOS - NF 20158124</t>
  </si>
  <si>
    <t>MATERIAIS ELÉTRICOS - NF 283538</t>
  </si>
  <si>
    <t>GRRF - OSMAR GERALDO SILVA</t>
  </si>
  <si>
    <t>12095122623</t>
  </si>
  <si>
    <t>WANDERSON ROMUALDO DE SOUZA</t>
  </si>
  <si>
    <t>12 DIAS VT E CAFÉ</t>
  </si>
  <si>
    <t>ANEL E LUVA ESGOTO - NF 879661</t>
  </si>
  <si>
    <t>ADITIVO COMPENSADOR DE RETRAÇÃO - NF 8769</t>
  </si>
  <si>
    <t>17581836000200</t>
  </si>
  <si>
    <t>LOJA DO PAULO</t>
  </si>
  <si>
    <t>TELA, PINO E FINCAPINO - NF 25947</t>
  </si>
  <si>
    <t>MATERIAIS HIDRAULICOS - AGUARDANDO NF</t>
  </si>
  <si>
    <t>07421200401</t>
  </si>
  <si>
    <t>CLÉCIO JUNIOR DA SILVA</t>
  </si>
  <si>
    <t>PIX: cleciojuniordasilvajunior@gmail.com</t>
  </si>
  <si>
    <t>03097494685</t>
  </si>
  <si>
    <t>GEOVANE BARTOLOMEU MAGALHÃES</t>
  </si>
  <si>
    <t>FRETE TUPI 16/01</t>
  </si>
  <si>
    <t>PIX: 03097494685</t>
  </si>
  <si>
    <t xml:space="preserve">FRETE IRMÃOS MACHADO </t>
  </si>
  <si>
    <t>FOLHA DP - 01/2024</t>
  </si>
  <si>
    <t>BRITA 1 - NF 1560</t>
  </si>
  <si>
    <t>14285160000139</t>
  </si>
  <si>
    <t xml:space="preserve">ABRIL UNIFORMES </t>
  </si>
  <si>
    <t>CAMISA E CALÇA - NF 5797</t>
  </si>
  <si>
    <t>MOTOBOY - MENSALIDADE 01/2024</t>
  </si>
  <si>
    <t>BRITA 1 - NF 1587</t>
  </si>
  <si>
    <t>GUINCHO, PEDESTAL E PISTOLA - NF 23240</t>
  </si>
  <si>
    <t>ANDAIME TUBULAR E PISO METALICO - NF 23300</t>
  </si>
  <si>
    <t>BRITA 2 - NF 1780</t>
  </si>
  <si>
    <t>LOCAÇÃO DE CAÇAMBAS - NFS-e 2024/43</t>
  </si>
  <si>
    <t>CAIXA, TAMPA E DUTO - NF 283538</t>
  </si>
  <si>
    <t>37008145000149</t>
  </si>
  <si>
    <t>ACQUALIMP INDUSTRIA C M P LTDA</t>
  </si>
  <si>
    <t>CAIXA D'ÁGUA - NF 66074</t>
  </si>
  <si>
    <t>MATERIAL HIDRAULICO - NF 881918</t>
  </si>
  <si>
    <t>MATERIAL HIDRAULICO - NF 881919</t>
  </si>
  <si>
    <t>MATERIAL HIDRAULICO - NF 882248</t>
  </si>
  <si>
    <t>MATERIAL HIDRAULICO - NF 452441</t>
  </si>
  <si>
    <t>CIMENTO - NF 125870</t>
  </si>
  <si>
    <t>TINTA, LONA, MANGUEIRA, DISCO DE CORTE - NF 20205090</t>
  </si>
  <si>
    <t>NF 384922</t>
  </si>
  <si>
    <t>00006288600</t>
  </si>
  <si>
    <t>IVANY ANTONIO SOARES TANCREDO</t>
  </si>
  <si>
    <t>CALCULISTA</t>
  </si>
  <si>
    <t>PIX: 31984547688</t>
  </si>
  <si>
    <t>CIMENTO</t>
  </si>
  <si>
    <t>REDUÇÃO, LUVA E TUBO - ORÇAMENTO 3432215</t>
  </si>
  <si>
    <t>MATERIAIS HIDRAULICOS</t>
  </si>
  <si>
    <t>RONALDO SERAFIM DIAS - FRETE</t>
  </si>
  <si>
    <t>28570985000100</t>
  </si>
  <si>
    <t>ALOX ALUMINIUM</t>
  </si>
  <si>
    <t>2 DIARIAS</t>
  </si>
  <si>
    <t>MATERIAIS ELÉTRICOS</t>
  </si>
  <si>
    <t>EPS LAJE PROTENDIDO</t>
  </si>
  <si>
    <t>TUBULAÇÃO VIZINHO, AREA GOURMETE RALOS DE COBERTURA</t>
  </si>
  <si>
    <t>LOCAÇÃO DE ANDAIMES - ND 62021</t>
  </si>
  <si>
    <t>21944558000103</t>
  </si>
  <si>
    <t>LOCAN ANDAIMES</t>
  </si>
  <si>
    <t>LOCAÇÃO DE ESCORAMENTO - ND 8538</t>
  </si>
  <si>
    <t>ASOS MHS - NFS-e 2024/152</t>
  </si>
  <si>
    <t>MARTELO - NF 23435</t>
  </si>
  <si>
    <t>CESTAS BASICAS - NF 233737</t>
  </si>
  <si>
    <t>PINO ARRUELA, CARGA MAGAZINADA - NF 57007</t>
  </si>
  <si>
    <t>CIMENTO - nf 126489</t>
  </si>
  <si>
    <t>11108022024</t>
  </si>
  <si>
    <t>ELCIO SANTOS COSTA</t>
  </si>
  <si>
    <t>RECIBO - SERVIÇO PRESTADO DE AJUDANTE</t>
  </si>
  <si>
    <t>32404522000145</t>
  </si>
  <si>
    <t>WATTS INSTALACOES ELETRICA &amp; ENERGIA RENOVAVEIS</t>
  </si>
  <si>
    <t>QUADRO DE DISTRIBUIÇÃO</t>
  </si>
  <si>
    <t>30104788000147</t>
  </si>
  <si>
    <t>COMERCIAL CARMO SION LTDA</t>
  </si>
  <si>
    <t>11499237685</t>
  </si>
  <si>
    <t>HENRIQUE MILLER DIAS QUEIROZ</t>
  </si>
  <si>
    <t>PIX: 11499237685</t>
  </si>
  <si>
    <t>15960585600</t>
  </si>
  <si>
    <t>JOÃO VICTOR RODRIGUES DOS REIS</t>
  </si>
  <si>
    <t>PIX: 15960585600</t>
  </si>
  <si>
    <t>CONCRETAGEM - NFS-e 2024/272</t>
  </si>
  <si>
    <t>AREIA - PED. Nº 4441</t>
  </si>
  <si>
    <t>FOLHA DP - 02/2024</t>
  </si>
  <si>
    <t>MOTOBOY - MENSALIDADE 02/2024</t>
  </si>
  <si>
    <t>EQUIPAMENTOS DE PROTEÇÃO - NF 93746</t>
  </si>
  <si>
    <t>GUINCHO, PEDESTAL E PISTOLA - NF 23553</t>
  </si>
  <si>
    <t>LOCAÇÃO DE CAÇAMBAS - NF 2024/98</t>
  </si>
  <si>
    <t>UNIFORMES - NF 416</t>
  </si>
  <si>
    <t>ERNANI BRITO DA CRUZ - FRETE UNIFORMES</t>
  </si>
  <si>
    <t>ARGAMASSA - NF 65990</t>
  </si>
  <si>
    <t>BOMBA</t>
  </si>
  <si>
    <t>VT E CAFÉ</t>
  </si>
  <si>
    <t>07080680000140</t>
  </si>
  <si>
    <t>LAMINA TEMPER</t>
  </si>
  <si>
    <t>ESQUADRIA ALOX</t>
  </si>
  <si>
    <t xml:space="preserve">RESCISÃO </t>
  </si>
  <si>
    <t>GRRF</t>
  </si>
  <si>
    <t>CIMENTOS</t>
  </si>
  <si>
    <t>30996544000116</t>
  </si>
  <si>
    <t>WORK MED</t>
  </si>
  <si>
    <t>REALIZAÇÃO DE EXAMES - NF 2674</t>
  </si>
  <si>
    <t>04562912618</t>
  </si>
  <si>
    <t>CARLOS ALEXANDRE FERNANDES DA SILVA</t>
  </si>
  <si>
    <t>INTER  0001  42201780 - CPF: 045.629.126-18</t>
  </si>
  <si>
    <t>CONCRETAGEM - NFS-e 2024/348</t>
  </si>
  <si>
    <t>LOCAÇÃO DE ANDAIMES - ND 8698</t>
  </si>
  <si>
    <t>ASOS - NFS-e 2024/239</t>
  </si>
  <si>
    <t>CESTAS BASICAS - NF 236672</t>
  </si>
  <si>
    <t>ROTOR SERRA E ESCOVA DE CARVÃO - NF 2555</t>
  </si>
  <si>
    <t>POLICORTE E MARTELO - NF 23739</t>
  </si>
  <si>
    <t>COMPETÊNCIA 02/2024</t>
  </si>
  <si>
    <t>MOTOR E MANGOTE - NF 23826</t>
  </si>
  <si>
    <t>EQUIPAMENTOS DE PROTEÇÃO - NF 95400</t>
  </si>
  <si>
    <t>33081704000195</t>
  </si>
  <si>
    <t>SIKA S/A</t>
  </si>
  <si>
    <t>MANTA ASFALTICA - NF 277796</t>
  </si>
  <si>
    <t>MATERIAIS HIDRAULICOS - NF 889718</t>
  </si>
  <si>
    <t>PINO ARRUELA - NF 57402</t>
  </si>
  <si>
    <t>38025653000106</t>
  </si>
  <si>
    <t>AILTON RIBEIRO DE OLIVEIRA</t>
  </si>
  <si>
    <t>TELÃO MARFIM RESINADO</t>
  </si>
  <si>
    <t>RESTANTE QUADRO ELÉTRICO</t>
  </si>
  <si>
    <t>BRITA 1 - NF 2268</t>
  </si>
  <si>
    <t>TIJOLOS</t>
  </si>
  <si>
    <t xml:space="preserve">AREIA - PED. Nº 4314 / 4500 / 4518 / 4554 </t>
  </si>
  <si>
    <t>FOLHA DP - 03/2024</t>
  </si>
  <si>
    <t>MOTOBOY - MENSALIDADE 03/2024</t>
  </si>
  <si>
    <t>GUINCHO, PEDESTAL, PISTOLA - NF 23874</t>
  </si>
  <si>
    <t>CORREIA - NF 2572</t>
  </si>
  <si>
    <t>CABO, IMPERMEABILIZANTE, VASSOURA, TINTA - NF 20533356</t>
  </si>
  <si>
    <t>CIMENTO - NF 127341</t>
  </si>
  <si>
    <t>CIMENTO - NF 127321</t>
  </si>
  <si>
    <t>MATERIAL ELÉTRICO - NF 20597961</t>
  </si>
  <si>
    <t>06284477000203</t>
  </si>
  <si>
    <t>TEMPERSOL</t>
  </si>
  <si>
    <t>LIGAÇÃO DA CAIXA D'ÁGUA, BARRILETE DE AF E AQ</t>
  </si>
  <si>
    <t>LOCAÇÃO DE ANDAIMES - ND 8842</t>
  </si>
  <si>
    <t>CABO FLEX, IMPERMEABILIZANTE, VASSOURA, TINTA - NF 20533356</t>
  </si>
  <si>
    <t>REALIZAÇÃO DE EXAME  - NF 2024/332</t>
  </si>
  <si>
    <t>BRITA - NF 7190</t>
  </si>
  <si>
    <t>BRITA - NF 7191</t>
  </si>
  <si>
    <t>BRITA - NF 7180</t>
  </si>
  <si>
    <t>POLICORTE E MARTELO - NF 24079</t>
  </si>
  <si>
    <t>CESTAS BASICAS - NF 239578</t>
  </si>
  <si>
    <t>COMPETÊNCIA 03/2024</t>
  </si>
  <si>
    <t>MATERIAL HIDRAULICO - NF 462561</t>
  </si>
  <si>
    <t>LONA, CABO FLEX, FITA - NF 20597961</t>
  </si>
  <si>
    <t>AÇO E PREGO - NF 389048</t>
  </si>
  <si>
    <t>CABO FLEXIVEL, DISJUNTOR - NF 302002</t>
  </si>
  <si>
    <t>FGTS JOSÉ ANGELO</t>
  </si>
  <si>
    <t>FGTS KENDIS MORAES</t>
  </si>
  <si>
    <t>CIMENTO - NF 127757</t>
  </si>
  <si>
    <t>MATERIAL HIDRAULICO - NF 463051</t>
  </si>
  <si>
    <t>FRETES E DIARIA DE BOBCAT - PED. Nº 4520 / 4521 / 4522 / 4519</t>
  </si>
  <si>
    <t>02976739633</t>
  </si>
  <si>
    <t>LOCFURO</t>
  </si>
  <si>
    <t>FUROS</t>
  </si>
  <si>
    <t>PIX: 02976739633</t>
  </si>
  <si>
    <t>FOLHA DP - 04/2024</t>
  </si>
  <si>
    <t>MOTOBOY - MENSALIDADE 04/2024</t>
  </si>
  <si>
    <t>41776745000124</t>
  </si>
  <si>
    <t>MULTI TRANSPORTES LTDA</t>
  </si>
  <si>
    <t>LOCAÇÃO DE CAÇAMBAS - NF 236</t>
  </si>
  <si>
    <t>SELADOR E TINTA - NF 20640510</t>
  </si>
  <si>
    <t>GUINCHO, PEDESTAL E PISTOLA - NF 24196</t>
  </si>
  <si>
    <t>MATERIAIS HIDRAULICOS - NF 899699</t>
  </si>
  <si>
    <t>MATERIAIS HIDRAULICOS - NF 899696</t>
  </si>
  <si>
    <t>MATERIAIS HIDRAULICOS - 899964</t>
  </si>
  <si>
    <t>16678875000187</t>
  </si>
  <si>
    <t>MARMORARIA INCONFIDENTES LTDA</t>
  </si>
  <si>
    <t>GRANITOS</t>
  </si>
  <si>
    <t>CIMENTO - NF 128028</t>
  </si>
  <si>
    <t>30687182000181</t>
  </si>
  <si>
    <t>REFRISIL REFRIGERACAO</t>
  </si>
  <si>
    <t>NF 68405</t>
  </si>
  <si>
    <t>31997217934</t>
  </si>
  <si>
    <t>SEBASTIÃO V SANTOS</t>
  </si>
  <si>
    <t>INSTALAÇÃO BOILER</t>
  </si>
  <si>
    <t>PIX: 31997217934</t>
  </si>
  <si>
    <t>08337242663</t>
  </si>
  <si>
    <t>ALAN DEMERVAL ALVES SIQUEIRA</t>
  </si>
  <si>
    <t>PIX: 31971518831</t>
  </si>
  <si>
    <t>01627337636</t>
  </si>
  <si>
    <t>BRENO DAVID DOS SANTOS</t>
  </si>
  <si>
    <t>PIX: 01627337636</t>
  </si>
  <si>
    <t>02086696558</t>
  </si>
  <si>
    <t>GILVAN ALVES SILVA</t>
  </si>
  <si>
    <t>PIX: 02086696558</t>
  </si>
  <si>
    <t>LIGAÇÃO DAS CAIXA DE ESGOTO, SABÃO, GORDURA E AGUA PLUVIAL</t>
  </si>
  <si>
    <t>FGTS MENSAL - 04/2024</t>
  </si>
  <si>
    <t>LOCAÇÃO DE ANDAIMES - ND 9027</t>
  </si>
  <si>
    <t>09462647000100</t>
  </si>
  <si>
    <t>LOC RAMOS</t>
  </si>
  <si>
    <t>LOCAÇÃO DE CAÇAMBAS - NF  588</t>
  </si>
  <si>
    <t>CESTAS BASICAS - NF 243122</t>
  </si>
  <si>
    <t>CESTA BASICA - NF 243132</t>
  </si>
  <si>
    <t>POLICORTE E MARTELO - NF 24408</t>
  </si>
  <si>
    <t>COMPETÊNCIA 04/2024</t>
  </si>
  <si>
    <t xml:space="preserve">14 DIAS VT E CAFÉ </t>
  </si>
  <si>
    <t>CIMENTO - NF 128317</t>
  </si>
  <si>
    <t>ARGAMASSA - NF 68139</t>
  </si>
  <si>
    <t>MATERIAIS HIDRAULICOS - NF 466413</t>
  </si>
  <si>
    <t>MATERIAL ELÉTRICO</t>
  </si>
  <si>
    <t>MATERIAL HIDRAULICO</t>
  </si>
  <si>
    <t>31985119162</t>
  </si>
  <si>
    <t>JOSÉ MARCELO GEREMIAS</t>
  </si>
  <si>
    <t>ELETRICISTA MARCELO JEREMIAS</t>
  </si>
  <si>
    <t>PIX: 31985119162</t>
  </si>
  <si>
    <t>06667226610</t>
  </si>
  <si>
    <t>DIEGO M SILVA DANIEL</t>
  </si>
  <si>
    <t xml:space="preserve">IMPERMEABILIZAÇÃO LAJE </t>
  </si>
  <si>
    <t>PIX: 06667226610</t>
  </si>
  <si>
    <t>17546556000180</t>
  </si>
  <si>
    <t>VANDERCI DE MELLO ANDRADE</t>
  </si>
  <si>
    <t>INFRA AR CONDICIONADO</t>
  </si>
  <si>
    <t>40082298000140</t>
  </si>
  <si>
    <t>OITO ENGENHARIA E CONSULTORIA LTDA.</t>
  </si>
  <si>
    <t>FOTOVOLTAICA</t>
  </si>
  <si>
    <t>10000000002</t>
  </si>
  <si>
    <t>MHS MENSALIDADE</t>
  </si>
  <si>
    <t>MENSALIDADE 05/24 - NF A EMITIR</t>
  </si>
  <si>
    <t>10000000003</t>
  </si>
  <si>
    <t>MOTOBOY</t>
  </si>
  <si>
    <t>REF. MAIO/2024</t>
  </si>
  <si>
    <t>10000000004</t>
  </si>
  <si>
    <t>FOLHA DP</t>
  </si>
  <si>
    <t>ADM JUNHO</t>
  </si>
  <si>
    <t>GUINCHO, PEDESTAL, PISTOLA - NF 24509</t>
  </si>
  <si>
    <t>JOELHO E LUVA - NF 905515</t>
  </si>
  <si>
    <t>13535379000186</t>
  </si>
  <si>
    <t>CONCRETARTE ESPAÇADORES</t>
  </si>
  <si>
    <t>PINO LISO E FINCAPINO - NF 24686802</t>
  </si>
  <si>
    <t>EQUIPAMENTOS DE SEGURANÇA - NF 99820</t>
  </si>
  <si>
    <t>MARTELO - NF 24629</t>
  </si>
  <si>
    <t>BRITA 1 - NF 8540</t>
  </si>
  <si>
    <t>REALIZAÇÃO DE EXAMES - NF 2957</t>
  </si>
  <si>
    <t>CIMENTO - NF 128602</t>
  </si>
  <si>
    <t>MATERIAIS HIDRAULICOS - NF 906976</t>
  </si>
  <si>
    <t>UNIFORMES - NF 633</t>
  </si>
  <si>
    <t>08039112000168</t>
  </si>
  <si>
    <t>IMPERMEABILIZANTES IMPERVIA</t>
  </si>
  <si>
    <t>VIAPLUS - NF 14996</t>
  </si>
  <si>
    <t>LOCAÇÃO DE CAÇAMBA - NF 614</t>
  </si>
  <si>
    <t>POLICORTE - NF 24747</t>
  </si>
  <si>
    <t>DISCO - NF 2627</t>
  </si>
  <si>
    <t>LOCAÇÃO DE ANDAIME - ND 9174</t>
  </si>
  <si>
    <t>CESTAS BASICAS - NF 246497</t>
  </si>
  <si>
    <t>ARGAMASSA - NF 068822</t>
  </si>
  <si>
    <t>ESMERILHADEIRA - NF 24693</t>
  </si>
  <si>
    <t>31986868335</t>
  </si>
  <si>
    <t>ANTONIO AMARILDO SILVA</t>
  </si>
  <si>
    <t>DIÁRIA</t>
  </si>
  <si>
    <t>PIX: 31986868335</t>
  </si>
  <si>
    <t>14020156662</t>
  </si>
  <si>
    <t>WELLINGTON GOMES PAIVA</t>
  </si>
  <si>
    <t>LIGAÇÃO DE CAIXA DE ESGOTO</t>
  </si>
  <si>
    <t>17250275000186</t>
  </si>
  <si>
    <t>MATERIAIS HIDRAULICOS - NF 912014</t>
  </si>
  <si>
    <t>REALIZAÇÃO DE EXAMES - N. F A EMITIR</t>
  </si>
  <si>
    <t>SEGURO COLABORADORES</t>
  </si>
  <si>
    <t>FOLHA 05/2024</t>
  </si>
  <si>
    <t>10000000001</t>
  </si>
  <si>
    <t>MHS EVENTO SST ESOCIAL</t>
  </si>
  <si>
    <t>EVENTO SST 20/05</t>
  </si>
  <si>
    <t>13556759000954</t>
  </si>
  <si>
    <t>CNR MATERIAIS DE CONSTRUÇÃO</t>
  </si>
  <si>
    <t>VIVA CERAMICA MARMORIZADA NF 26265</t>
  </si>
  <si>
    <t>20450277000123</t>
  </si>
  <si>
    <t>GRUPO IGL MATERIAL DE CONSTRUÇÃO</t>
  </si>
  <si>
    <t>PORCELANATO BEL LAR</t>
  </si>
  <si>
    <t>62576321615</t>
  </si>
  <si>
    <t>MARCUS VINICIUS FERREIRA ANDRADE</t>
  </si>
  <si>
    <t>FRETE TELAS</t>
  </si>
  <si>
    <t>PIX: 62576321615</t>
  </si>
  <si>
    <t>20450277001448</t>
  </si>
  <si>
    <t>BEL LAR</t>
  </si>
  <si>
    <t>BIANCO - NF 10705</t>
  </si>
  <si>
    <t>BIANCO - NF 10706</t>
  </si>
  <si>
    <t>25794827000226</t>
  </si>
  <si>
    <t xml:space="preserve">TELAS UNIÃO </t>
  </si>
  <si>
    <t>ALAMBRADO E ARAME - NF 50080</t>
  </si>
  <si>
    <t>SELADOR, COLA, MANGUEIRA, ESPAÇADOR - NF 21009537</t>
  </si>
  <si>
    <t>BRITA - NF 9091</t>
  </si>
  <si>
    <t>BRITA - NF 9087</t>
  </si>
  <si>
    <t>03726802000171</t>
  </si>
  <si>
    <t>IRMÃOS BECKER</t>
  </si>
  <si>
    <t>ESPAÇADOR</t>
  </si>
  <si>
    <t>43460841000194</t>
  </si>
  <si>
    <t>DEPÓSITO THIAGO</t>
  </si>
  <si>
    <t>ADAPTADOR</t>
  </si>
  <si>
    <t>JOELHO</t>
  </si>
  <si>
    <t>TELA, ESPAÇADOR - NF 58975</t>
  </si>
  <si>
    <t>MARTELO - NF 25012</t>
  </si>
  <si>
    <t>REF. JUNHO/2024</t>
  </si>
  <si>
    <t>ADM JULHO</t>
  </si>
  <si>
    <t>BASE MONOC. CHUVEIRO - NF 913436</t>
  </si>
  <si>
    <t>SERRA COPO E HASTE - NF 2645</t>
  </si>
  <si>
    <t>GUINCHO, PEDESTAL, PISTOLA - NF 24872</t>
  </si>
  <si>
    <t>66287731000178</t>
  </si>
  <si>
    <t>CCR MINAS METAIS</t>
  </si>
  <si>
    <t>RALO - NF 4</t>
  </si>
  <si>
    <t>1 DIARIA BOBCAT, AREIA, FRETE BRITA - PED. 4323/4324/4326</t>
  </si>
  <si>
    <t>FOLHA 06/2024</t>
  </si>
  <si>
    <t>PROTETOR E FITA CREPE - NF 21071818</t>
  </si>
  <si>
    <t>31996328438</t>
  </si>
  <si>
    <t>GERALDO A R SOUZA</t>
  </si>
  <si>
    <t xml:space="preserve">14 DIÁRIAS PEDREIRO </t>
  </si>
  <si>
    <t>FRETE MADEIRA - PED4827</t>
  </si>
  <si>
    <t>LOCAÇÃO DE ANDAIMES - ND 9353</t>
  </si>
  <si>
    <t>CIMENTO - NF 129600</t>
  </si>
  <si>
    <t>CESTAS BASICAS - NF 249688</t>
  </si>
  <si>
    <t>LOCAÇÃO DE AÇAMBAS - NF 635</t>
  </si>
  <si>
    <t>MARTELETE - NF 25057</t>
  </si>
  <si>
    <t>ESMERILHADEIRA - NF 25080</t>
  </si>
  <si>
    <t>POLICORTE E MISTURADOR - NF 25162</t>
  </si>
  <si>
    <t>PROTETOR E FITA CREPE - NF 21084440</t>
  </si>
  <si>
    <t>BRITA, AREIA - NF 69416</t>
  </si>
  <si>
    <t>BLOCO CONCRETO - NF 69446</t>
  </si>
  <si>
    <t>PINO E CARGA - NF 59053</t>
  </si>
  <si>
    <t>17581836000634</t>
  </si>
  <si>
    <t>SERRA COPO - NF 29509</t>
  </si>
  <si>
    <t>DISCO DE CORTE - NF 29510</t>
  </si>
  <si>
    <t>MATERIAIS HIDRAULICOS - NF 475559</t>
  </si>
  <si>
    <t>GUINCHO, PEDESTAL, PISTOLA E SERRA - NF 25298</t>
  </si>
  <si>
    <t>BRITA E AREIA - NF 69536</t>
  </si>
  <si>
    <t>CIMENTO - NF 129933</t>
  </si>
  <si>
    <t>MARTELO E LIXADEIRA - NF 25405</t>
  </si>
  <si>
    <t>MATERIAIS HIDRAULICOS - NF 920202</t>
  </si>
  <si>
    <t>REF. JULHO/2024</t>
  </si>
  <si>
    <t>ADMINISTRAÇÃO AGOSTO</t>
  </si>
  <si>
    <t>TAMPÃO GRELHA - NF 20321</t>
  </si>
  <si>
    <t>CAIXA DE PASSAGEM - NF 20322</t>
  </si>
  <si>
    <t>47505691000149</t>
  </si>
  <si>
    <t>GASFIX</t>
  </si>
  <si>
    <t>INSTALAÇÃO DE GÁS</t>
  </si>
  <si>
    <t>FRETE</t>
  </si>
  <si>
    <t>ADRIEN FELIPE</t>
  </si>
  <si>
    <t>CERAMICA MARMORIZADA - NF 26265</t>
  </si>
  <si>
    <t>CONCRETAGEM - NF 2024/1014</t>
  </si>
  <si>
    <t>00039376583</t>
  </si>
  <si>
    <t>JOSÉ NILSON PEREIRA DE SOUZA</t>
  </si>
  <si>
    <t>PIX: 31993338125</t>
  </si>
  <si>
    <t>MATEUS HENRIQUE</t>
  </si>
  <si>
    <t>WANDERSON ROMUALDO</t>
  </si>
  <si>
    <t>FOLHA 07/2024</t>
  </si>
  <si>
    <t>EVENTO SST 20/07</t>
  </si>
  <si>
    <t>BRITA 3 - NF 10014</t>
  </si>
  <si>
    <t>BUCHA E TUBO - NF 924024</t>
  </si>
  <si>
    <t>LUVA - NF 924025</t>
  </si>
  <si>
    <t>REALIZAÇÃO DE EXAMES - NF 3179</t>
  </si>
  <si>
    <t>SERRA DE VIDEA - NF 2700</t>
  </si>
  <si>
    <t>FRETE PEDREIRA MACHADO - PED. 4888</t>
  </si>
  <si>
    <t>MATERIAIS HIDRAULICOS - NF 923746</t>
  </si>
  <si>
    <t>MISTURADOR, MOTOR E MANGOTE - NF 25544</t>
  </si>
  <si>
    <t>ESMERILHADIERA E MARTELETE - NF 25446</t>
  </si>
  <si>
    <t>LOCAÇÃO DE CAÇAMBAS - NF 661</t>
  </si>
  <si>
    <t>02697297000383</t>
  </si>
  <si>
    <t>MATERIAS ELÉTRICOS - NF 327280</t>
  </si>
  <si>
    <t>PINO ARRUELA - NF 59871</t>
  </si>
  <si>
    <t>LOCAÇÃO DE ANDAIMES - ND 9504</t>
  </si>
  <si>
    <t>CESTAS BASICAS - NF 253197</t>
  </si>
  <si>
    <t>70709873662</t>
  </si>
  <si>
    <t>WILIAN MELQUIADES DOS SANTOS</t>
  </si>
  <si>
    <t>BLOCO CONCRETO, TIJOLO E AREIA - NF70321</t>
  </si>
  <si>
    <t>AÇO - NF 66407</t>
  </si>
  <si>
    <t>BIANCO - AGUARDANDO NF</t>
  </si>
  <si>
    <t>AÇO -  AGUARDANDO NF</t>
  </si>
  <si>
    <t>REALIZAÇÃO DE EXAMES - NF 664</t>
  </si>
  <si>
    <t>REF. AGOSTO/2024</t>
  </si>
  <si>
    <t>PISTOLA FINCA PINOS - NF 25655</t>
  </si>
  <si>
    <t>ADMINISTRAÇÃO SETEMBRO</t>
  </si>
  <si>
    <t>MATERIAIS HIDRAULICOS - NF 927404</t>
  </si>
  <si>
    <t>JOELHO - NF 927696</t>
  </si>
  <si>
    <t>TORNEIRA - NF 928627</t>
  </si>
  <si>
    <t>MATERIAIS HIDRAULICOS - NF 946363</t>
  </si>
  <si>
    <t>BRITA EM PÓ - NF 10343</t>
  </si>
  <si>
    <t>ARGAMASSA - NF 71750</t>
  </si>
  <si>
    <t>ARGAMASSA - NF 71384</t>
  </si>
  <si>
    <t>TRAVERTINO, GRANITO - NF 15574</t>
  </si>
  <si>
    <t>AREIA, FRETES - PED. 4956 / 4958</t>
  </si>
  <si>
    <t>ARGAMASSA E CIMENTO - NF 130749</t>
  </si>
  <si>
    <t>93450931687</t>
  </si>
  <si>
    <t>GERALDO G F JR</t>
  </si>
  <si>
    <t>PERGOLADO</t>
  </si>
  <si>
    <t>ART</t>
  </si>
  <si>
    <t xml:space="preserve">DIÁRIAS, MOB E DESMOBILIZAÇÃO </t>
  </si>
  <si>
    <t>46624805404</t>
  </si>
  <si>
    <t>COSMO FERREIRA MARQUES</t>
  </si>
  <si>
    <t>CEF  1746  769894594-5 - CPF: 466.248.054-04</t>
  </si>
  <si>
    <t>16206103617</t>
  </si>
  <si>
    <t>TULIO DE JESUS BITENCOURT</t>
  </si>
  <si>
    <t>PIX: 31997385743</t>
  </si>
  <si>
    <t>FOLHA 08/2024</t>
  </si>
  <si>
    <t>MISTURADOR - NF 25897</t>
  </si>
  <si>
    <t>LOCAÇÃO DE ANDAIMES - ND 9676</t>
  </si>
  <si>
    <t>CESTAS BASICASA - NF 256423</t>
  </si>
  <si>
    <t>LUVA E FITA - NF 60278</t>
  </si>
  <si>
    <t>LOCAÇÃO DE CAÇAMBAS - NF 676</t>
  </si>
  <si>
    <t>ESMERILHADEIRA - NF 25798</t>
  </si>
  <si>
    <t>EVENTO SST 20/08</t>
  </si>
  <si>
    <t>REALIZAÇÃO DE EXAMES - NF 757</t>
  </si>
  <si>
    <t>22852264000106</t>
  </si>
  <si>
    <t>H&amp;L PREMOLDADOS LTDA</t>
  </si>
  <si>
    <t>CANALETA, GRELHA - AGUARDANDO NF</t>
  </si>
  <si>
    <t>CIMENTO - AGUARDANDO NF</t>
  </si>
  <si>
    <t>MATERIAIS ELÉTRICOS - PED. 7814020570</t>
  </si>
  <si>
    <t>42979237000378</t>
  </si>
  <si>
    <t>TECFER COM E IND DE FERRO E MAT CONSTR LTDA</t>
  </si>
  <si>
    <t>TUBO RETANGULAR - ORC. 058646</t>
  </si>
  <si>
    <t>REF. SETEMBRO/2024</t>
  </si>
  <si>
    <t>ADMINISTRAÇÃO OUTUBRO</t>
  </si>
  <si>
    <t>TRAVERTINO - NF 15648</t>
  </si>
  <si>
    <t>10707409000104</t>
  </si>
  <si>
    <t>GEL COMERCIO E INDUSTRIA</t>
  </si>
  <si>
    <t>ANEL E TAMPA - NF 791</t>
  </si>
  <si>
    <t>CABOS E FITA - NF 21572260</t>
  </si>
  <si>
    <t>MARTELO E COMPACTADOR - NF 26105</t>
  </si>
  <si>
    <t>BRITA - NF 10890</t>
  </si>
  <si>
    <t>LONA E VASSOURA - NF 21552802</t>
  </si>
  <si>
    <t>MATERIAIS HIDRAULICOS - NF 932997</t>
  </si>
  <si>
    <t>GAS</t>
  </si>
  <si>
    <t>PISTOLA E MARTELETE - NF 26017</t>
  </si>
  <si>
    <t>DIARIA BOBCAT,MOB E DESMOBILIZAÇAO</t>
  </si>
  <si>
    <t>FOLHA 09/2024</t>
  </si>
  <si>
    <t>EVENTO SST 20/09</t>
  </si>
  <si>
    <t>FGTS COMPLEMENTAR - IRLANDO</t>
  </si>
  <si>
    <t>FGTS COMPLEMENTAR - JOSÉ ANGELO</t>
  </si>
  <si>
    <t>FGTS COMPLEMENTAR - MARCO JHON</t>
  </si>
  <si>
    <t>FGTS COMPLEMENTAR - OSMAR</t>
  </si>
  <si>
    <t>CIMENTO - NF 131677</t>
  </si>
  <si>
    <t>LOCAÇÃO DE CAÇAMBAS - NF 702</t>
  </si>
  <si>
    <t>REALIZAÇÃO DE EXAMES - NF 3099</t>
  </si>
  <si>
    <t>LOCAÇÃO DE ANDAIMES - ND 9858</t>
  </si>
  <si>
    <t>ESMERILHADEIRA - NF 26173</t>
  </si>
  <si>
    <t>MISTURADOR ARGAMASSA - NF 26233</t>
  </si>
  <si>
    <t>CESTAS BASICAS - NF 259481</t>
  </si>
  <si>
    <t>14051624000142</t>
  </si>
  <si>
    <t>ALFATEC INSTALACOES</t>
  </si>
  <si>
    <t>SPDA</t>
  </si>
  <si>
    <t>PIX: 14051624000142</t>
  </si>
  <si>
    <t>TUBO - NF 12664</t>
  </si>
  <si>
    <t>01495382000134</t>
  </si>
  <si>
    <t>FLORICULTURA VERDE PERTO</t>
  </si>
  <si>
    <t>GRAMA ESMERALDA</t>
  </si>
  <si>
    <t>LAPIS E BRITA - NF 71202</t>
  </si>
  <si>
    <t>BRITA - NF 72242</t>
  </si>
  <si>
    <t>BLOCO CONCRETO - NF 71205</t>
  </si>
  <si>
    <t>PARAFUSO E BUCHA - NF 952494</t>
  </si>
  <si>
    <t>14072798002720</t>
  </si>
  <si>
    <t>NOSSA LOJA</t>
  </si>
  <si>
    <t>TINTAS - NF 5664</t>
  </si>
  <si>
    <t>MARTELO E COMPACTADOR - NF 26515</t>
  </si>
  <si>
    <t>REF. OUTUBRO/2024</t>
  </si>
  <si>
    <t>ADMINISTRAÇÃO NOVEMBRO</t>
  </si>
  <si>
    <t>GRAMAS</t>
  </si>
  <si>
    <t>ARGAMASSA</t>
  </si>
  <si>
    <t>38558342000102</t>
  </si>
  <si>
    <t>PEDRA FORTE</t>
  </si>
  <si>
    <t>PEDRA MIRACEMA</t>
  </si>
  <si>
    <t>03556287000129</t>
  </si>
  <si>
    <t>FORTAÇO FERRO E AÇO</t>
  </si>
  <si>
    <t>AÇO - PED. 66312</t>
  </si>
  <si>
    <t>06867848000107</t>
  </si>
  <si>
    <t>HARD</t>
  </si>
  <si>
    <t>ANEL DE PROLONGAMENTO</t>
  </si>
  <si>
    <t>17431354000193</t>
  </si>
  <si>
    <t>TAKONO</t>
  </si>
  <si>
    <t>AÇO - PED. 1756878</t>
  </si>
  <si>
    <t>MISTURADOR ARGAMASSA - NF 26619</t>
  </si>
  <si>
    <t>LOCAÇÃO DE ANDAIMES - ND 10005</t>
  </si>
  <si>
    <t>FOLHA 10/2024</t>
  </si>
  <si>
    <t>EVENTO SST 20/10</t>
  </si>
  <si>
    <t>LONA, CABO FLEX - NF 21838094</t>
  </si>
  <si>
    <t>CESTAS BASICAS - NF 262815</t>
  </si>
  <si>
    <t>LOCAÇÃO DE CAÇAMBAS - NF 722</t>
  </si>
  <si>
    <t>00091832600</t>
  </si>
  <si>
    <t>SAYMON NEVES DE MAGALHAES</t>
  </si>
  <si>
    <t>ADIANTAMENTO 30%</t>
  </si>
  <si>
    <t>PIX: 31975789879</t>
  </si>
  <si>
    <t>BRITA - NF 175618</t>
  </si>
  <si>
    <t>MATERIAIS ELÉTRICOS - NF 349169</t>
  </si>
  <si>
    <t>MATERIAIS HIDRAULICOS - NF 949040</t>
  </si>
  <si>
    <t>MARTELO E COMPACTADOR - NF 26861</t>
  </si>
  <si>
    <t>00950653000131</t>
  </si>
  <si>
    <t>THERMOTELHA</t>
  </si>
  <si>
    <t>TELHA EM AÇO - NF A EMITIR</t>
  </si>
  <si>
    <t>FITA CREPE - NF 24687757</t>
  </si>
  <si>
    <t>FOLHA 11/2024</t>
  </si>
  <si>
    <t>EVENTO SST 20/11</t>
  </si>
  <si>
    <t>FGTS RESCISÓRIO - ALEF RAMOM</t>
  </si>
  <si>
    <t>FGTS RESCISÓRIO - GILSON RODRIGUES</t>
  </si>
  <si>
    <t>00792103000131</t>
  </si>
  <si>
    <t>CABANA COMERCIO DE ALUMINIO LTDA</t>
  </si>
  <si>
    <t>PERFIL ALUMINIO - NF 9494</t>
  </si>
  <si>
    <t>LOCAÇÃO DE ANDAIMES - ND 10152</t>
  </si>
  <si>
    <t>TELHAS - NF 27898</t>
  </si>
  <si>
    <t>CESTAS DE NATAL - NF 269702</t>
  </si>
  <si>
    <t>CESTAS BASICAS - NF 268576</t>
  </si>
  <si>
    <t>MISTURADOR ARGAMASSA - NF 26957</t>
  </si>
  <si>
    <t>MOTOR E MANGOTE - NF 27161</t>
  </si>
  <si>
    <t>ADMINISTRAÇÃO JANEIRO</t>
  </si>
  <si>
    <t>REF. DEZEMBRO/2024</t>
  </si>
  <si>
    <t>MARTELO - NF 27184</t>
  </si>
  <si>
    <t>GRANITO PRETO - NF 16017</t>
  </si>
  <si>
    <t>TINTAS - NF 7127</t>
  </si>
  <si>
    <t>LONA PRETA, COLA E PROTETOR DE PISO - NF 22090997</t>
  </si>
  <si>
    <t>LOCAÇÃO DE CAÇAMBAS - NF 764</t>
  </si>
  <si>
    <t>REALIZAÇÃO DE EXAMES - NF 3573</t>
  </si>
  <si>
    <t>CESTAS BASICAS - NF 272249</t>
  </si>
  <si>
    <t>LOCAÇÃO DE ANDAIMES - ND 10284</t>
  </si>
  <si>
    <t>MISTURADOR E LIXADEIRA - NF 27343</t>
  </si>
  <si>
    <t>EVENTO SST 20/12</t>
  </si>
  <si>
    <t>REF - 12/2024</t>
  </si>
  <si>
    <t>06018430000206</t>
  </si>
  <si>
    <t>AÇOMIX</t>
  </si>
  <si>
    <t>METALON - AGUARDANDO NF</t>
  </si>
  <si>
    <t>12305217600</t>
  </si>
  <si>
    <t>SEBASTIÃO WNDERLEI DA SILVA</t>
  </si>
  <si>
    <t>CALHAS</t>
  </si>
  <si>
    <t>34405346000191</t>
  </si>
  <si>
    <t>POLISHOW</t>
  </si>
  <si>
    <t>LUIZ POLIMENTOS 50%</t>
  </si>
  <si>
    <t>04626152000660</t>
  </si>
  <si>
    <t>07281903626</t>
  </si>
  <si>
    <t>HUGO LUIZ ASSEREUI</t>
  </si>
  <si>
    <t>DIARIA BOBCAT, CAMINHÃO TRANSPORTE DE MATERIAL, SERVIÇO DE ESCAVADEIRA</t>
  </si>
  <si>
    <t>PIX: 07281903626</t>
  </si>
  <si>
    <t>05543757000145</t>
  </si>
  <si>
    <t>CAIPO CARGAS - UDI</t>
  </si>
  <si>
    <t>FRETE COLA PU</t>
  </si>
  <si>
    <t>42584906600</t>
  </si>
  <si>
    <t>ULISSES S. OLIVEIRA</t>
  </si>
  <si>
    <t>TRELISSAS</t>
  </si>
  <si>
    <t>00000011207</t>
  </si>
  <si>
    <t>REF. 01/2025</t>
  </si>
  <si>
    <t>BOLD S.A</t>
  </si>
  <si>
    <t>POLI ALVEOLAR E PARAF ALUSEAL</t>
  </si>
  <si>
    <t>90869</t>
  </si>
  <si>
    <t>TUBO</t>
  </si>
  <si>
    <t>11713</t>
  </si>
  <si>
    <t>959849</t>
  </si>
  <si>
    <t>Rua  Zodiaco, 87  Sala 07 – Santa  Lúcia - Belo Horizonte - MG
(31) 3654-6616 / (31) 99974-1241 /  (31) 98711-1139
rvr.engenharia@gmail.com / vinicius.rinaldi26@gmail.com</t>
  </si>
  <si>
    <t>FERNANDO HENRIQUE FARIA BARBASSA</t>
  </si>
  <si>
    <t>Data Inicial</t>
  </si>
  <si>
    <t>RUA DAS CODORNAS Nº 135 - ESTÂNCIA  SERRANA - NOVA LIMA, MG</t>
  </si>
  <si>
    <t>% Adm Obra:</t>
  </si>
  <si>
    <t>RESUMO DAS DESPESAS</t>
  </si>
  <si>
    <t>DATA</t>
  </si>
  <si>
    <t>Nº REL.</t>
  </si>
  <si>
    <t>1) DESPESAS COM COLABORADORES</t>
  </si>
  <si>
    <t>2) TRANSF. PROGR. - MATERIAIS, LOCAÇÕES E PREST. SERVIÇOS</t>
  </si>
  <si>
    <t>3) MATERIAIS, PREST DE SERVIÇOS, IMPOSTOS E OUTROS</t>
  </si>
  <si>
    <t>4) RESSARCIMENTOS E RESTITUIÇÕES</t>
  </si>
  <si>
    <t>5) DESPESAS PAGAS PELO CLIENTE</t>
  </si>
  <si>
    <t xml:space="preserve">6) PAGAMENTOS CAIXA DE OBRA </t>
  </si>
  <si>
    <t>SUBTOTAL</t>
  </si>
  <si>
    <t>7) ADM. OBRA</t>
  </si>
  <si>
    <t>TOTAL</t>
  </si>
  <si>
    <t>ACUMULADO</t>
  </si>
  <si>
    <t>RESUMO POR TIPO DE DESPESAS</t>
  </si>
  <si>
    <t>ADMINISTRATIVO</t>
  </si>
  <si>
    <t>DIVERSOS</t>
  </si>
  <si>
    <t>LOCAÇAO</t>
  </si>
  <si>
    <t>MATERIAL</t>
  </si>
  <si>
    <t>MÃO DE OBRA</t>
  </si>
  <si>
    <t>SERVIÇOS</t>
  </si>
  <si>
    <t>TARIFAS/TRIBUTOS PÚBLICAS</t>
  </si>
  <si>
    <t>TOTAL GERAL</t>
  </si>
  <si>
    <t>CONTRATOS</t>
  </si>
  <si>
    <t>ADMINISTRADORES_CONTRATO</t>
  </si>
  <si>
    <t>ADITIVOS</t>
  </si>
  <si>
    <t>ADMINISTRADORES_ADITIVO</t>
  </si>
  <si>
    <t>PARCELAS</t>
  </si>
  <si>
    <t>Nº Contrato</t>
  </si>
  <si>
    <t>Data Início</t>
  </si>
  <si>
    <t>Data Fim</t>
  </si>
  <si>
    <t>Status</t>
  </si>
  <si>
    <t>Observações</t>
  </si>
  <si>
    <t>CNPJ/CPF</t>
  </si>
  <si>
    <t>Nome/Razão Social</t>
  </si>
  <si>
    <t>Tipo</t>
  </si>
  <si>
    <t>Valor/Percentual</t>
  </si>
  <si>
    <t>Valor Total</t>
  </si>
  <si>
    <t>Nº Parcelas</t>
  </si>
  <si>
    <t>Nº Aditivo</t>
  </si>
  <si>
    <t>Referência</t>
  </si>
  <si>
    <t>Número</t>
  </si>
  <si>
    <t>Nome</t>
  </si>
  <si>
    <t>Data Vencimento</t>
  </si>
  <si>
    <t>Valor</t>
  </si>
  <si>
    <t>Data Pagamento</t>
  </si>
  <si>
    <t>2023/080</t>
  </si>
  <si>
    <t>ATIVO</t>
  </si>
  <si>
    <t>Fixo</t>
  </si>
  <si>
    <t>6000.00</t>
  </si>
  <si>
    <t>PAGO</t>
  </si>
  <si>
    <t>2023/081</t>
  </si>
  <si>
    <t>5000.00</t>
  </si>
  <si>
    <t>4000.00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</si>
</sst>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dd/mm/yy;@"/>
    <numFmt numFmtId="165" formatCode="00"/>
    <numFmt numFmtId="166" formatCode="0.0%"/>
    <numFmt numFmtId="167" formatCode="[&lt;=99999999999]\ 000\.000\.000\-00;\ 00\.000\.000\/0000\-00"/>
    <numFmt numFmtId="168" formatCode="mm/yyyy"/>
    <numFmt numFmtId="169" formatCode="yyyy\-mm\-dd"/>
    <numFmt numFmtId="170" formatCode="#.##000"/>
    <numFmt numFmtId="171" formatCode="yyyy\-mm\-dd;@"/>
    <numFmt numFmtId="172" formatCode="_(&quot;R$&quot;* #,##0.00_);_(&quot;R$&quot;* \(#,##0.00\);_(&quot;R$&quot;* &quot;-&quot;??_);_(@_)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</fills>
  <borders count="24">
    <border>
      <left/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double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double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/>
      <top style="double">
        <color theme="0" tint="-0.24994659260841701"/>
      </top>
      <bottom/>
      <diagonal/>
    </border>
    <border>
      <left/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theme="4" tint="0.39997558519241921"/>
      </right>
      <top/>
      <bottom style="double">
        <color auto="1"/>
      </bottom>
      <diagonal/>
    </border>
  </borders>
  <cellStyleXfs count="9">
    <xf numFmtId="0" fontId="0" fillId="0" borderId="0"/>
    <xf numFmtId="43" fontId="3" fillId="0" borderId="0"/>
    <xf numFmtId="0" fontId="5" fillId="0" borderId="0"/>
    <xf numFmtId="0" fontId="6" fillId="0" borderId="0"/>
    <xf numFmtId="0" fontId="5" fillId="0" borderId="0"/>
    <xf numFmtId="9" fontId="3" fillId="0" borderId="0"/>
    <xf numFmtId="0" fontId="5" fillId="0" borderId="0"/>
    <xf numFmtId="172" fontId="5" fillId="0" borderId="0"/>
    <xf numFmtId="43" fontId="3" fillId="0" borderId="0"/>
  </cellStyleXfs>
  <cellXfs count="77">
    <xf numFmtId="0" fontId="0" fillId="0" borderId="0" xfId="0"/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3" fontId="0" fillId="0" borderId="0" xfId="0" applyNumberFormat="1" applyAlignment="1">
      <alignment vertical="center"/>
    </xf>
    <xf numFmtId="43" fontId="0" fillId="0" borderId="2" xfId="1" applyFont="1" applyBorder="1" applyAlignment="1">
      <alignment vertical="center"/>
    </xf>
    <xf numFmtId="43" fontId="0" fillId="0" borderId="5" xfId="1" applyFont="1" applyBorder="1" applyAlignment="1">
      <alignment vertical="center"/>
    </xf>
    <xf numFmtId="43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3" fontId="4" fillId="0" borderId="11" xfId="1" applyFont="1" applyBorder="1" applyAlignment="1">
      <alignment vertical="center"/>
    </xf>
    <xf numFmtId="0" fontId="0" fillId="0" borderId="12" xfId="0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3" fontId="0" fillId="0" borderId="6" xfId="1" applyFont="1" applyBorder="1" applyAlignment="1">
      <alignment vertical="center"/>
    </xf>
    <xf numFmtId="43" fontId="0" fillId="0" borderId="3" xfId="1" applyFont="1" applyBorder="1" applyAlignment="1">
      <alignment vertical="center"/>
    </xf>
    <xf numFmtId="164" fontId="4" fillId="0" borderId="10" xfId="0" applyNumberFormat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8" fillId="0" borderId="0" xfId="0" applyNumberFormat="1" applyFont="1" applyAlignment="1">
      <alignment vertical="center"/>
    </xf>
    <xf numFmtId="0" fontId="0" fillId="0" borderId="7" xfId="0" applyBorder="1" applyAlignment="1">
      <alignment vertical="center" wrapText="1"/>
    </xf>
    <xf numFmtId="165" fontId="0" fillId="0" borderId="4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43" fontId="4" fillId="2" borderId="14" xfId="1" applyFont="1" applyFill="1" applyBorder="1" applyAlignment="1">
      <alignment vertical="center"/>
    </xf>
    <xf numFmtId="43" fontId="4" fillId="2" borderId="15" xfId="1" applyFont="1" applyFill="1" applyBorder="1" applyAlignment="1">
      <alignment vertical="center"/>
    </xf>
    <xf numFmtId="166" fontId="0" fillId="2" borderId="17" xfId="5" applyNumberFormat="1" applyFont="1" applyFill="1" applyBorder="1" applyAlignment="1">
      <alignment vertical="center"/>
    </xf>
    <xf numFmtId="9" fontId="4" fillId="2" borderId="18" xfId="5" applyFont="1" applyFill="1" applyBorder="1" applyAlignment="1">
      <alignment vertical="center"/>
    </xf>
    <xf numFmtId="164" fontId="4" fillId="0" borderId="7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9" fontId="0" fillId="0" borderId="0" xfId="5" applyFont="1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164" fontId="4" fillId="0" borderId="21" xfId="0" applyNumberFormat="1" applyFont="1" applyBorder="1" applyAlignment="1">
      <alignment horizontal="centerContinuous" vertical="center"/>
    </xf>
    <xf numFmtId="164" fontId="4" fillId="0" borderId="1" xfId="0" applyNumberFormat="1" applyFont="1" applyBorder="1" applyAlignment="1">
      <alignment horizontal="centerContinuous" vertical="center"/>
    </xf>
    <xf numFmtId="0" fontId="1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20" xfId="0" applyBorder="1"/>
    <xf numFmtId="14" fontId="0" fillId="0" borderId="0" xfId="0" applyNumberFormat="1"/>
    <xf numFmtId="167" fontId="0" fillId="0" borderId="0" xfId="0" applyNumberFormat="1" applyAlignment="1">
      <alignment vertical="center"/>
    </xf>
    <xf numFmtId="168" fontId="0" fillId="0" borderId="1" xfId="0" applyNumberFormat="1" applyBorder="1" applyAlignment="1">
      <alignment horizontal="centerContinuous" vertical="center"/>
    </xf>
    <xf numFmtId="0" fontId="0" fillId="0" borderId="22" xfId="0" applyBorder="1" applyAlignment="1">
      <alignment vertical="center"/>
    </xf>
    <xf numFmtId="164" fontId="0" fillId="0" borderId="22" xfId="0" applyNumberFormat="1" applyBorder="1" applyAlignment="1">
      <alignment vertical="center"/>
    </xf>
    <xf numFmtId="167" fontId="0" fillId="0" borderId="22" xfId="0" applyNumberFormat="1" applyBorder="1" applyAlignment="1">
      <alignment vertical="center"/>
    </xf>
    <xf numFmtId="43" fontId="0" fillId="0" borderId="22" xfId="8" applyFont="1" applyBorder="1" applyAlignment="1">
      <alignment vertical="center"/>
    </xf>
    <xf numFmtId="14" fontId="0" fillId="0" borderId="22" xfId="0" applyNumberFormat="1" applyBorder="1" applyAlignment="1">
      <alignment horizontal="center" vertical="center"/>
    </xf>
    <xf numFmtId="0" fontId="0" fillId="0" borderId="22" xfId="8" applyNumberFormat="1" applyFont="1" applyBorder="1" applyAlignment="1">
      <alignment vertical="center"/>
    </xf>
    <xf numFmtId="0" fontId="11" fillId="3" borderId="23" xfId="0" applyFont="1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168" fontId="0" fillId="0" borderId="0" xfId="0" applyNumberFormat="1" applyAlignment="1">
      <alignment vertical="center"/>
    </xf>
    <xf numFmtId="14" fontId="0" fillId="0" borderId="0" xfId="0" applyNumberFormat="1" applyAlignment="1" applyProtection="1">
      <alignment vertical="center"/>
      <protection locked="0"/>
    </xf>
    <xf numFmtId="167" fontId="0" fillId="0" borderId="0" xfId="0" applyNumberFormat="1" applyAlignment="1" applyProtection="1">
      <alignment vertical="center"/>
      <protection locked="0"/>
    </xf>
    <xf numFmtId="43" fontId="0" fillId="0" borderId="0" xfId="0" applyNumberFormat="1" applyAlignment="1" applyProtection="1">
      <alignment vertical="center"/>
      <protection locked="0"/>
    </xf>
    <xf numFmtId="1" fontId="0" fillId="0" borderId="0" xfId="1" applyNumberFormat="1" applyFont="1" applyAlignment="1" applyProtection="1">
      <alignment vertical="center"/>
      <protection locked="0"/>
    </xf>
    <xf numFmtId="14" fontId="0" fillId="0" borderId="0" xfId="0" applyNumberFormat="1" applyAlignment="1">
      <alignment vertical="center"/>
    </xf>
    <xf numFmtId="1" fontId="0" fillId="0" borderId="0" xfId="0" applyNumberFormat="1"/>
    <xf numFmtId="43" fontId="3" fillId="0" borderId="0" xfId="1"/>
    <xf numFmtId="0" fontId="11" fillId="3" borderId="0" xfId="8" applyNumberFormat="1" applyFont="1" applyFill="1" applyAlignment="1">
      <alignment vertical="center"/>
    </xf>
    <xf numFmtId="9" fontId="4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horizontal="center"/>
    </xf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1" fontId="13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14" fontId="4" fillId="2" borderId="10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9" xfId="0" applyBorder="1"/>
    <xf numFmtId="0" fontId="0" fillId="0" borderId="16" xfId="0" applyBorder="1"/>
    <xf numFmtId="0" fontId="0" fillId="0" borderId="0" xfId="0" applyBorder="1"/>
  </cellXfs>
  <cellStyles count="9">
    <cellStyle name="Hiperlink 2" xfId="3" xr:uid="{00000000-0005-0000-0000-000003000000}"/>
    <cellStyle name="Moeda 2" xfId="7" xr:uid="{00000000-0005-0000-0000-000007000000}"/>
    <cellStyle name="Normal" xfId="0" builtinId="0"/>
    <cellStyle name="Normal 2" xfId="2" xr:uid="{00000000-0005-0000-0000-000002000000}"/>
    <cellStyle name="Normal 2 2" xfId="4" xr:uid="{00000000-0005-0000-0000-000004000000}"/>
    <cellStyle name="Normal 3" xfId="6" xr:uid="{00000000-0005-0000-0000-000006000000}"/>
    <cellStyle name="Porcentagem" xfId="5" builtinId="5"/>
    <cellStyle name="Vírgula" xfId="1" builtinId="3"/>
    <cellStyle name="Vírgula 2" xfId="8" xr:uid="{00000000-0005-0000-0000-000008000000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93980</xdr:colOff>
      <xdr:row>0</xdr:row>
      <xdr:rowOff>81280</xdr:rowOff>
    </xdr:from>
    <xdr:ext cx="2449285" cy="748393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" y="81280"/>
          <a:ext cx="2449285" cy="748393"/>
        </a:xfrm>
        <a:prstGeom prst="rect">
          <a:avLst/>
        </a:prstGeom>
        <a:ln>
          <a:noFill/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93980</xdr:colOff>
      <xdr:row>0</xdr:row>
      <xdr:rowOff>81280</xdr:rowOff>
    </xdr:from>
    <xdr:ext cx="2449285" cy="748393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" y="81280"/>
          <a:ext cx="2449285" cy="748393"/>
        </a:xfrm>
        <a:prstGeom prst="rect">
          <a:avLst/>
        </a:prstGeom>
        <a:ln>
          <a:noFill/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33"/>
  <sheetViews>
    <sheetView tabSelected="1" zoomScale="70" zoomScaleNormal="70" workbookViewId="0">
      <pane ySplit="1" topLeftCell="A1195" activePane="bottomLeft" state="frozen"/>
      <selection pane="bottomLeft" activeCell="A1233" sqref="A1233"/>
    </sheetView>
  </sheetViews>
  <sheetFormatPr defaultColWidth="11.125" defaultRowHeight="15.75" x14ac:dyDescent="0.25"/>
  <cols>
    <col min="1" max="1" width="12.125" style="53" customWidth="1"/>
    <col min="2" max="2" width="11" style="1" bestFit="1" customWidth="1"/>
    <col min="3" max="3" width="18.375" style="51" bestFit="1" customWidth="1"/>
    <col min="4" max="4" width="44.5" style="54" bestFit="1" customWidth="1"/>
    <col min="5" max="5" width="31.5" style="42" customWidth="1"/>
    <col min="6" max="6" width="10.875" style="42" customWidth="1"/>
    <col min="7" max="7" width="12.5" style="51" bestFit="1" customWidth="1"/>
    <col min="8" max="8" width="7.625" style="55" bestFit="1" customWidth="1"/>
    <col min="9" max="9" width="11.5" style="56" bestFit="1" customWidth="1"/>
    <col min="10" max="10" width="11.875" style="6" bestFit="1" customWidth="1"/>
    <col min="11" max="11" width="13.375" style="57" bestFit="1" customWidth="1"/>
    <col min="12" max="12" width="41.375" style="1" bestFit="1" customWidth="1"/>
    <col min="13" max="13" width="20.5" style="51" customWidth="1"/>
    <col min="14" max="14" width="15" style="51" customWidth="1"/>
    <col min="15" max="15" width="9.625" style="51" customWidth="1"/>
    <col min="16" max="16" width="18.625" style="52" bestFit="1" customWidth="1"/>
    <col min="17" max="17" width="13.125" style="1" bestFit="1" customWidth="1"/>
    <col min="18" max="18" width="9.375" style="51" customWidth="1"/>
    <col min="19" max="20" width="11.125" style="1" customWidth="1"/>
    <col min="21" max="16384" width="11.125" style="1"/>
  </cols>
  <sheetData>
    <row r="1" spans="1:17" ht="24" customHeight="1" thickBot="1" x14ac:dyDescent="0.3">
      <c r="A1" s="45" t="s">
        <v>0</v>
      </c>
      <c r="B1" s="44" t="s">
        <v>1</v>
      </c>
      <c r="C1" s="46" t="s">
        <v>2</v>
      </c>
      <c r="D1" s="44" t="s">
        <v>3</v>
      </c>
      <c r="E1" s="44" t="s">
        <v>4</v>
      </c>
      <c r="F1" s="44" t="s">
        <v>5</v>
      </c>
      <c r="G1" s="47" t="s">
        <v>6</v>
      </c>
      <c r="H1" s="44" t="s">
        <v>7</v>
      </c>
      <c r="I1" s="47" t="s">
        <v>8</v>
      </c>
      <c r="J1" s="48" t="s">
        <v>9</v>
      </c>
      <c r="K1" s="49" t="s">
        <v>10</v>
      </c>
      <c r="L1" s="50" t="s">
        <v>11</v>
      </c>
      <c r="M1" s="44" t="s">
        <v>12</v>
      </c>
      <c r="N1" s="60" t="s">
        <v>13</v>
      </c>
      <c r="O1" s="60" t="s">
        <v>14</v>
      </c>
      <c r="P1" s="60" t="s">
        <v>15</v>
      </c>
      <c r="Q1" s="60" t="s">
        <v>16</v>
      </c>
    </row>
    <row r="2" spans="1:17" ht="17.100000000000001" customHeight="1" thickTop="1" x14ac:dyDescent="0.25">
      <c r="A2" s="41">
        <v>45143</v>
      </c>
      <c r="B2">
        <v>2</v>
      </c>
      <c r="C2" t="s">
        <v>17</v>
      </c>
      <c r="D2" t="s">
        <v>18</v>
      </c>
      <c r="E2" t="s">
        <v>19</v>
      </c>
      <c r="G2">
        <v>6000</v>
      </c>
      <c r="H2">
        <v>1</v>
      </c>
      <c r="I2">
        <v>6000</v>
      </c>
      <c r="J2" t="s">
        <v>20</v>
      </c>
      <c r="K2" t="s">
        <v>21</v>
      </c>
      <c r="M2" s="40" t="s">
        <v>22</v>
      </c>
      <c r="N2" t="str">
        <f>IF(F2="","NÃO","SIM")</f>
        <v>NÃO</v>
      </c>
      <c r="O2" t="str">
        <f>IF($B2=5,"SIM","")</f>
        <v/>
      </c>
      <c r="P2" s="52" t="str">
        <f>A2&amp;B2&amp;C2&amp;E2&amp;G2&amp;EDATE(J2,0)</f>
        <v>45143230104762000107ADM OBRA - ENTRADA - CONTRATO 2023/080600045143</v>
      </c>
      <c r="Q2" s="1">
        <f>IF(A2=0,"",VLOOKUP($A2,RESUMO!$A$8:$B$107,2,FALSE))</f>
        <v>1</v>
      </c>
    </row>
    <row r="3" spans="1:17" x14ac:dyDescent="0.25">
      <c r="A3" s="53">
        <v>45143</v>
      </c>
      <c r="B3" s="1">
        <v>2</v>
      </c>
      <c r="C3" s="51" t="s">
        <v>48</v>
      </c>
      <c r="D3" s="54" t="s">
        <v>49</v>
      </c>
      <c r="E3" s="42" t="s">
        <v>50</v>
      </c>
      <c r="G3" s="51">
        <v>660</v>
      </c>
      <c r="I3" s="56">
        <v>660</v>
      </c>
      <c r="J3" s="41">
        <v>45143</v>
      </c>
      <c r="K3" s="57" t="s">
        <v>51</v>
      </c>
      <c r="L3" s="1" t="s">
        <v>52</v>
      </c>
      <c r="N3" t="str">
        <f>IF(F3="","NÃO","SIM")</f>
        <v>NÃO</v>
      </c>
      <c r="O3" t="str">
        <f>IF($B3=5,"SIM","")</f>
        <v/>
      </c>
      <c r="P3" s="52" t="str">
        <f>A3&amp;B3&amp;C3&amp;E3&amp;G3&amp;EDATE(J3,0)</f>
        <v>45143205761924650ABERTURA- CNO 66045143</v>
      </c>
      <c r="Q3" s="1">
        <f>IF(A3=0,"",VLOOKUP($A3,RESUMO!$A$8:$B$107,2,FALSE))</f>
        <v>1</v>
      </c>
    </row>
    <row r="4" spans="1:17" x14ac:dyDescent="0.25">
      <c r="A4" s="53">
        <v>45143</v>
      </c>
      <c r="B4" s="1">
        <v>2</v>
      </c>
      <c r="C4" s="51" t="s">
        <v>53</v>
      </c>
      <c r="D4" s="54" t="s">
        <v>54</v>
      </c>
      <c r="E4" s="42" t="s">
        <v>55</v>
      </c>
      <c r="G4" s="51">
        <v>315</v>
      </c>
      <c r="I4" s="56">
        <v>315</v>
      </c>
      <c r="J4" s="41">
        <v>45143</v>
      </c>
      <c r="K4" s="57" t="s">
        <v>56</v>
      </c>
      <c r="L4" s="1" t="s">
        <v>57</v>
      </c>
      <c r="N4" t="str">
        <f>IF(F4="","NÃO","SIM")</f>
        <v>NÃO</v>
      </c>
      <c r="O4" t="str">
        <f>IF($B4=5,"SIM","")</f>
        <v/>
      </c>
      <c r="P4" s="52" t="str">
        <f>A4&amp;B4&amp;C4&amp;E4&amp;G4&amp;EDATE(J4,0)</f>
        <v>45143207834753000141PLOTAGENS - NF 2023/62931545143</v>
      </c>
      <c r="Q4" s="1">
        <f>IF(A4=0,"",VLOOKUP($A4,RESUMO!$A$8:$B$107,2,FALSE))</f>
        <v>1</v>
      </c>
    </row>
    <row r="5" spans="1:17" x14ac:dyDescent="0.25">
      <c r="A5" s="53">
        <v>45143</v>
      </c>
      <c r="B5" s="1">
        <v>5</v>
      </c>
      <c r="C5" s="51" t="s">
        <v>58</v>
      </c>
      <c r="D5" s="54" t="s">
        <v>59</v>
      </c>
      <c r="E5" s="42" t="s">
        <v>60</v>
      </c>
      <c r="G5" s="51">
        <v>96.62</v>
      </c>
      <c r="I5" s="56">
        <v>96.62</v>
      </c>
      <c r="J5" s="41">
        <v>45125</v>
      </c>
      <c r="K5" s="57" t="s">
        <v>61</v>
      </c>
      <c r="N5" t="str">
        <f>IF(F5="","NÃO","SIM")</f>
        <v>NÃO</v>
      </c>
      <c r="O5" t="str">
        <f>IF($B5=5,"SIM","")</f>
        <v>SIM</v>
      </c>
      <c r="P5" s="52" t="str">
        <f>A5&amp;B5&amp;C5&amp;E5&amp;G5&amp;EDATE(J5,0)</f>
        <v>45143517254509000163COBRANÇA DE A.R.T96,6245125</v>
      </c>
      <c r="Q5" s="1">
        <f>IF(A5=0,"",VLOOKUP($A5,RESUMO!$A$8:$B$107,2,FALSE))</f>
        <v>1</v>
      </c>
    </row>
    <row r="6" spans="1:17" x14ac:dyDescent="0.25">
      <c r="A6" s="53">
        <v>45158</v>
      </c>
      <c r="B6" s="1">
        <v>1</v>
      </c>
      <c r="C6" s="51" t="s">
        <v>62</v>
      </c>
      <c r="D6" s="54" t="s">
        <v>63</v>
      </c>
      <c r="E6" s="42" t="s">
        <v>64</v>
      </c>
      <c r="G6" s="51">
        <v>1200</v>
      </c>
      <c r="I6" s="56">
        <v>1200</v>
      </c>
      <c r="J6" s="41">
        <v>45158</v>
      </c>
      <c r="K6" s="57" t="s">
        <v>51</v>
      </c>
      <c r="L6" s="1" t="s">
        <v>65</v>
      </c>
      <c r="N6" t="str">
        <f>IF(F6="","NÃO","SIM")</f>
        <v>NÃO</v>
      </c>
      <c r="O6" t="str">
        <f>IF($B6=5,"SIM","")</f>
        <v/>
      </c>
      <c r="P6" s="52" t="str">
        <f>A6&amp;B6&amp;C6&amp;E6&amp;G6&amp;EDATE(J6,0)</f>
        <v>45158112101331640SALÁRIO120045158</v>
      </c>
      <c r="Q6" s="1">
        <f>IF(A6=0,"",VLOOKUP($A6,RESUMO!$A$8:$B$107,2,FALSE))</f>
        <v>2</v>
      </c>
    </row>
    <row r="7" spans="1:17" x14ac:dyDescent="0.25">
      <c r="A7" s="53">
        <v>45158</v>
      </c>
      <c r="B7" s="1">
        <v>1</v>
      </c>
      <c r="C7" s="51" t="s">
        <v>66</v>
      </c>
      <c r="D7" s="54" t="s">
        <v>67</v>
      </c>
      <c r="E7" s="42" t="s">
        <v>64</v>
      </c>
      <c r="G7" s="51">
        <v>1200</v>
      </c>
      <c r="I7" s="56">
        <v>1200</v>
      </c>
      <c r="J7" s="41">
        <v>45158</v>
      </c>
      <c r="K7" s="57" t="s">
        <v>51</v>
      </c>
      <c r="L7" s="1" t="s">
        <v>68</v>
      </c>
      <c r="N7" t="str">
        <f>IF(F7="","NÃO","SIM")</f>
        <v>NÃO</v>
      </c>
      <c r="O7" t="str">
        <f>IF($B7=5,"SIM","")</f>
        <v/>
      </c>
      <c r="P7" s="52" t="str">
        <f>A7&amp;B7&amp;C7&amp;E7&amp;G7&amp;EDATE(J7,0)</f>
        <v>45158170458913693SALÁRIO120045158</v>
      </c>
      <c r="Q7" s="1">
        <f>IF(A7=0,"",VLOOKUP($A7,RESUMO!$A$8:$B$107,2,FALSE))</f>
        <v>2</v>
      </c>
    </row>
    <row r="8" spans="1:17" x14ac:dyDescent="0.25">
      <c r="A8" s="53">
        <v>45158</v>
      </c>
      <c r="B8" s="1">
        <v>1</v>
      </c>
      <c r="C8" s="51" t="s">
        <v>69</v>
      </c>
      <c r="D8" s="54" t="s">
        <v>70</v>
      </c>
      <c r="E8" s="42" t="s">
        <v>64</v>
      </c>
      <c r="G8" s="51">
        <v>872</v>
      </c>
      <c r="I8" s="56">
        <v>872</v>
      </c>
      <c r="J8" s="41">
        <v>45158</v>
      </c>
      <c r="K8" s="57" t="s">
        <v>51</v>
      </c>
      <c r="L8" s="1" t="s">
        <v>71</v>
      </c>
      <c r="N8" t="str">
        <f>IF(F8="","NÃO","SIM")</f>
        <v>NÃO</v>
      </c>
      <c r="O8" t="str">
        <f>IF($B8=5,"SIM","")</f>
        <v/>
      </c>
      <c r="P8" s="52" t="str">
        <f>A8&amp;B8&amp;C8&amp;E8&amp;G8&amp;EDATE(J8,0)</f>
        <v>45158160917440625SALÁRIO87245158</v>
      </c>
      <c r="Q8" s="1">
        <f>IF(A8=0,"",VLOOKUP($A8,RESUMO!$A$8:$B$107,2,FALSE))</f>
        <v>2</v>
      </c>
    </row>
    <row r="9" spans="1:17" x14ac:dyDescent="0.25">
      <c r="A9" s="53">
        <v>45158</v>
      </c>
      <c r="B9" s="1">
        <v>1</v>
      </c>
      <c r="C9" s="51" t="s">
        <v>72</v>
      </c>
      <c r="D9" s="54" t="s">
        <v>73</v>
      </c>
      <c r="E9" s="42" t="s">
        <v>64</v>
      </c>
      <c r="G9" s="51">
        <v>612</v>
      </c>
      <c r="I9" s="56">
        <v>612</v>
      </c>
      <c r="J9" s="41">
        <v>45158</v>
      </c>
      <c r="K9" s="57" t="s">
        <v>51</v>
      </c>
      <c r="L9" s="1" t="s">
        <v>74</v>
      </c>
      <c r="N9" t="str">
        <f>IF(F9="","NÃO","SIM")</f>
        <v>NÃO</v>
      </c>
      <c r="O9" t="str">
        <f>IF($B9=5,"SIM","")</f>
        <v/>
      </c>
      <c r="P9" s="52" t="str">
        <f>A9&amp;B9&amp;C9&amp;E9&amp;G9&amp;EDATE(J9,0)</f>
        <v>45158116700914655SALÁRIO61245158</v>
      </c>
      <c r="Q9" s="1">
        <f>IF(A9=0,"",VLOOKUP($A9,RESUMO!$A$8:$B$107,2,FALSE))</f>
        <v>2</v>
      </c>
    </row>
    <row r="10" spans="1:17" x14ac:dyDescent="0.25">
      <c r="A10" s="53">
        <v>45158</v>
      </c>
      <c r="B10" s="1">
        <v>1</v>
      </c>
      <c r="C10" s="51" t="s">
        <v>75</v>
      </c>
      <c r="D10" s="54" t="s">
        <v>76</v>
      </c>
      <c r="E10" s="42" t="s">
        <v>64</v>
      </c>
      <c r="G10" s="51">
        <v>612</v>
      </c>
      <c r="I10" s="56">
        <v>612</v>
      </c>
      <c r="J10" s="41">
        <v>45158</v>
      </c>
      <c r="K10" s="57" t="s">
        <v>51</v>
      </c>
      <c r="L10" s="1" t="s">
        <v>77</v>
      </c>
      <c r="N10" t="str">
        <f>IF(F10="","NÃO","SIM")</f>
        <v>NÃO</v>
      </c>
      <c r="O10" t="str">
        <f>IF($B10=5,"SIM","")</f>
        <v/>
      </c>
      <c r="P10" s="52" t="str">
        <f>A10&amp;B10&amp;C10&amp;E10&amp;G10&amp;EDATE(J10,0)</f>
        <v>45158117171309681SALÁRIO61245158</v>
      </c>
      <c r="Q10" s="1">
        <f>IF(A10=0,"",VLOOKUP($A10,RESUMO!$A$8:$B$107,2,FALSE))</f>
        <v>2</v>
      </c>
    </row>
    <row r="11" spans="1:17" x14ac:dyDescent="0.25">
      <c r="A11" s="53">
        <v>45158</v>
      </c>
      <c r="B11" s="1">
        <v>2</v>
      </c>
      <c r="C11" s="51" t="s">
        <v>78</v>
      </c>
      <c r="D11" s="54" t="s">
        <v>79</v>
      </c>
      <c r="E11" s="42" t="s">
        <v>80</v>
      </c>
      <c r="G11" s="51">
        <v>79.8</v>
      </c>
      <c r="I11" s="56">
        <v>79.8</v>
      </c>
      <c r="J11" s="41">
        <v>45158</v>
      </c>
      <c r="K11" s="57" t="s">
        <v>51</v>
      </c>
      <c r="L11" s="1" t="s">
        <v>81</v>
      </c>
      <c r="N11" t="str">
        <f>IF(F11="","NÃO","SIM")</f>
        <v>NÃO</v>
      </c>
      <c r="O11" t="str">
        <f>IF($B11=5,"SIM","")</f>
        <v/>
      </c>
      <c r="P11" s="52" t="str">
        <f>A11&amp;B11&amp;C11&amp;E11&amp;G11&amp;EDATE(J11,0)</f>
        <v>45158227648990687MHS SEGURANÇA DO TRABALHO79,845158</v>
      </c>
      <c r="Q11" s="1">
        <f>IF(A11=0,"",VLOOKUP($A11,RESUMO!$A$8:$B$107,2,FALSE))</f>
        <v>2</v>
      </c>
    </row>
    <row r="12" spans="1:17" x14ac:dyDescent="0.25">
      <c r="A12" s="53">
        <v>45158</v>
      </c>
      <c r="B12" s="1">
        <v>2</v>
      </c>
      <c r="C12" s="51" t="s">
        <v>82</v>
      </c>
      <c r="D12" s="54" t="s">
        <v>83</v>
      </c>
      <c r="E12" s="42" t="s">
        <v>84</v>
      </c>
      <c r="G12" s="51">
        <v>553</v>
      </c>
      <c r="I12" s="56">
        <v>553</v>
      </c>
      <c r="J12" s="41">
        <v>45162</v>
      </c>
      <c r="K12" s="57" t="s">
        <v>51</v>
      </c>
      <c r="N12" t="str">
        <f>IF(F12="","NÃO","SIM")</f>
        <v>NÃO</v>
      </c>
      <c r="O12" t="str">
        <f>IF($B12=5,"SIM","")</f>
        <v/>
      </c>
      <c r="P12" s="52" t="str">
        <f>A12&amp;B12&amp;C12&amp;E12&amp;G12&amp;EDATE(J12,0)</f>
        <v>45158236245582000113REALIZAÇÃO DE EXAMES - NF A EMITIR55345162</v>
      </c>
      <c r="Q12" s="1">
        <f>IF(A12=0,"",VLOOKUP($A12,RESUMO!$A$8:$B$107,2,FALSE))</f>
        <v>2</v>
      </c>
    </row>
    <row r="13" spans="1:17" x14ac:dyDescent="0.25">
      <c r="A13" s="53">
        <v>45158</v>
      </c>
      <c r="B13" s="1">
        <v>3</v>
      </c>
      <c r="C13" s="51" t="s">
        <v>85</v>
      </c>
      <c r="D13" s="54" t="s">
        <v>86</v>
      </c>
      <c r="E13" s="42" t="s">
        <v>87</v>
      </c>
      <c r="G13" s="51">
        <v>100.55</v>
      </c>
      <c r="I13" s="56">
        <v>100.55</v>
      </c>
      <c r="J13" s="41">
        <v>45169</v>
      </c>
      <c r="K13" s="57" t="s">
        <v>51</v>
      </c>
      <c r="N13" t="str">
        <f>IF(F13="","NÃO","SIM")</f>
        <v>NÃO</v>
      </c>
      <c r="O13" t="str">
        <f>IF($B13=5,"SIM","")</f>
        <v/>
      </c>
      <c r="P13" s="52" t="str">
        <f>A13&amp;B13&amp;C13&amp;E13&amp;G13&amp;EDATE(J13,0)</f>
        <v>45158338727707000177COMPETÊNCIA 08/2023100,5545169</v>
      </c>
      <c r="Q13" s="1">
        <f>IF(A13=0,"",VLOOKUP($A13,RESUMO!$A$8:$B$107,2,FALSE))</f>
        <v>2</v>
      </c>
    </row>
    <row r="14" spans="1:17" x14ac:dyDescent="0.25">
      <c r="A14" s="53">
        <v>45158</v>
      </c>
      <c r="B14" s="1">
        <v>5</v>
      </c>
      <c r="C14" s="51" t="s">
        <v>88</v>
      </c>
      <c r="D14" s="54" t="s">
        <v>89</v>
      </c>
      <c r="G14" s="51">
        <v>30077</v>
      </c>
      <c r="I14" s="56">
        <v>30077</v>
      </c>
      <c r="J14" s="41">
        <v>45140</v>
      </c>
      <c r="K14" s="57" t="s">
        <v>90</v>
      </c>
      <c r="N14" t="str">
        <f>IF(F14="","NÃO","SIM")</f>
        <v>NÃO</v>
      </c>
      <c r="O14" t="str">
        <f>IF($B14=5,"SIM","")</f>
        <v>SIM</v>
      </c>
      <c r="P14" s="52" t="str">
        <f>A14&amp;B14&amp;C14&amp;E14&amp;G14&amp;EDATE(J14,0)</f>
        <v>451585078610050001583007745140</v>
      </c>
      <c r="Q14" s="1">
        <f>IF(A14=0,"",VLOOKUP($A14,RESUMO!$A$8:$B$107,2,FALSE))</f>
        <v>2</v>
      </c>
    </row>
    <row r="15" spans="1:17" x14ac:dyDescent="0.25">
      <c r="A15" s="53">
        <v>45158</v>
      </c>
      <c r="B15" s="1">
        <v>5</v>
      </c>
      <c r="C15" s="51" t="s">
        <v>91</v>
      </c>
      <c r="D15" s="54" t="s">
        <v>92</v>
      </c>
      <c r="E15" s="42" t="s">
        <v>93</v>
      </c>
      <c r="G15" s="51">
        <v>250</v>
      </c>
      <c r="I15" s="56">
        <v>250</v>
      </c>
      <c r="J15" s="41">
        <v>45140</v>
      </c>
      <c r="K15" s="57" t="s">
        <v>61</v>
      </c>
      <c r="L15" s="1" t="s">
        <v>94</v>
      </c>
      <c r="N15" t="str">
        <f>IF(F15="","NÃO","SIM")</f>
        <v>NÃO</v>
      </c>
      <c r="O15" t="str">
        <f>IF($B15=5,"SIM","")</f>
        <v>SIM</v>
      </c>
      <c r="P15" s="52" t="str">
        <f>A15&amp;B15&amp;C15&amp;E15&amp;G15&amp;EDATE(J15,0)</f>
        <v>45158501229055630GELADEIRA25045140</v>
      </c>
      <c r="Q15" s="1">
        <f>IF(A15=0,"",VLOOKUP($A15,RESUMO!$A$8:$B$107,2,FALSE))</f>
        <v>2</v>
      </c>
    </row>
    <row r="16" spans="1:17" x14ac:dyDescent="0.25">
      <c r="A16" s="53">
        <v>45158</v>
      </c>
      <c r="B16" s="1">
        <v>5</v>
      </c>
      <c r="C16" s="51" t="s">
        <v>95</v>
      </c>
      <c r="D16" s="54" t="s">
        <v>96</v>
      </c>
      <c r="E16" s="42" t="s">
        <v>97</v>
      </c>
      <c r="G16" s="51">
        <v>500</v>
      </c>
      <c r="I16" s="56">
        <v>500</v>
      </c>
      <c r="J16" s="41">
        <v>45140</v>
      </c>
      <c r="K16" s="57" t="s">
        <v>61</v>
      </c>
      <c r="N16" t="str">
        <f>IF(F16="","NÃO","SIM")</f>
        <v>NÃO</v>
      </c>
      <c r="O16" t="str">
        <f>IF($B16=5,"SIM","")</f>
        <v>SIM</v>
      </c>
      <c r="P16" s="52" t="str">
        <f>A16&amp;B16&amp;C16&amp;E16&amp;G16&amp;EDATE(J16,0)</f>
        <v>45158500049153600ESTUFA50045140</v>
      </c>
      <c r="Q16" s="1">
        <f>IF(A16=0,"",VLOOKUP($A16,RESUMO!$A$8:$B$107,2,FALSE))</f>
        <v>2</v>
      </c>
    </row>
    <row r="17" spans="1:17" x14ac:dyDescent="0.25">
      <c r="A17" s="53">
        <v>45158</v>
      </c>
      <c r="B17" s="1">
        <v>5</v>
      </c>
      <c r="C17" s="51" t="s">
        <v>98</v>
      </c>
      <c r="D17" s="54" t="s">
        <v>99</v>
      </c>
      <c r="G17" s="51">
        <v>33027.269999999997</v>
      </c>
      <c r="I17" s="56">
        <v>33027.269999999997</v>
      </c>
      <c r="J17" s="41">
        <v>45140</v>
      </c>
      <c r="K17" s="57" t="s">
        <v>90</v>
      </c>
      <c r="L17" s="1" t="s">
        <v>100</v>
      </c>
      <c r="N17" t="str">
        <f>IF(F17="","NÃO","SIM")</f>
        <v>NÃO</v>
      </c>
      <c r="O17" t="str">
        <f>IF($B17=5,"SIM","")</f>
        <v>SIM</v>
      </c>
      <c r="P17" s="52" t="str">
        <f>A17&amp;B17&amp;C17&amp;E17&amp;G17&amp;EDATE(J17,0)</f>
        <v>4515851746970100017733027,2745140</v>
      </c>
      <c r="Q17" s="1">
        <f>IF(A17=0,"",VLOOKUP($A17,RESUMO!$A$8:$B$107,2,FALSE))</f>
        <v>2</v>
      </c>
    </row>
    <row r="18" spans="1:17" x14ac:dyDescent="0.25">
      <c r="A18" s="53">
        <v>45158</v>
      </c>
      <c r="B18" s="1">
        <v>5</v>
      </c>
      <c r="C18" s="51" t="s">
        <v>98</v>
      </c>
      <c r="D18" s="54" t="s">
        <v>99</v>
      </c>
      <c r="G18" s="51">
        <v>35152.46</v>
      </c>
      <c r="I18" s="56">
        <v>35152.46</v>
      </c>
      <c r="J18" s="41">
        <v>45140</v>
      </c>
      <c r="K18" s="57" t="s">
        <v>90</v>
      </c>
      <c r="L18" s="1" t="s">
        <v>100</v>
      </c>
      <c r="N18" t="str">
        <f>IF(F18="","NÃO","SIM")</f>
        <v>NÃO</v>
      </c>
      <c r="O18" t="str">
        <f>IF($B18=5,"SIM","")</f>
        <v>SIM</v>
      </c>
      <c r="P18" s="52" t="str">
        <f>A18&amp;B18&amp;C18&amp;E18&amp;G18&amp;EDATE(J18,0)</f>
        <v>4515851746970100017735152,4645140</v>
      </c>
      <c r="Q18" s="1">
        <f>IF(A18=0,"",VLOOKUP($A18,RESUMO!$A$8:$B$107,2,FALSE))</f>
        <v>2</v>
      </c>
    </row>
    <row r="19" spans="1:17" x14ac:dyDescent="0.25">
      <c r="A19" s="53">
        <v>45158</v>
      </c>
      <c r="B19" s="1">
        <v>5</v>
      </c>
      <c r="C19" s="51" t="s">
        <v>101</v>
      </c>
      <c r="D19" s="54" t="s">
        <v>102</v>
      </c>
      <c r="G19" s="51">
        <v>2079.84</v>
      </c>
      <c r="I19" s="56">
        <v>2079.84</v>
      </c>
      <c r="J19" s="41">
        <v>45142</v>
      </c>
      <c r="K19" s="57" t="s">
        <v>90</v>
      </c>
      <c r="N19" t="str">
        <f>IF(F19="","NÃO","SIM")</f>
        <v>NÃO</v>
      </c>
      <c r="O19" t="str">
        <f>IF($B19=5,"SIM","")</f>
        <v>SIM</v>
      </c>
      <c r="P19" s="52" t="str">
        <f>A19&amp;B19&amp;C19&amp;E19&amp;G19&amp;EDATE(J19,0)</f>
        <v>451585060184300003892079,8445142</v>
      </c>
      <c r="Q19" s="1">
        <f>IF(A19=0,"",VLOOKUP($A19,RESUMO!$A$8:$B$107,2,FALSE))</f>
        <v>2</v>
      </c>
    </row>
    <row r="20" spans="1:17" x14ac:dyDescent="0.25">
      <c r="A20" s="53">
        <v>45158</v>
      </c>
      <c r="B20" s="1">
        <v>5</v>
      </c>
      <c r="C20" s="51" t="s">
        <v>103</v>
      </c>
      <c r="D20" s="54" t="s">
        <v>104</v>
      </c>
      <c r="E20" s="42" t="s">
        <v>105</v>
      </c>
      <c r="G20" s="51">
        <v>2260.7800000000002</v>
      </c>
      <c r="I20" s="56">
        <v>2260.7800000000002</v>
      </c>
      <c r="J20" s="41">
        <v>45142</v>
      </c>
      <c r="K20" s="57" t="s">
        <v>90</v>
      </c>
      <c r="N20" t="str">
        <f>IF(F20="","NÃO","SIM")</f>
        <v>NÃO</v>
      </c>
      <c r="O20" t="str">
        <f>IF($B20=5,"SIM","")</f>
        <v>SIM</v>
      </c>
      <c r="P20" s="52" t="str">
        <f>A20&amp;B20&amp;C20&amp;E20&amp;G20&amp;EDATE(J20,0)</f>
        <v>45158517250275000348MATERIAIS DIVERSOS - NF 4331172260,7845142</v>
      </c>
      <c r="Q20" s="1">
        <f>IF(A20=0,"",VLOOKUP($A20,RESUMO!$A$8:$B$107,2,FALSE))</f>
        <v>2</v>
      </c>
    </row>
    <row r="21" spans="1:17" x14ac:dyDescent="0.25">
      <c r="A21" s="53">
        <v>45158</v>
      </c>
      <c r="B21" s="1">
        <v>5</v>
      </c>
      <c r="C21" s="51" t="s">
        <v>62</v>
      </c>
      <c r="D21" s="54" t="s">
        <v>63</v>
      </c>
      <c r="E21" s="42" t="s">
        <v>106</v>
      </c>
      <c r="G21" s="51">
        <v>634.6</v>
      </c>
      <c r="I21" s="56">
        <v>634.6</v>
      </c>
      <c r="J21" s="41">
        <v>45148</v>
      </c>
      <c r="K21" s="57" t="s">
        <v>51</v>
      </c>
      <c r="L21" s="1" t="s">
        <v>65</v>
      </c>
      <c r="N21" t="str">
        <f>IF(F21="","NÃO","SIM")</f>
        <v>NÃO</v>
      </c>
      <c r="O21" t="str">
        <f>IF($B21=5,"SIM","")</f>
        <v>SIM</v>
      </c>
      <c r="P21" s="52" t="str">
        <f>A21&amp;B21&amp;C21&amp;E21&amp;G21&amp;EDATE(J21,0)</f>
        <v>4515851210133164019 DIAS DE VT E CAFÉ634,645148</v>
      </c>
      <c r="Q21" s="1">
        <f>IF(A21=0,"",VLOOKUP($A21,RESUMO!$A$8:$B$107,2,FALSE))</f>
        <v>2</v>
      </c>
    </row>
    <row r="22" spans="1:17" x14ac:dyDescent="0.25">
      <c r="A22" s="53">
        <v>45158</v>
      </c>
      <c r="B22" s="1">
        <v>5</v>
      </c>
      <c r="C22" s="51" t="s">
        <v>66</v>
      </c>
      <c r="D22" s="54" t="s">
        <v>67</v>
      </c>
      <c r="E22" s="42" t="s">
        <v>106</v>
      </c>
      <c r="G22" s="51">
        <v>634.6</v>
      </c>
      <c r="I22" s="56">
        <v>634.6</v>
      </c>
      <c r="J22" s="41">
        <v>45148</v>
      </c>
      <c r="K22" s="57" t="s">
        <v>51</v>
      </c>
      <c r="L22" s="1" t="s">
        <v>68</v>
      </c>
      <c r="N22" t="str">
        <f>IF(F22="","NÃO","SIM")</f>
        <v>NÃO</v>
      </c>
      <c r="O22" t="str">
        <f>IF($B22=5,"SIM","")</f>
        <v>SIM</v>
      </c>
      <c r="P22" s="52" t="str">
        <f>A22&amp;B22&amp;C22&amp;E22&amp;G22&amp;EDATE(J22,0)</f>
        <v>4515857045891369319 DIAS DE VT E CAFÉ634,645148</v>
      </c>
      <c r="Q22" s="1">
        <f>IF(A22=0,"",VLOOKUP($A22,RESUMO!$A$8:$B$107,2,FALSE))</f>
        <v>2</v>
      </c>
    </row>
    <row r="23" spans="1:17" x14ac:dyDescent="0.25">
      <c r="A23" s="53">
        <v>45158</v>
      </c>
      <c r="B23" s="1">
        <v>5</v>
      </c>
      <c r="C23" s="51" t="s">
        <v>69</v>
      </c>
      <c r="D23" s="54" t="s">
        <v>70</v>
      </c>
      <c r="E23" s="42" t="s">
        <v>106</v>
      </c>
      <c r="G23" s="51">
        <v>761.9</v>
      </c>
      <c r="I23" s="56">
        <v>761.9</v>
      </c>
      <c r="J23" s="41">
        <v>45148</v>
      </c>
      <c r="K23" s="57" t="s">
        <v>51</v>
      </c>
      <c r="L23" s="1" t="s">
        <v>71</v>
      </c>
      <c r="N23" t="str">
        <f>IF(F23="","NÃO","SIM")</f>
        <v>NÃO</v>
      </c>
      <c r="O23" t="str">
        <f>IF($B23=5,"SIM","")</f>
        <v>SIM</v>
      </c>
      <c r="P23" s="52" t="str">
        <f>A23&amp;B23&amp;C23&amp;E23&amp;G23&amp;EDATE(J23,0)</f>
        <v>4515856091744062519 DIAS DE VT E CAFÉ761,945148</v>
      </c>
      <c r="Q23" s="1">
        <f>IF(A23=0,"",VLOOKUP($A23,RESUMO!$A$8:$B$107,2,FALSE))</f>
        <v>2</v>
      </c>
    </row>
    <row r="24" spans="1:17" x14ac:dyDescent="0.25">
      <c r="A24" s="53">
        <v>45158</v>
      </c>
      <c r="B24" s="1">
        <v>5</v>
      </c>
      <c r="C24" s="51" t="s">
        <v>72</v>
      </c>
      <c r="D24" s="54" t="s">
        <v>73</v>
      </c>
      <c r="E24" s="42" t="s">
        <v>106</v>
      </c>
      <c r="G24" s="51">
        <v>853.1</v>
      </c>
      <c r="I24" s="56">
        <v>853.1</v>
      </c>
      <c r="J24" s="41">
        <v>45148</v>
      </c>
      <c r="K24" s="57" t="s">
        <v>51</v>
      </c>
      <c r="L24" s="1" t="s">
        <v>74</v>
      </c>
      <c r="N24" t="str">
        <f>IF(F24="","NÃO","SIM")</f>
        <v>NÃO</v>
      </c>
      <c r="O24" t="str">
        <f>IF($B24=5,"SIM","")</f>
        <v>SIM</v>
      </c>
      <c r="P24" s="52" t="str">
        <f>A24&amp;B24&amp;C24&amp;E24&amp;G24&amp;EDATE(J24,0)</f>
        <v>4515851670091465519 DIAS DE VT E CAFÉ853,145148</v>
      </c>
      <c r="Q24" s="1">
        <f>IF(A24=0,"",VLOOKUP($A24,RESUMO!$A$8:$B$107,2,FALSE))</f>
        <v>2</v>
      </c>
    </row>
    <row r="25" spans="1:17" x14ac:dyDescent="0.25">
      <c r="A25" s="53">
        <v>45158</v>
      </c>
      <c r="B25" s="1">
        <v>5</v>
      </c>
      <c r="C25" s="51" t="s">
        <v>75</v>
      </c>
      <c r="D25" s="54" t="s">
        <v>76</v>
      </c>
      <c r="E25" s="42" t="s">
        <v>106</v>
      </c>
      <c r="G25" s="51">
        <v>634.6</v>
      </c>
      <c r="I25" s="56">
        <v>634.6</v>
      </c>
      <c r="J25" s="41">
        <v>45148</v>
      </c>
      <c r="K25" s="57" t="s">
        <v>51</v>
      </c>
      <c r="L25" s="1" t="s">
        <v>77</v>
      </c>
      <c r="N25" t="str">
        <f>IF(F25="","NÃO","SIM")</f>
        <v>NÃO</v>
      </c>
      <c r="O25" t="str">
        <f>IF($B25=5,"SIM","")</f>
        <v>SIM</v>
      </c>
      <c r="P25" s="52" t="str">
        <f>A25&amp;B25&amp;C25&amp;E25&amp;G25&amp;EDATE(J25,0)</f>
        <v>4515851717130968119 DIAS DE VT E CAFÉ634,645148</v>
      </c>
      <c r="Q25" s="1">
        <f>IF(A25=0,"",VLOOKUP($A25,RESUMO!$A$8:$B$107,2,FALSE))</f>
        <v>2</v>
      </c>
    </row>
    <row r="26" spans="1:17" x14ac:dyDescent="0.25">
      <c r="A26" s="53">
        <v>45174</v>
      </c>
      <c r="B26" s="1">
        <v>1</v>
      </c>
      <c r="C26" s="51" t="s">
        <v>62</v>
      </c>
      <c r="D26" s="54" t="s">
        <v>63</v>
      </c>
      <c r="E26" s="42" t="s">
        <v>64</v>
      </c>
      <c r="G26" s="51">
        <v>1127.8900000000001</v>
      </c>
      <c r="I26" s="56">
        <v>1127.8900000000001</v>
      </c>
      <c r="J26" s="41">
        <v>45174</v>
      </c>
      <c r="K26" s="57" t="s">
        <v>51</v>
      </c>
      <c r="L26" s="1" t="s">
        <v>65</v>
      </c>
      <c r="N26" t="str">
        <f>IF(F26="","NÃO","SIM")</f>
        <v>NÃO</v>
      </c>
      <c r="O26" t="str">
        <f>IF($B26=5,"SIM","")</f>
        <v/>
      </c>
      <c r="P26" s="52" t="str">
        <f>A26&amp;B26&amp;C26&amp;E26&amp;G26&amp;EDATE(J26,0)</f>
        <v>45174112101331640SALÁRIO1127,8945174</v>
      </c>
      <c r="Q26" s="1">
        <f>IF(A26=0,"",VLOOKUP($A26,RESUMO!$A$8:$B$107,2,FALSE))</f>
        <v>3</v>
      </c>
    </row>
    <row r="27" spans="1:17" x14ac:dyDescent="0.25">
      <c r="A27" s="53">
        <v>45174</v>
      </c>
      <c r="B27" s="1">
        <v>1</v>
      </c>
      <c r="C27" s="51" t="s">
        <v>66</v>
      </c>
      <c r="D27" s="54" t="s">
        <v>67</v>
      </c>
      <c r="E27" s="42" t="s">
        <v>64</v>
      </c>
      <c r="G27" s="51">
        <v>1003.8</v>
      </c>
      <c r="I27" s="56">
        <v>1003.8</v>
      </c>
      <c r="J27" s="41">
        <v>45174</v>
      </c>
      <c r="K27" s="57" t="s">
        <v>51</v>
      </c>
      <c r="L27" s="1" t="s">
        <v>68</v>
      </c>
      <c r="N27" t="str">
        <f>IF(F27="","NÃO","SIM")</f>
        <v>NÃO</v>
      </c>
      <c r="O27" t="str">
        <f>IF($B27=5,"SIM","")</f>
        <v/>
      </c>
      <c r="P27" s="52" t="str">
        <f>A27&amp;B27&amp;C27&amp;E27&amp;G27&amp;EDATE(J27,0)</f>
        <v>45174170458913693SALÁRIO1003,845174</v>
      </c>
      <c r="Q27" s="1">
        <f>IF(A27=0,"",VLOOKUP($A27,RESUMO!$A$8:$B$107,2,FALSE))</f>
        <v>3</v>
      </c>
    </row>
    <row r="28" spans="1:17" x14ac:dyDescent="0.25">
      <c r="A28" s="53">
        <v>45174</v>
      </c>
      <c r="B28" s="1">
        <v>1</v>
      </c>
      <c r="C28" s="51" t="s">
        <v>69</v>
      </c>
      <c r="D28" s="54" t="s">
        <v>70</v>
      </c>
      <c r="E28" s="42" t="s">
        <v>64</v>
      </c>
      <c r="G28" s="51">
        <v>734.84</v>
      </c>
      <c r="I28" s="56">
        <v>734.84</v>
      </c>
      <c r="J28" s="41">
        <v>45174</v>
      </c>
      <c r="K28" s="57" t="s">
        <v>51</v>
      </c>
      <c r="L28" s="1" t="s">
        <v>71</v>
      </c>
      <c r="N28" t="str">
        <f>IF(F28="","NÃO","SIM")</f>
        <v>NÃO</v>
      </c>
      <c r="O28" t="str">
        <f>IF($B28=5,"SIM","")</f>
        <v/>
      </c>
      <c r="P28" s="52" t="str">
        <f>A28&amp;B28&amp;C28&amp;E28&amp;G28&amp;EDATE(J28,0)</f>
        <v>45174160917440625SALÁRIO734,8445174</v>
      </c>
      <c r="Q28" s="1">
        <f>IF(A28=0,"",VLOOKUP($A28,RESUMO!$A$8:$B$107,2,FALSE))</f>
        <v>3</v>
      </c>
    </row>
    <row r="29" spans="1:17" x14ac:dyDescent="0.25">
      <c r="A29" s="53">
        <v>45174</v>
      </c>
      <c r="B29" s="1">
        <v>1</v>
      </c>
      <c r="C29" s="51" t="s">
        <v>72</v>
      </c>
      <c r="D29" s="54" t="s">
        <v>73</v>
      </c>
      <c r="E29" s="42" t="s">
        <v>64</v>
      </c>
      <c r="G29" s="51">
        <v>584.54</v>
      </c>
      <c r="I29" s="56">
        <v>584.54</v>
      </c>
      <c r="J29" s="41">
        <v>45174</v>
      </c>
      <c r="K29" s="57" t="s">
        <v>51</v>
      </c>
      <c r="L29" s="1" t="s">
        <v>74</v>
      </c>
      <c r="N29" t="str">
        <f>IF(F29="","NÃO","SIM")</f>
        <v>NÃO</v>
      </c>
      <c r="O29" t="str">
        <f>IF($B29=5,"SIM","")</f>
        <v/>
      </c>
      <c r="P29" s="52" t="str">
        <f>A29&amp;B29&amp;C29&amp;E29&amp;G29&amp;EDATE(J29,0)</f>
        <v>45174116700914655SALÁRIO584,5445174</v>
      </c>
      <c r="Q29" s="1">
        <f>IF(A29=0,"",VLOOKUP($A29,RESUMO!$A$8:$B$107,2,FALSE))</f>
        <v>3</v>
      </c>
    </row>
    <row r="30" spans="1:17" x14ac:dyDescent="0.25">
      <c r="A30" s="53">
        <v>45174</v>
      </c>
      <c r="B30" s="1">
        <v>1</v>
      </c>
      <c r="C30" s="51" t="s">
        <v>62</v>
      </c>
      <c r="D30" s="54" t="s">
        <v>63</v>
      </c>
      <c r="E30" s="42" t="s">
        <v>107</v>
      </c>
      <c r="G30" s="51">
        <v>29.4</v>
      </c>
      <c r="H30" s="55">
        <v>20</v>
      </c>
      <c r="I30" s="56">
        <v>588</v>
      </c>
      <c r="J30" s="41">
        <v>45174</v>
      </c>
      <c r="K30" s="57" t="s">
        <v>51</v>
      </c>
      <c r="L30" s="1" t="s">
        <v>65</v>
      </c>
      <c r="N30" t="str">
        <f>IF(F30="","NÃO","SIM")</f>
        <v>NÃO</v>
      </c>
      <c r="O30" t="str">
        <f>IF($B30=5,"SIM","")</f>
        <v/>
      </c>
      <c r="P30" s="52" t="str">
        <f>A30&amp;B30&amp;C30&amp;E30&amp;G30&amp;EDATE(J30,0)</f>
        <v>45174112101331640TRANSPORTE29,445174</v>
      </c>
      <c r="Q30" s="1">
        <f>IF(A30=0,"",VLOOKUP($A30,RESUMO!$A$8:$B$107,2,FALSE))</f>
        <v>3</v>
      </c>
    </row>
    <row r="31" spans="1:17" x14ac:dyDescent="0.25">
      <c r="A31" s="53">
        <v>45174</v>
      </c>
      <c r="B31" s="1">
        <v>1</v>
      </c>
      <c r="C31" s="51" t="s">
        <v>69</v>
      </c>
      <c r="D31" s="54" t="s">
        <v>70</v>
      </c>
      <c r="E31" s="42" t="s">
        <v>107</v>
      </c>
      <c r="G31" s="51">
        <v>36.1</v>
      </c>
      <c r="H31" s="55">
        <v>20</v>
      </c>
      <c r="I31" s="56">
        <v>722</v>
      </c>
      <c r="J31" s="41">
        <v>45174</v>
      </c>
      <c r="K31" s="57" t="s">
        <v>51</v>
      </c>
      <c r="L31" s="1" t="s">
        <v>71</v>
      </c>
      <c r="N31" t="str">
        <f>IF(F31="","NÃO","SIM")</f>
        <v>NÃO</v>
      </c>
      <c r="O31" t="str">
        <f>IF($B31=5,"SIM","")</f>
        <v/>
      </c>
      <c r="P31" s="52" t="str">
        <f>A31&amp;B31&amp;C31&amp;E31&amp;G31&amp;EDATE(J31,0)</f>
        <v>45174160917440625TRANSPORTE36,145174</v>
      </c>
      <c r="Q31" s="1">
        <f>IF(A31=0,"",VLOOKUP($A31,RESUMO!$A$8:$B$107,2,FALSE))</f>
        <v>3</v>
      </c>
    </row>
    <row r="32" spans="1:17" x14ac:dyDescent="0.25">
      <c r="A32" s="53">
        <v>45174</v>
      </c>
      <c r="B32" s="1">
        <v>1</v>
      </c>
      <c r="C32" s="51" t="s">
        <v>72</v>
      </c>
      <c r="D32" s="54" t="s">
        <v>73</v>
      </c>
      <c r="E32" s="42" t="s">
        <v>107</v>
      </c>
      <c r="G32" s="51">
        <v>40.9</v>
      </c>
      <c r="H32" s="55">
        <v>20</v>
      </c>
      <c r="I32" s="56">
        <v>818</v>
      </c>
      <c r="J32" s="41">
        <v>45174</v>
      </c>
      <c r="K32" s="57" t="s">
        <v>51</v>
      </c>
      <c r="L32" s="1" t="s">
        <v>74</v>
      </c>
      <c r="N32" t="str">
        <f>IF(F32="","NÃO","SIM")</f>
        <v>NÃO</v>
      </c>
      <c r="O32" t="str">
        <f>IF($B32=5,"SIM","")</f>
        <v/>
      </c>
      <c r="P32" s="52" t="str">
        <f>A32&amp;B32&amp;C32&amp;E32&amp;G32&amp;EDATE(J32,0)</f>
        <v>45174116700914655TRANSPORTE40,945174</v>
      </c>
      <c r="Q32" s="1">
        <f>IF(A32=0,"",VLOOKUP($A32,RESUMO!$A$8:$B$107,2,FALSE))</f>
        <v>3</v>
      </c>
    </row>
    <row r="33" spans="1:17" x14ac:dyDescent="0.25">
      <c r="A33" s="53">
        <v>45174</v>
      </c>
      <c r="B33" s="1">
        <v>1</v>
      </c>
      <c r="C33" s="51" t="s">
        <v>62</v>
      </c>
      <c r="D33" s="54" t="s">
        <v>63</v>
      </c>
      <c r="E33" s="42" t="s">
        <v>108</v>
      </c>
      <c r="G33" s="51">
        <v>4</v>
      </c>
      <c r="H33" s="55">
        <v>20</v>
      </c>
      <c r="I33" s="56">
        <v>80</v>
      </c>
      <c r="J33" s="41">
        <v>45174</v>
      </c>
      <c r="K33" s="57" t="s">
        <v>51</v>
      </c>
      <c r="L33" s="1" t="s">
        <v>65</v>
      </c>
      <c r="N33" t="str">
        <f>IF(F33="","NÃO","SIM")</f>
        <v>NÃO</v>
      </c>
      <c r="O33" t="str">
        <f>IF($B33=5,"SIM","")</f>
        <v/>
      </c>
      <c r="P33" s="52" t="str">
        <f>A33&amp;B33&amp;C33&amp;E33&amp;G33&amp;EDATE(J33,0)</f>
        <v>45174112101331640CAFÉ445174</v>
      </c>
      <c r="Q33" s="1">
        <f>IF(A33=0,"",VLOOKUP($A33,RESUMO!$A$8:$B$107,2,FALSE))</f>
        <v>3</v>
      </c>
    </row>
    <row r="34" spans="1:17" x14ac:dyDescent="0.25">
      <c r="A34" s="53">
        <v>45174</v>
      </c>
      <c r="B34" s="1">
        <v>1</v>
      </c>
      <c r="C34" s="51" t="s">
        <v>66</v>
      </c>
      <c r="D34" s="54" t="s">
        <v>67</v>
      </c>
      <c r="E34" s="42" t="s">
        <v>108</v>
      </c>
      <c r="G34" s="51">
        <v>4</v>
      </c>
      <c r="H34" s="55">
        <v>20</v>
      </c>
      <c r="I34" s="56">
        <v>80</v>
      </c>
      <c r="J34" s="41">
        <v>45174</v>
      </c>
      <c r="K34" s="57" t="s">
        <v>51</v>
      </c>
      <c r="L34" s="1" t="s">
        <v>68</v>
      </c>
      <c r="N34" t="str">
        <f>IF(F34="","NÃO","SIM")</f>
        <v>NÃO</v>
      </c>
      <c r="O34" t="str">
        <f>IF($B34=5,"SIM","")</f>
        <v/>
      </c>
      <c r="P34" s="52" t="str">
        <f>A34&amp;B34&amp;C34&amp;E34&amp;G34&amp;EDATE(J34,0)</f>
        <v>45174170458913693CAFÉ445174</v>
      </c>
      <c r="Q34" s="1">
        <f>IF(A34=0,"",VLOOKUP($A34,RESUMO!$A$8:$B$107,2,FALSE))</f>
        <v>3</v>
      </c>
    </row>
    <row r="35" spans="1:17" x14ac:dyDescent="0.25">
      <c r="A35" s="53">
        <v>45174</v>
      </c>
      <c r="B35" s="1">
        <v>1</v>
      </c>
      <c r="C35" s="51" t="s">
        <v>69</v>
      </c>
      <c r="D35" s="54" t="s">
        <v>70</v>
      </c>
      <c r="E35" s="42" t="s">
        <v>108</v>
      </c>
      <c r="G35" s="51">
        <v>4</v>
      </c>
      <c r="H35" s="55">
        <v>20</v>
      </c>
      <c r="I35" s="56">
        <v>80</v>
      </c>
      <c r="J35" s="41">
        <v>45174</v>
      </c>
      <c r="K35" s="57" t="s">
        <v>51</v>
      </c>
      <c r="L35" s="1" t="s">
        <v>71</v>
      </c>
      <c r="N35" t="str">
        <f>IF(F35="","NÃO","SIM")</f>
        <v>NÃO</v>
      </c>
      <c r="O35" t="str">
        <f>IF($B35=5,"SIM","")</f>
        <v/>
      </c>
      <c r="P35" s="52" t="str">
        <f>A35&amp;B35&amp;C35&amp;E35&amp;G35&amp;EDATE(J35,0)</f>
        <v>45174160917440625CAFÉ445174</v>
      </c>
      <c r="Q35" s="1">
        <f>IF(A35=0,"",VLOOKUP($A35,RESUMO!$A$8:$B$107,2,FALSE))</f>
        <v>3</v>
      </c>
    </row>
    <row r="36" spans="1:17" x14ac:dyDescent="0.25">
      <c r="A36" s="53">
        <v>45174</v>
      </c>
      <c r="B36" s="1">
        <v>1</v>
      </c>
      <c r="C36" s="51" t="s">
        <v>72</v>
      </c>
      <c r="D36" s="54" t="s">
        <v>73</v>
      </c>
      <c r="E36" s="42" t="s">
        <v>108</v>
      </c>
      <c r="G36" s="51">
        <v>4</v>
      </c>
      <c r="H36" s="55">
        <v>20</v>
      </c>
      <c r="I36" s="56">
        <v>80</v>
      </c>
      <c r="J36" s="41">
        <v>45174</v>
      </c>
      <c r="K36" s="57" t="s">
        <v>51</v>
      </c>
      <c r="L36" s="1" t="s">
        <v>74</v>
      </c>
      <c r="N36" t="str">
        <f>IF(F36="","NÃO","SIM")</f>
        <v>NÃO</v>
      </c>
      <c r="O36" t="str">
        <f>IF($B36=5,"SIM","")</f>
        <v/>
      </c>
      <c r="P36" s="52" t="str">
        <f>A36&amp;B36&amp;C36&amp;E36&amp;G36&amp;EDATE(J36,0)</f>
        <v>45174116700914655CAFÉ445174</v>
      </c>
      <c r="Q36" s="1">
        <f>IF(A36=0,"",VLOOKUP($A36,RESUMO!$A$8:$B$107,2,FALSE))</f>
        <v>3</v>
      </c>
    </row>
    <row r="37" spans="1:17" x14ac:dyDescent="0.25">
      <c r="A37" s="53">
        <v>45174</v>
      </c>
      <c r="B37" s="1">
        <v>1</v>
      </c>
      <c r="C37" s="51" t="s">
        <v>66</v>
      </c>
      <c r="D37" s="54" t="s">
        <v>67</v>
      </c>
      <c r="E37" s="42" t="s">
        <v>107</v>
      </c>
      <c r="G37" s="51">
        <v>29.4</v>
      </c>
      <c r="H37" s="55">
        <v>20</v>
      </c>
      <c r="I37" s="56">
        <v>588</v>
      </c>
      <c r="J37" s="41">
        <v>45177</v>
      </c>
      <c r="K37" s="57" t="s">
        <v>51</v>
      </c>
      <c r="L37" s="1" t="s">
        <v>68</v>
      </c>
      <c r="N37" t="str">
        <f>IF(F37="","NÃO","SIM")</f>
        <v>NÃO</v>
      </c>
      <c r="O37" t="str">
        <f>IF($B37=5,"SIM","")</f>
        <v/>
      </c>
      <c r="P37" s="52" t="str">
        <f>A37&amp;B37&amp;C37&amp;E37&amp;G37&amp;EDATE(J37,0)</f>
        <v>45174170458913693TRANSPORTE29,445177</v>
      </c>
      <c r="Q37" s="1">
        <f>IF(A37=0,"",VLOOKUP($A37,RESUMO!$A$8:$B$107,2,FALSE))</f>
        <v>3</v>
      </c>
    </row>
    <row r="38" spans="1:17" x14ac:dyDescent="0.25">
      <c r="A38" s="41">
        <v>45174</v>
      </c>
      <c r="B38">
        <v>2</v>
      </c>
      <c r="C38" t="s">
        <v>17</v>
      </c>
      <c r="D38" t="s">
        <v>18</v>
      </c>
      <c r="E38" t="s">
        <v>23</v>
      </c>
      <c r="G38">
        <v>5000</v>
      </c>
      <c r="H38">
        <v>1</v>
      </c>
      <c r="I38">
        <v>5000</v>
      </c>
      <c r="J38" s="41">
        <v>45174</v>
      </c>
      <c r="K38" t="s">
        <v>21</v>
      </c>
      <c r="M38" t="s">
        <v>22</v>
      </c>
      <c r="N38" t="str">
        <f>IF(F38="","NÃO","SIM")</f>
        <v>NÃO</v>
      </c>
      <c r="O38" t="str">
        <f>IF($B38=5,"SIM","")</f>
        <v/>
      </c>
      <c r="P38" s="52" t="str">
        <f>A38&amp;B38&amp;C38&amp;E38&amp;G38&amp;EDATE(J38,0)</f>
        <v>45174230104762000107ADM OBRA - ENTRADA - CONTRATO 2023/081500045174</v>
      </c>
      <c r="Q38" s="1">
        <f>IF(A38=0,"",VLOOKUP($A38,RESUMO!$A$8:$B$107,2,FALSE))</f>
        <v>3</v>
      </c>
    </row>
    <row r="39" spans="1:17" x14ac:dyDescent="0.25">
      <c r="A39" s="41">
        <v>45174</v>
      </c>
      <c r="B39">
        <v>2</v>
      </c>
      <c r="C39" t="s">
        <v>17</v>
      </c>
      <c r="D39" t="s">
        <v>18</v>
      </c>
      <c r="E39" t="s">
        <v>24</v>
      </c>
      <c r="G39" s="66">
        <v>6000</v>
      </c>
      <c r="H39">
        <v>1</v>
      </c>
      <c r="I39" s="66">
        <v>6000</v>
      </c>
      <c r="J39" s="41">
        <v>45174</v>
      </c>
      <c r="K39" t="s">
        <v>21</v>
      </c>
      <c r="M39" t="s">
        <v>22</v>
      </c>
      <c r="N39" t="str">
        <f>IF(F39="","NÃO","SIM")</f>
        <v>NÃO</v>
      </c>
      <c r="O39" t="str">
        <f>IF($B39=5,"SIM","")</f>
        <v/>
      </c>
      <c r="P39" s="52" t="str">
        <f>A39&amp;B39&amp;C39&amp;E39&amp;G39&amp;EDATE(J39,0)</f>
        <v>45174230104762000107ADM OBRA - PARC. 1/9600045174</v>
      </c>
      <c r="Q39" s="1">
        <f>IF(A39=0,"",VLOOKUP($A39,RESUMO!$A$8:$B$107,2,FALSE))</f>
        <v>3</v>
      </c>
    </row>
    <row r="40" spans="1:17" x14ac:dyDescent="0.25">
      <c r="A40" s="53">
        <v>45174</v>
      </c>
      <c r="B40" s="1">
        <v>2</v>
      </c>
      <c r="C40" s="51" t="s">
        <v>78</v>
      </c>
      <c r="D40" s="54" t="s">
        <v>79</v>
      </c>
      <c r="E40" s="42" t="s">
        <v>80</v>
      </c>
      <c r="G40" s="51">
        <v>245</v>
      </c>
      <c r="I40" s="56">
        <v>245</v>
      </c>
      <c r="J40" s="41">
        <v>45174</v>
      </c>
      <c r="K40" s="57" t="s">
        <v>51</v>
      </c>
      <c r="L40" s="1" t="s">
        <v>81</v>
      </c>
      <c r="N40" t="str">
        <f>IF(F40="","NÃO","SIM")</f>
        <v>NÃO</v>
      </c>
      <c r="O40" t="str">
        <f>IF($B40=5,"SIM","")</f>
        <v/>
      </c>
      <c r="P40" s="52" t="str">
        <f>A40&amp;B40&amp;C40&amp;E40&amp;G40&amp;EDATE(J40,0)</f>
        <v>45174227648990687MHS SEGURANÇA DO TRABALHO24545174</v>
      </c>
      <c r="Q40" s="1">
        <f>IF(A40=0,"",VLOOKUP($A40,RESUMO!$A$8:$B$107,2,FALSE))</f>
        <v>3</v>
      </c>
    </row>
    <row r="41" spans="1:17" x14ac:dyDescent="0.25">
      <c r="A41" s="53">
        <v>45174</v>
      </c>
      <c r="B41" s="1">
        <v>2</v>
      </c>
      <c r="C41" s="51" t="s">
        <v>78</v>
      </c>
      <c r="D41" s="54" t="s">
        <v>79</v>
      </c>
      <c r="E41" s="42" t="s">
        <v>109</v>
      </c>
      <c r="G41" s="51">
        <v>115</v>
      </c>
      <c r="I41" s="56">
        <v>115</v>
      </c>
      <c r="J41" s="41">
        <v>45174</v>
      </c>
      <c r="K41" s="57" t="s">
        <v>51</v>
      </c>
      <c r="L41" s="1" t="s">
        <v>81</v>
      </c>
      <c r="N41" t="str">
        <f>IF(F41="","NÃO","SIM")</f>
        <v>NÃO</v>
      </c>
      <c r="O41" t="str">
        <f>IF($B41=5,"SIM","")</f>
        <v/>
      </c>
      <c r="P41" s="52" t="str">
        <f>A41&amp;B41&amp;C41&amp;E41&amp;G41&amp;EDATE(J41,0)</f>
        <v>45174227648990687MOTOBOY - MENSALIDADE 08/202311545174</v>
      </c>
      <c r="Q41" s="1">
        <f>IF(A41=0,"",VLOOKUP($A41,RESUMO!$A$8:$B$107,2,FALSE))</f>
        <v>3</v>
      </c>
    </row>
    <row r="42" spans="1:17" x14ac:dyDescent="0.25">
      <c r="A42" s="53">
        <v>45174</v>
      </c>
      <c r="B42" s="1">
        <v>2</v>
      </c>
      <c r="C42" s="51" t="s">
        <v>110</v>
      </c>
      <c r="D42" s="54" t="s">
        <v>111</v>
      </c>
      <c r="E42" s="42" t="s">
        <v>112</v>
      </c>
      <c r="G42" s="51">
        <v>660</v>
      </c>
      <c r="I42" s="56">
        <v>660</v>
      </c>
      <c r="J42" s="41">
        <v>45174</v>
      </c>
      <c r="K42" s="57" t="s">
        <v>51</v>
      </c>
      <c r="L42" s="1" t="s">
        <v>113</v>
      </c>
      <c r="N42" t="str">
        <f>IF(F42="","NÃO","SIM")</f>
        <v>NÃO</v>
      </c>
      <c r="O42" t="str">
        <f>IF($B42=5,"SIM","")</f>
        <v/>
      </c>
      <c r="P42" s="52" t="str">
        <f>A42&amp;B42&amp;C42&amp;E42&amp;G42&amp;EDATE(J42,0)</f>
        <v>45174237081707840FOLHA DP - 08/202366045174</v>
      </c>
      <c r="Q42" s="1">
        <f>IF(A42=0,"",VLOOKUP($A42,RESUMO!$A$8:$B$107,2,FALSE))</f>
        <v>3</v>
      </c>
    </row>
    <row r="43" spans="1:17" x14ac:dyDescent="0.25">
      <c r="A43" s="53">
        <v>45174</v>
      </c>
      <c r="B43" s="1">
        <v>2</v>
      </c>
      <c r="C43" s="51" t="s">
        <v>114</v>
      </c>
      <c r="D43" s="54" t="s">
        <v>115</v>
      </c>
      <c r="E43" s="42" t="s">
        <v>116</v>
      </c>
      <c r="G43" s="51">
        <v>673.3</v>
      </c>
      <c r="I43" s="56">
        <v>673.3</v>
      </c>
      <c r="J43" s="41">
        <v>45174</v>
      </c>
      <c r="K43" s="57" t="s">
        <v>90</v>
      </c>
      <c r="L43" s="1" t="s">
        <v>117</v>
      </c>
      <c r="N43" t="str">
        <f>IF(F43="","NÃO","SIM")</f>
        <v>NÃO</v>
      </c>
      <c r="O43" t="str">
        <f>IF($B43=5,"SIM","")</f>
        <v/>
      </c>
      <c r="P43" s="52" t="str">
        <f>A43&amp;B43&amp;C43&amp;E43&amp;G43&amp;EDATE(J43,0)</f>
        <v>45174232392731000116MATERIAIS DIVERSOS - NF 1230673,345174</v>
      </c>
      <c r="Q43" s="1">
        <f>IF(A43=0,"",VLOOKUP($A43,RESUMO!$A$8:$B$107,2,FALSE))</f>
        <v>3</v>
      </c>
    </row>
    <row r="44" spans="1:17" x14ac:dyDescent="0.25">
      <c r="A44" s="53">
        <v>45174</v>
      </c>
      <c r="B44" s="1">
        <v>2</v>
      </c>
      <c r="C44" s="51" t="s">
        <v>53</v>
      </c>
      <c r="D44" s="54" t="s">
        <v>54</v>
      </c>
      <c r="E44" s="42" t="s">
        <v>118</v>
      </c>
      <c r="G44" s="51">
        <v>545</v>
      </c>
      <c r="I44" s="56">
        <v>545</v>
      </c>
      <c r="J44" s="41">
        <v>45176</v>
      </c>
      <c r="K44" s="57" t="s">
        <v>56</v>
      </c>
      <c r="L44" s="1" t="s">
        <v>57</v>
      </c>
      <c r="N44" t="str">
        <f>IF(F44="","NÃO","SIM")</f>
        <v>NÃO</v>
      </c>
      <c r="O44" t="str">
        <f>IF($B44=5,"SIM","")</f>
        <v/>
      </c>
      <c r="P44" s="52" t="str">
        <f>A44&amp;B44&amp;C44&amp;E44&amp;G44&amp;EDATE(J44,0)</f>
        <v>45174207834753000141PLOTAGENS - NF A EMITIR54545176</v>
      </c>
      <c r="Q44" s="1">
        <f>IF(A44=0,"",VLOOKUP($A44,RESUMO!$A$8:$B$107,2,FALSE))</f>
        <v>3</v>
      </c>
    </row>
    <row r="45" spans="1:17" x14ac:dyDescent="0.25">
      <c r="A45" s="53">
        <v>45174</v>
      </c>
      <c r="B45" s="1">
        <v>2</v>
      </c>
      <c r="C45" s="51" t="s">
        <v>119</v>
      </c>
      <c r="D45" s="54" t="s">
        <v>120</v>
      </c>
      <c r="E45" s="42" t="s">
        <v>121</v>
      </c>
      <c r="G45" s="51">
        <v>2540</v>
      </c>
      <c r="I45" s="56">
        <v>2540</v>
      </c>
      <c r="J45" s="41">
        <v>45177</v>
      </c>
      <c r="K45" s="57" t="s">
        <v>90</v>
      </c>
      <c r="L45" s="1" t="s">
        <v>122</v>
      </c>
      <c r="N45" t="str">
        <f>IF(F45="","NÃO","SIM")</f>
        <v>NÃO</v>
      </c>
      <c r="O45" t="str">
        <f>IF($B45=5,"SIM","")</f>
        <v/>
      </c>
      <c r="P45" s="52" t="str">
        <f>A45&amp;B45&amp;C45&amp;E45&amp;G45&amp;EDATE(J45,0)</f>
        <v>45174237052904870AREIA E FRETE - PED. Nº 3890/3928254045177</v>
      </c>
      <c r="Q45" s="1">
        <f>IF(A45=0,"",VLOOKUP($A45,RESUMO!$A$8:$B$107,2,FALSE))</f>
        <v>3</v>
      </c>
    </row>
    <row r="46" spans="1:17" x14ac:dyDescent="0.25">
      <c r="A46" s="53">
        <v>45174</v>
      </c>
      <c r="B46" s="1">
        <v>2</v>
      </c>
      <c r="C46" s="51" t="s">
        <v>928</v>
      </c>
      <c r="D46" s="54" t="s">
        <v>929</v>
      </c>
      <c r="E46" s="42" t="s">
        <v>930</v>
      </c>
      <c r="G46" s="51">
        <v>46000</v>
      </c>
      <c r="I46" s="56">
        <v>46000</v>
      </c>
      <c r="J46" s="41">
        <v>45175</v>
      </c>
      <c r="K46" s="57" t="s">
        <v>56</v>
      </c>
      <c r="L46" s="1" t="s">
        <v>931</v>
      </c>
      <c r="N46" t="str">
        <f>IF(F46="","NÃO","SIM")</f>
        <v>NÃO</v>
      </c>
      <c r="O46" t="str">
        <f>IF($B46=5,"SIM","")</f>
        <v/>
      </c>
      <c r="P46" s="52" t="str">
        <f>A46&amp;B46&amp;C46&amp;E46&amp;G46&amp;EDATE(J46,0)</f>
        <v>45174207281903626DIARIA BOBCAT, CAMINHÃO TRANSPORTE DE MATERIAL, SERVIÇO DE ESCAVADEIRA4600045175</v>
      </c>
      <c r="Q46" s="1">
        <f>IF(A46=0,"",VLOOKUP($A46,RESUMO!$A$8:$B$107,2,FALSE))</f>
        <v>3</v>
      </c>
    </row>
    <row r="47" spans="1:17" x14ac:dyDescent="0.25">
      <c r="A47" s="53">
        <v>45174</v>
      </c>
      <c r="B47" s="1">
        <v>3</v>
      </c>
      <c r="C47" s="51" t="s">
        <v>123</v>
      </c>
      <c r="D47" s="54" t="s">
        <v>124</v>
      </c>
      <c r="E47" s="42" t="s">
        <v>112</v>
      </c>
      <c r="G47" s="51">
        <v>637.91</v>
      </c>
      <c r="I47" s="56">
        <v>637.91</v>
      </c>
      <c r="J47" s="41">
        <v>45176</v>
      </c>
      <c r="K47" s="57" t="s">
        <v>51</v>
      </c>
      <c r="N47" t="str">
        <f>IF(F47="","NÃO","SIM")</f>
        <v>NÃO</v>
      </c>
      <c r="O47" t="str">
        <f>IF($B47=5,"SIM","")</f>
        <v/>
      </c>
      <c r="P47" s="52" t="str">
        <f>A47&amp;B47&amp;C47&amp;E47&amp;G47&amp;EDATE(J47,0)</f>
        <v>45174300360305000104FOLHA DP - 08/2023637,9145176</v>
      </c>
      <c r="Q47" s="1">
        <f>IF(A47=0,"",VLOOKUP($A47,RESUMO!$A$8:$B$107,2,FALSE))</f>
        <v>3</v>
      </c>
    </row>
    <row r="48" spans="1:17" x14ac:dyDescent="0.25">
      <c r="A48" s="53">
        <v>45174</v>
      </c>
      <c r="B48" s="1">
        <v>3</v>
      </c>
      <c r="C48" s="51" t="s">
        <v>114</v>
      </c>
      <c r="D48" s="54" t="s">
        <v>115</v>
      </c>
      <c r="E48" s="42" t="s">
        <v>125</v>
      </c>
      <c r="G48" s="51">
        <v>968.3</v>
      </c>
      <c r="I48" s="56">
        <v>968.3</v>
      </c>
      <c r="J48" s="41">
        <v>45184</v>
      </c>
      <c r="K48" s="57" t="s">
        <v>90</v>
      </c>
      <c r="L48" s="1" t="s">
        <v>117</v>
      </c>
      <c r="N48" t="str">
        <f>IF(F48="","NÃO","SIM")</f>
        <v>NÃO</v>
      </c>
      <c r="O48" t="str">
        <f>IF($B48=5,"SIM","")</f>
        <v/>
      </c>
      <c r="P48" s="52" t="str">
        <f>A48&amp;B48&amp;C48&amp;E48&amp;G48&amp;EDATE(J48,0)</f>
        <v>45174332392731000116MATERIAIS DIVERSOS - NF 1234968,345184</v>
      </c>
      <c r="Q48" s="1">
        <f>IF(A48=0,"",VLOOKUP($A48,RESUMO!$A$8:$B$107,2,FALSE))</f>
        <v>3</v>
      </c>
    </row>
    <row r="49" spans="1:17" x14ac:dyDescent="0.25">
      <c r="A49" s="53">
        <v>45174</v>
      </c>
      <c r="B49" s="1">
        <v>3</v>
      </c>
      <c r="C49" s="51" t="s">
        <v>126</v>
      </c>
      <c r="D49" s="54" t="s">
        <v>127</v>
      </c>
      <c r="E49" s="42" t="s">
        <v>128</v>
      </c>
      <c r="G49" s="51">
        <v>1125.5999999999999</v>
      </c>
      <c r="I49" s="56">
        <v>1125.5999999999999</v>
      </c>
      <c r="J49" s="41">
        <v>45189</v>
      </c>
      <c r="K49" s="57" t="s">
        <v>90</v>
      </c>
      <c r="N49" t="str">
        <f>IF(F49="","NÃO","SIM")</f>
        <v>NÃO</v>
      </c>
      <c r="O49" t="str">
        <f>IF($B49=5,"SIM","")</f>
        <v/>
      </c>
      <c r="P49" s="52" t="str">
        <f>A49&amp;B49&amp;C49&amp;E49&amp;G49&amp;EDATE(J49,0)</f>
        <v>45174316652460000215BICA CORRIDA - NF 39471125,645189</v>
      </c>
      <c r="Q49" s="1">
        <f>IF(A49=0,"",VLOOKUP($A49,RESUMO!$A$8:$B$107,2,FALSE))</f>
        <v>3</v>
      </c>
    </row>
    <row r="50" spans="1:17" x14ac:dyDescent="0.25">
      <c r="A50" s="53">
        <v>45174</v>
      </c>
      <c r="B50" s="1">
        <v>3</v>
      </c>
      <c r="C50" s="51" t="s">
        <v>129</v>
      </c>
      <c r="D50" s="54" t="s">
        <v>130</v>
      </c>
      <c r="E50" s="42" t="s">
        <v>112</v>
      </c>
      <c r="G50" s="51">
        <v>3314.81</v>
      </c>
      <c r="I50" s="56">
        <v>3314.81</v>
      </c>
      <c r="J50" s="41">
        <v>45189</v>
      </c>
      <c r="K50" s="57" t="s">
        <v>51</v>
      </c>
      <c r="N50" t="str">
        <f>IF(F50="","NÃO","SIM")</f>
        <v>NÃO</v>
      </c>
      <c r="O50" t="str">
        <f>IF($B50=5,"SIM","")</f>
        <v/>
      </c>
      <c r="P50" s="52" t="str">
        <f>A50&amp;B50&amp;C50&amp;E50&amp;G50&amp;EDATE(J50,0)</f>
        <v>45174300394460000141FOLHA DP - 08/20233314,8145189</v>
      </c>
      <c r="Q50" s="1">
        <f>IF(A50=0,"",VLOOKUP($A50,RESUMO!$A$8:$B$107,2,FALSE))</f>
        <v>3</v>
      </c>
    </row>
    <row r="51" spans="1:17" x14ac:dyDescent="0.25">
      <c r="A51" s="53">
        <v>45174</v>
      </c>
      <c r="B51" s="1">
        <v>4</v>
      </c>
      <c r="C51" s="51" t="s">
        <v>48</v>
      </c>
      <c r="D51" s="54" t="s">
        <v>49</v>
      </c>
      <c r="E51" s="42" t="s">
        <v>131</v>
      </c>
      <c r="G51" s="51">
        <v>17.8</v>
      </c>
      <c r="I51" s="56">
        <v>17.8</v>
      </c>
      <c r="J51" s="41">
        <v>45161</v>
      </c>
      <c r="K51" s="57" t="s">
        <v>51</v>
      </c>
      <c r="L51" s="1" t="s">
        <v>52</v>
      </c>
      <c r="N51" t="str">
        <f>IF(F51="","NÃO","SIM")</f>
        <v>NÃO</v>
      </c>
      <c r="O51" t="str">
        <f>IF($B51=5,"SIM","")</f>
        <v/>
      </c>
      <c r="P51" s="52" t="str">
        <f>A51&amp;B51&amp;C51&amp;E51&amp;G51&amp;EDATE(J51,0)</f>
        <v>45174405761924650KALUNGA17,845161</v>
      </c>
      <c r="Q51" s="1">
        <f>IF(A51=0,"",VLOOKUP($A51,RESUMO!$A$8:$B$107,2,FALSE))</f>
        <v>3</v>
      </c>
    </row>
    <row r="52" spans="1:17" x14ac:dyDescent="0.25">
      <c r="A52" s="53">
        <v>45174</v>
      </c>
      <c r="B52" s="1">
        <v>5</v>
      </c>
      <c r="C52" s="51" t="s">
        <v>103</v>
      </c>
      <c r="D52" s="54" t="s">
        <v>104</v>
      </c>
      <c r="E52" s="42" t="s">
        <v>105</v>
      </c>
      <c r="G52" s="51">
        <v>2260.7800000000002</v>
      </c>
      <c r="I52" s="56">
        <v>2260.7800000000002</v>
      </c>
      <c r="J52" s="41">
        <v>45141</v>
      </c>
      <c r="K52" s="57" t="s">
        <v>90</v>
      </c>
      <c r="N52" t="str">
        <f>IF(F52="","NÃO","SIM")</f>
        <v>NÃO</v>
      </c>
      <c r="O52" t="str">
        <f>IF($B52=5,"SIM","")</f>
        <v>SIM</v>
      </c>
      <c r="P52" s="52" t="str">
        <f>A52&amp;B52&amp;C52&amp;E52&amp;G52&amp;EDATE(J52,0)</f>
        <v>45174517250275000348MATERIAIS DIVERSOS - NF 4331172260,7845141</v>
      </c>
      <c r="Q52" s="1">
        <f>IF(A52=0,"",VLOOKUP($A52,RESUMO!$A$8:$B$107,2,FALSE))</f>
        <v>3</v>
      </c>
    </row>
    <row r="53" spans="1:17" x14ac:dyDescent="0.25">
      <c r="A53" s="53">
        <v>45174</v>
      </c>
      <c r="B53" s="1">
        <v>5</v>
      </c>
      <c r="C53" s="51" t="s">
        <v>132</v>
      </c>
      <c r="D53" s="54" t="s">
        <v>133</v>
      </c>
      <c r="E53" s="42" t="s">
        <v>134</v>
      </c>
      <c r="G53" s="51">
        <v>2950.71</v>
      </c>
      <c r="I53" s="56">
        <v>2950.71</v>
      </c>
      <c r="J53" s="41">
        <v>45144</v>
      </c>
      <c r="K53" s="57" t="s">
        <v>90</v>
      </c>
      <c r="N53" t="str">
        <f>IF(F53="","NÃO","SIM")</f>
        <v>NÃO</v>
      </c>
      <c r="O53" t="str">
        <f>IF($B53=5,"SIM","")</f>
        <v>SIM</v>
      </c>
      <c r="P53" s="52" t="str">
        <f>A53&amp;B53&amp;C53&amp;E53&amp;G53&amp;EDATE(J53,0)</f>
        <v>45174517155342000183MATERIAIS ELÉTRICOS - NF 2425882950,7145144</v>
      </c>
      <c r="Q53" s="1">
        <f>IF(A53=0,"",VLOOKUP($A53,RESUMO!$A$8:$B$107,2,FALSE))</f>
        <v>3</v>
      </c>
    </row>
    <row r="54" spans="1:17" x14ac:dyDescent="0.25">
      <c r="A54" s="53">
        <v>45174</v>
      </c>
      <c r="B54" s="1">
        <v>5</v>
      </c>
      <c r="C54" s="51" t="s">
        <v>135</v>
      </c>
      <c r="D54" s="54" t="s">
        <v>136</v>
      </c>
      <c r="E54" s="42" t="s">
        <v>137</v>
      </c>
      <c r="G54" s="51">
        <v>1340.73</v>
      </c>
      <c r="I54" s="56">
        <v>1340.73</v>
      </c>
      <c r="J54" s="41">
        <v>45156</v>
      </c>
      <c r="K54" s="57" t="s">
        <v>51</v>
      </c>
      <c r="N54" t="str">
        <f>IF(F54="","NÃO","SIM")</f>
        <v>NÃO</v>
      </c>
      <c r="O54" t="str">
        <f>IF($B54=5,"SIM","")</f>
        <v>SIM</v>
      </c>
      <c r="P54" s="52" t="str">
        <f>A54&amp;B54&amp;C54&amp;E54&amp;G54&amp;EDATE(J54,0)</f>
        <v>45174512463472000160EQUIPAMENTOS DE PROTEÇÃO - NF 1013211340,7345156</v>
      </c>
      <c r="Q54" s="1">
        <f>IF(A54=0,"",VLOOKUP($A54,RESUMO!$A$8:$B$107,2,FALSE))</f>
        <v>3</v>
      </c>
    </row>
    <row r="55" spans="1:17" x14ac:dyDescent="0.25">
      <c r="A55" s="53">
        <v>45174</v>
      </c>
      <c r="B55" s="1">
        <v>5</v>
      </c>
      <c r="C55" s="51" t="s">
        <v>138</v>
      </c>
      <c r="D55" s="54" t="s">
        <v>139</v>
      </c>
      <c r="E55" s="42" t="s">
        <v>140</v>
      </c>
      <c r="G55" s="51">
        <v>522</v>
      </c>
      <c r="I55" s="56">
        <v>522</v>
      </c>
      <c r="J55" s="41">
        <v>45157</v>
      </c>
      <c r="K55" s="57" t="s">
        <v>90</v>
      </c>
      <c r="N55" t="str">
        <f>IF(F55="","NÃO","SIM")</f>
        <v>NÃO</v>
      </c>
      <c r="O55" t="str">
        <f>IF($B55=5,"SIM","")</f>
        <v>SIM</v>
      </c>
      <c r="P55" s="52" t="str">
        <f>A55&amp;B55&amp;C55&amp;E55&amp;G55&amp;EDATE(J55,0)</f>
        <v>45174512454587000198CAPAS DE CHUVA - NF 858852245157</v>
      </c>
      <c r="Q55" s="1">
        <f>IF(A55=0,"",VLOOKUP($A55,RESUMO!$A$8:$B$107,2,FALSE))</f>
        <v>3</v>
      </c>
    </row>
    <row r="56" spans="1:17" x14ac:dyDescent="0.25">
      <c r="A56" s="53">
        <v>45174</v>
      </c>
      <c r="B56" s="1">
        <v>5</v>
      </c>
      <c r="C56" s="51" t="s">
        <v>141</v>
      </c>
      <c r="D56" s="54" t="s">
        <v>142</v>
      </c>
      <c r="G56" s="51">
        <v>625.19000000000005</v>
      </c>
      <c r="I56" s="56">
        <v>625.19000000000005</v>
      </c>
      <c r="J56" s="41">
        <v>45163</v>
      </c>
      <c r="K56" s="57" t="s">
        <v>61</v>
      </c>
      <c r="N56" t="str">
        <f>IF(F56="","NÃO","SIM")</f>
        <v>NÃO</v>
      </c>
      <c r="O56" t="str">
        <f>IF($B56=5,"SIM","")</f>
        <v>SIM</v>
      </c>
      <c r="P56" s="52" t="str">
        <f>A56&amp;B56&amp;C56&amp;E56&amp;G56&amp;EDATE(J56,0)</f>
        <v>45174510573521000191625,1945163</v>
      </c>
      <c r="Q56" s="1">
        <f>IF(A56=0,"",VLOOKUP($A56,RESUMO!$A$8:$B$107,2,FALSE))</f>
        <v>3</v>
      </c>
    </row>
    <row r="57" spans="1:17" x14ac:dyDescent="0.25">
      <c r="A57" s="53">
        <v>45174</v>
      </c>
      <c r="B57" s="1">
        <v>5</v>
      </c>
      <c r="C57" s="51" t="s">
        <v>75</v>
      </c>
      <c r="D57" s="54" t="s">
        <v>76</v>
      </c>
      <c r="E57" s="42" t="s">
        <v>143</v>
      </c>
      <c r="G57" s="51">
        <v>257.89</v>
      </c>
      <c r="I57" s="56">
        <v>257.89</v>
      </c>
      <c r="J57" s="41">
        <v>45163</v>
      </c>
      <c r="K57" s="57" t="s">
        <v>51</v>
      </c>
      <c r="L57" s="1" t="s">
        <v>77</v>
      </c>
      <c r="N57" t="str">
        <f>IF(F57="","NÃO","SIM")</f>
        <v>NÃO</v>
      </c>
      <c r="O57" t="str">
        <f>IF($B57=5,"SIM","")</f>
        <v>SIM</v>
      </c>
      <c r="P57" s="52" t="str">
        <f>A57&amp;B57&amp;C57&amp;E57&amp;G57&amp;EDATE(J57,0)</f>
        <v>45174517171309681RESCISÃO257,8945163</v>
      </c>
      <c r="Q57" s="1">
        <f>IF(A57=0,"",VLOOKUP($A57,RESUMO!$A$8:$B$107,2,FALSE))</f>
        <v>3</v>
      </c>
    </row>
    <row r="58" spans="1:17" x14ac:dyDescent="0.25">
      <c r="A58" s="53">
        <v>45174</v>
      </c>
      <c r="B58" s="1">
        <v>5</v>
      </c>
      <c r="C58" s="51" t="s">
        <v>144</v>
      </c>
      <c r="D58" s="54" t="s">
        <v>145</v>
      </c>
      <c r="E58" s="42" t="s">
        <v>146</v>
      </c>
      <c r="G58" s="51">
        <v>2034.16</v>
      </c>
      <c r="I58" s="56">
        <v>2034.16</v>
      </c>
      <c r="J58" s="41">
        <v>45164</v>
      </c>
      <c r="K58" s="57" t="s">
        <v>90</v>
      </c>
      <c r="N58" t="str">
        <f>IF(F58="","NÃO","SIM")</f>
        <v>NÃO</v>
      </c>
      <c r="O58" t="str">
        <f>IF($B58=5,"SIM","")</f>
        <v>SIM</v>
      </c>
      <c r="P58" s="52" t="str">
        <f>A58&amp;B58&amp;C58&amp;E58&amp;G58&amp;EDATE(J58,0)</f>
        <v>45174517194994000127MATERIAIS DIVERSOS - NF 2617992034,1645164</v>
      </c>
      <c r="Q58" s="1">
        <f>IF(A58=0,"",VLOOKUP($A58,RESUMO!$A$8:$B$107,2,FALSE))</f>
        <v>3</v>
      </c>
    </row>
    <row r="59" spans="1:17" x14ac:dyDescent="0.25">
      <c r="A59" s="53">
        <v>45174</v>
      </c>
      <c r="B59" s="1">
        <v>5</v>
      </c>
      <c r="C59" s="51" t="s">
        <v>58</v>
      </c>
      <c r="D59" s="54" t="s">
        <v>59</v>
      </c>
      <c r="G59" s="51">
        <v>254.59</v>
      </c>
      <c r="I59" s="56">
        <v>254.59</v>
      </c>
      <c r="J59" s="41">
        <v>45166</v>
      </c>
      <c r="K59" s="57" t="s">
        <v>61</v>
      </c>
      <c r="N59" t="str">
        <f>IF(F59="","NÃO","SIM")</f>
        <v>NÃO</v>
      </c>
      <c r="O59" t="str">
        <f>IF($B59=5,"SIM","")</f>
        <v>SIM</v>
      </c>
      <c r="P59" s="52" t="str">
        <f>A59&amp;B59&amp;C59&amp;E59&amp;G59&amp;EDATE(J59,0)</f>
        <v>45174517254509000163254,5945166</v>
      </c>
      <c r="Q59" s="1">
        <f>IF(A59=0,"",VLOOKUP($A59,RESUMO!$A$8:$B$107,2,FALSE))</f>
        <v>3</v>
      </c>
    </row>
    <row r="60" spans="1:17" x14ac:dyDescent="0.25">
      <c r="A60" s="53">
        <v>45189</v>
      </c>
      <c r="B60" s="1">
        <v>1</v>
      </c>
      <c r="C60" s="51" t="s">
        <v>62</v>
      </c>
      <c r="D60" s="54" t="s">
        <v>63</v>
      </c>
      <c r="E60" s="42" t="s">
        <v>64</v>
      </c>
      <c r="G60" s="51">
        <v>1200</v>
      </c>
      <c r="I60" s="56">
        <v>1200</v>
      </c>
      <c r="J60" s="41">
        <v>45189</v>
      </c>
      <c r="K60" s="57" t="s">
        <v>51</v>
      </c>
      <c r="L60" s="1" t="s">
        <v>65</v>
      </c>
      <c r="N60" t="str">
        <f>IF(F60="","NÃO","SIM")</f>
        <v>NÃO</v>
      </c>
      <c r="O60" t="str">
        <f>IF($B60=5,"SIM","")</f>
        <v/>
      </c>
      <c r="P60" s="52" t="str">
        <f>A60&amp;B60&amp;C60&amp;E60&amp;G60&amp;EDATE(J60,0)</f>
        <v>45189112101331640SALÁRIO120045189</v>
      </c>
      <c r="Q60" s="1">
        <f>IF(A60=0,"",VLOOKUP($A60,RESUMO!$A$8:$B$107,2,FALSE))</f>
        <v>4</v>
      </c>
    </row>
    <row r="61" spans="1:17" x14ac:dyDescent="0.25">
      <c r="A61" s="53">
        <v>45189</v>
      </c>
      <c r="B61" s="1">
        <v>1</v>
      </c>
      <c r="C61" s="51" t="s">
        <v>66</v>
      </c>
      <c r="D61" s="54" t="s">
        <v>67</v>
      </c>
      <c r="E61" s="42" t="s">
        <v>64</v>
      </c>
      <c r="G61" s="51">
        <v>1200</v>
      </c>
      <c r="I61" s="56">
        <v>1200</v>
      </c>
      <c r="J61" s="41">
        <v>45189</v>
      </c>
      <c r="K61" s="57" t="s">
        <v>51</v>
      </c>
      <c r="L61" s="1" t="s">
        <v>68</v>
      </c>
      <c r="N61" t="str">
        <f>IF(F61="","NÃO","SIM")</f>
        <v>NÃO</v>
      </c>
      <c r="O61" t="str">
        <f>IF($B61=5,"SIM","")</f>
        <v/>
      </c>
      <c r="P61" s="52" t="str">
        <f>A61&amp;B61&amp;C61&amp;E61&amp;G61&amp;EDATE(J61,0)</f>
        <v>45189170458913693SALÁRIO120045189</v>
      </c>
      <c r="Q61" s="1">
        <f>IF(A61=0,"",VLOOKUP($A61,RESUMO!$A$8:$B$107,2,FALSE))</f>
        <v>4</v>
      </c>
    </row>
    <row r="62" spans="1:17" x14ac:dyDescent="0.25">
      <c r="A62" s="53">
        <v>45189</v>
      </c>
      <c r="B62" s="1">
        <v>1</v>
      </c>
      <c r="C62" s="51" t="s">
        <v>69</v>
      </c>
      <c r="D62" s="54" t="s">
        <v>70</v>
      </c>
      <c r="E62" s="42" t="s">
        <v>64</v>
      </c>
      <c r="G62" s="51">
        <v>872</v>
      </c>
      <c r="I62" s="56">
        <v>872</v>
      </c>
      <c r="J62" s="41">
        <v>45189</v>
      </c>
      <c r="K62" s="57" t="s">
        <v>51</v>
      </c>
      <c r="L62" s="1" t="s">
        <v>71</v>
      </c>
      <c r="N62" t="str">
        <f>IF(F62="","NÃO","SIM")</f>
        <v>NÃO</v>
      </c>
      <c r="O62" t="str">
        <f>IF($B62=5,"SIM","")</f>
        <v/>
      </c>
      <c r="P62" s="52" t="str">
        <f>A62&amp;B62&amp;C62&amp;E62&amp;G62&amp;EDATE(J62,0)</f>
        <v>45189160917440625SALÁRIO87245189</v>
      </c>
      <c r="Q62" s="1">
        <f>IF(A62=0,"",VLOOKUP($A62,RESUMO!$A$8:$B$107,2,FALSE))</f>
        <v>4</v>
      </c>
    </row>
    <row r="63" spans="1:17" x14ac:dyDescent="0.25">
      <c r="A63" s="53">
        <v>45189</v>
      </c>
      <c r="B63" s="1">
        <v>1</v>
      </c>
      <c r="C63" s="51" t="s">
        <v>72</v>
      </c>
      <c r="D63" s="54" t="s">
        <v>73</v>
      </c>
      <c r="E63" s="42" t="s">
        <v>64</v>
      </c>
      <c r="G63" s="51">
        <v>612</v>
      </c>
      <c r="I63" s="56">
        <v>612</v>
      </c>
      <c r="J63" s="41">
        <v>45189</v>
      </c>
      <c r="K63" s="57" t="s">
        <v>51</v>
      </c>
      <c r="L63" s="1" t="s">
        <v>74</v>
      </c>
      <c r="N63" t="str">
        <f>IF(F63="","NÃO","SIM")</f>
        <v>NÃO</v>
      </c>
      <c r="O63" t="str">
        <f>IF($B63=5,"SIM","")</f>
        <v/>
      </c>
      <c r="P63" s="52" t="str">
        <f>A63&amp;B63&amp;C63&amp;E63&amp;G63&amp;EDATE(J63,0)</f>
        <v>45189116700914655SALÁRIO61245189</v>
      </c>
      <c r="Q63" s="1">
        <f>IF(A63=0,"",VLOOKUP($A63,RESUMO!$A$8:$B$107,2,FALSE))</f>
        <v>4</v>
      </c>
    </row>
    <row r="64" spans="1:17" x14ac:dyDescent="0.25">
      <c r="A64" s="53">
        <v>45189</v>
      </c>
      <c r="B64" s="1">
        <v>1</v>
      </c>
      <c r="C64" s="51" t="s">
        <v>147</v>
      </c>
      <c r="D64" s="54" t="s">
        <v>148</v>
      </c>
      <c r="E64" s="42" t="s">
        <v>64</v>
      </c>
      <c r="G64" s="51">
        <v>1052</v>
      </c>
      <c r="I64" s="56">
        <v>1052</v>
      </c>
      <c r="J64" s="41">
        <v>45189</v>
      </c>
      <c r="K64" s="57" t="s">
        <v>51</v>
      </c>
      <c r="L64" s="1" t="s">
        <v>149</v>
      </c>
      <c r="N64" t="str">
        <f>IF(F64="","NÃO","SIM")</f>
        <v>NÃO</v>
      </c>
      <c r="O64" t="str">
        <f>IF($B64=5,"SIM","")</f>
        <v/>
      </c>
      <c r="P64" s="52" t="str">
        <f>A64&amp;B64&amp;C64&amp;E64&amp;G64&amp;EDATE(J64,0)</f>
        <v>45189103213713643SALÁRIO105245189</v>
      </c>
      <c r="Q64" s="1">
        <f>IF(A64=0,"",VLOOKUP($A64,RESUMO!$A$8:$B$107,2,FALSE))</f>
        <v>4</v>
      </c>
    </row>
    <row r="65" spans="1:17" x14ac:dyDescent="0.25">
      <c r="A65" s="53">
        <v>45189</v>
      </c>
      <c r="B65" s="1">
        <v>1</v>
      </c>
      <c r="C65" s="51" t="s">
        <v>150</v>
      </c>
      <c r="D65" s="54" t="s">
        <v>151</v>
      </c>
      <c r="E65" s="42" t="s">
        <v>64</v>
      </c>
      <c r="G65" s="51">
        <v>778</v>
      </c>
      <c r="I65" s="56">
        <v>778</v>
      </c>
      <c r="J65" s="41">
        <v>45189</v>
      </c>
      <c r="K65" s="57" t="s">
        <v>51</v>
      </c>
      <c r="L65" s="1" t="s">
        <v>152</v>
      </c>
      <c r="N65" t="str">
        <f>IF(F65="","NÃO","SIM")</f>
        <v>NÃO</v>
      </c>
      <c r="O65" t="str">
        <f>IF($B65=5,"SIM","")</f>
        <v/>
      </c>
      <c r="P65" s="52" t="str">
        <f>A65&amp;B65&amp;C65&amp;E65&amp;G65&amp;EDATE(J65,0)</f>
        <v>45189113075426628SALÁRIO77845189</v>
      </c>
      <c r="Q65" s="1">
        <f>IF(A65=0,"",VLOOKUP($A65,RESUMO!$A$8:$B$107,2,FALSE))</f>
        <v>4</v>
      </c>
    </row>
    <row r="66" spans="1:17" x14ac:dyDescent="0.25">
      <c r="A66" s="53">
        <v>45189</v>
      </c>
      <c r="B66" s="1">
        <v>1</v>
      </c>
      <c r="C66" s="51" t="s">
        <v>153</v>
      </c>
      <c r="D66" s="54" t="s">
        <v>154</v>
      </c>
      <c r="E66" s="42" t="s">
        <v>64</v>
      </c>
      <c r="G66" s="51">
        <v>180</v>
      </c>
      <c r="H66" s="55">
        <v>4</v>
      </c>
      <c r="I66" s="56">
        <v>720</v>
      </c>
      <c r="J66" s="41">
        <v>45189</v>
      </c>
      <c r="K66" s="57" t="s">
        <v>51</v>
      </c>
      <c r="L66" s="1" t="s">
        <v>155</v>
      </c>
      <c r="N66" t="str">
        <f>IF(F66="","NÃO","SIM")</f>
        <v>NÃO</v>
      </c>
      <c r="O66" t="str">
        <f>IF($B66=5,"SIM","")</f>
        <v/>
      </c>
      <c r="P66" s="52" t="str">
        <f>A66&amp;B66&amp;C66&amp;E66&amp;G66&amp;EDATE(J66,0)</f>
        <v>45189113540399801SALÁRIO18045189</v>
      </c>
      <c r="Q66" s="1">
        <f>IF(A66=0,"",VLOOKUP($A66,RESUMO!$A$8:$B$107,2,FALSE))</f>
        <v>4</v>
      </c>
    </row>
    <row r="67" spans="1:17" x14ac:dyDescent="0.25">
      <c r="A67" s="53">
        <v>45189</v>
      </c>
      <c r="B67" s="1">
        <v>1</v>
      </c>
      <c r="C67" s="51" t="s">
        <v>156</v>
      </c>
      <c r="D67" s="54" t="s">
        <v>157</v>
      </c>
      <c r="E67" s="42" t="s">
        <v>64</v>
      </c>
      <c r="G67" s="51">
        <v>180</v>
      </c>
      <c r="H67" s="55">
        <v>2</v>
      </c>
      <c r="I67" s="56">
        <v>360</v>
      </c>
      <c r="J67" s="41">
        <v>45189</v>
      </c>
      <c r="K67" s="57" t="s">
        <v>51</v>
      </c>
      <c r="L67" s="1" t="s">
        <v>158</v>
      </c>
      <c r="N67" t="str">
        <f>IF(F67="","NÃO","SIM")</f>
        <v>NÃO</v>
      </c>
      <c r="O67" t="str">
        <f>IF($B67=5,"SIM","")</f>
        <v/>
      </c>
      <c r="P67" s="52" t="str">
        <f>A67&amp;B67&amp;C67&amp;E67&amp;G67&amp;EDATE(J67,0)</f>
        <v>45189103435297697SALÁRIO18045189</v>
      </c>
      <c r="Q67" s="1">
        <f>IF(A67=0,"",VLOOKUP($A67,RESUMO!$A$8:$B$107,2,FALSE))</f>
        <v>4</v>
      </c>
    </row>
    <row r="68" spans="1:17" x14ac:dyDescent="0.25">
      <c r="A68" s="53">
        <v>45189</v>
      </c>
      <c r="B68" s="1">
        <v>1</v>
      </c>
      <c r="C68" s="51" t="s">
        <v>159</v>
      </c>
      <c r="D68" s="54" t="s">
        <v>160</v>
      </c>
      <c r="E68" s="42" t="s">
        <v>64</v>
      </c>
      <c r="G68" s="51">
        <v>180</v>
      </c>
      <c r="H68" s="55">
        <v>5</v>
      </c>
      <c r="I68" s="56">
        <v>900</v>
      </c>
      <c r="J68" s="41">
        <v>45189</v>
      </c>
      <c r="K68" s="57" t="s">
        <v>51</v>
      </c>
      <c r="L68" s="1" t="s">
        <v>161</v>
      </c>
      <c r="N68" t="str">
        <f>IF(F68="","NÃO","SIM")</f>
        <v>NÃO</v>
      </c>
      <c r="O68" t="str">
        <f>IF($B68=5,"SIM","")</f>
        <v/>
      </c>
      <c r="P68" s="52" t="str">
        <f>A68&amp;B68&amp;C68&amp;E68&amp;G68&amp;EDATE(J68,0)</f>
        <v>45189104016024862SALÁRIO18045189</v>
      </c>
      <c r="Q68" s="1">
        <f>IF(A68=0,"",VLOOKUP($A68,RESUMO!$A$8:$B$107,2,FALSE))</f>
        <v>4</v>
      </c>
    </row>
    <row r="69" spans="1:17" x14ac:dyDescent="0.25">
      <c r="A69" s="53">
        <v>45189</v>
      </c>
      <c r="B69" s="1">
        <v>1</v>
      </c>
      <c r="C69" s="51" t="s">
        <v>162</v>
      </c>
      <c r="D69" s="54" t="s">
        <v>163</v>
      </c>
      <c r="E69" s="42" t="s">
        <v>64</v>
      </c>
      <c r="G69" s="51">
        <v>120</v>
      </c>
      <c r="H69" s="55">
        <v>2</v>
      </c>
      <c r="I69" s="56">
        <v>240</v>
      </c>
      <c r="J69" s="41">
        <v>45189</v>
      </c>
      <c r="K69" s="57" t="s">
        <v>51</v>
      </c>
      <c r="N69" t="str">
        <f>IF(F69="","NÃO","SIM")</f>
        <v>NÃO</v>
      </c>
      <c r="O69" t="str">
        <f>IF($B69=5,"SIM","")</f>
        <v/>
      </c>
      <c r="P69" s="52" t="str">
        <f>A69&amp;B69&amp;C69&amp;E69&amp;G69&amp;EDATE(J69,0)</f>
        <v>45189113313313300SALÁRIO12045189</v>
      </c>
      <c r="Q69" s="1">
        <f>IF(A69=0,"",VLOOKUP($A69,RESUMO!$A$8:$B$107,2,FALSE))</f>
        <v>4</v>
      </c>
    </row>
    <row r="70" spans="1:17" x14ac:dyDescent="0.25">
      <c r="A70" s="41">
        <v>45189</v>
      </c>
      <c r="B70">
        <v>2</v>
      </c>
      <c r="C70" t="s">
        <v>17</v>
      </c>
      <c r="D70" t="s">
        <v>18</v>
      </c>
      <c r="E70" t="s">
        <v>33</v>
      </c>
      <c r="G70" s="66">
        <v>4000</v>
      </c>
      <c r="H70">
        <v>1</v>
      </c>
      <c r="I70" s="66">
        <v>4000</v>
      </c>
      <c r="J70" s="41">
        <v>45189</v>
      </c>
      <c r="K70" t="s">
        <v>21</v>
      </c>
      <c r="M70" t="s">
        <v>22</v>
      </c>
      <c r="N70" t="str">
        <f>IF(F70="","NÃO","SIM")</f>
        <v>NÃO</v>
      </c>
      <c r="O70" t="str">
        <f>IF($B70=5,"SIM","")</f>
        <v/>
      </c>
      <c r="P70" s="52" t="str">
        <f>A70&amp;B70&amp;C70&amp;E70&amp;G70&amp;EDATE(J70,0)</f>
        <v>45189230104762000107ADM OBRA - PARC. 1/15400045189</v>
      </c>
      <c r="Q70" s="1">
        <f>IF(A70=0,"",VLOOKUP($A70,RESUMO!$A$8:$B$107,2,FALSE))</f>
        <v>4</v>
      </c>
    </row>
    <row r="71" spans="1:17" x14ac:dyDescent="0.25">
      <c r="A71" s="53">
        <v>45189</v>
      </c>
      <c r="B71" s="1">
        <v>2</v>
      </c>
      <c r="C71" s="51" t="s">
        <v>164</v>
      </c>
      <c r="D71" s="54" t="s">
        <v>165</v>
      </c>
      <c r="E71" s="42" t="s">
        <v>166</v>
      </c>
      <c r="G71" s="51">
        <v>1200</v>
      </c>
      <c r="I71" s="56">
        <v>1200</v>
      </c>
      <c r="J71" s="41">
        <v>45189</v>
      </c>
      <c r="K71" s="57" t="s">
        <v>56</v>
      </c>
      <c r="N71" t="str">
        <f>IF(F71="","NÃO","SIM")</f>
        <v>NÃO</v>
      </c>
      <c r="O71" t="str">
        <f>IF($B71=5,"SIM","")</f>
        <v/>
      </c>
      <c r="P71" s="52" t="str">
        <f>A71&amp;B71&amp;C71&amp;E71&amp;G71&amp;EDATE(J71,0)</f>
        <v>45189241827409000163SERVIÇO DE BOMBEAMENTO120045189</v>
      </c>
      <c r="Q71" s="1">
        <f>IF(A71=0,"",VLOOKUP($A71,RESUMO!$A$8:$B$107,2,FALSE))</f>
        <v>4</v>
      </c>
    </row>
    <row r="72" spans="1:17" x14ac:dyDescent="0.25">
      <c r="A72" s="53">
        <v>45189</v>
      </c>
      <c r="B72" s="1">
        <v>2</v>
      </c>
      <c r="C72" s="51" t="s">
        <v>167</v>
      </c>
      <c r="D72" s="54" t="s">
        <v>168</v>
      </c>
      <c r="E72" s="42" t="s">
        <v>169</v>
      </c>
      <c r="G72" s="51">
        <v>2080</v>
      </c>
      <c r="I72" s="56">
        <v>2080</v>
      </c>
      <c r="J72" s="41">
        <v>45189</v>
      </c>
      <c r="K72" s="57" t="s">
        <v>56</v>
      </c>
      <c r="L72" s="1" t="s">
        <v>170</v>
      </c>
      <c r="N72" t="str">
        <f>IF(F72="","NÃO","SIM")</f>
        <v>NÃO</v>
      </c>
      <c r="O72" t="str">
        <f>IF($B72=5,"SIM","")</f>
        <v/>
      </c>
      <c r="P72" s="52" t="str">
        <f>A72&amp;B72&amp;C72&amp;E72&amp;G72&amp;EDATE(J72,0)</f>
        <v>45189278068991620EXECUÇÃO DE TUBULÃO208045189</v>
      </c>
      <c r="Q72" s="1">
        <f>IF(A72=0,"",VLOOKUP($A72,RESUMO!$A$8:$B$107,2,FALSE))</f>
        <v>4</v>
      </c>
    </row>
    <row r="73" spans="1:17" x14ac:dyDescent="0.25">
      <c r="A73" s="53">
        <v>45189</v>
      </c>
      <c r="B73" s="1">
        <v>2</v>
      </c>
      <c r="C73" s="51" t="s">
        <v>171</v>
      </c>
      <c r="D73" s="54" t="s">
        <v>172</v>
      </c>
      <c r="E73" s="42" t="s">
        <v>173</v>
      </c>
      <c r="G73" s="51">
        <v>1600</v>
      </c>
      <c r="I73" s="56">
        <v>1600</v>
      </c>
      <c r="J73" s="41">
        <v>45189</v>
      </c>
      <c r="K73" s="57" t="s">
        <v>56</v>
      </c>
      <c r="L73" s="1" t="s">
        <v>174</v>
      </c>
      <c r="N73" t="str">
        <f>IF(F73="","NÃO","SIM")</f>
        <v>NÃO</v>
      </c>
      <c r="O73" t="str">
        <f>IF($B73=5,"SIM","")</f>
        <v/>
      </c>
      <c r="P73" s="52" t="str">
        <f>A73&amp;B73&amp;C73&amp;E73&amp;G73&amp;EDATE(J73,0)</f>
        <v>45189207338518602EXECUÇÃO ELÉTRICA160045189</v>
      </c>
      <c r="Q73" s="1">
        <f>IF(A73=0,"",VLOOKUP($A73,RESUMO!$A$8:$B$107,2,FALSE))</f>
        <v>4</v>
      </c>
    </row>
    <row r="74" spans="1:17" x14ac:dyDescent="0.25">
      <c r="A74" s="53">
        <v>45189</v>
      </c>
      <c r="B74" s="1">
        <v>2</v>
      </c>
      <c r="C74" s="51" t="s">
        <v>78</v>
      </c>
      <c r="D74" s="54" t="s">
        <v>79</v>
      </c>
      <c r="E74" s="42" t="s">
        <v>80</v>
      </c>
      <c r="G74" s="51">
        <v>125.4</v>
      </c>
      <c r="I74" s="56">
        <v>125.4</v>
      </c>
      <c r="J74" s="41">
        <v>45189</v>
      </c>
      <c r="K74" s="57" t="s">
        <v>51</v>
      </c>
      <c r="L74" s="1" t="s">
        <v>81</v>
      </c>
      <c r="N74" t="str">
        <f>IF(F74="","NÃO","SIM")</f>
        <v>NÃO</v>
      </c>
      <c r="O74" t="str">
        <f>IF($B74=5,"SIM","")</f>
        <v/>
      </c>
      <c r="P74" s="52" t="str">
        <f>A74&amp;B74&amp;C74&amp;E74&amp;G74&amp;EDATE(J74,0)</f>
        <v>45189227648990687MHS SEGURANÇA DO TRABALHO125,445189</v>
      </c>
      <c r="Q74" s="1">
        <f>IF(A74=0,"",VLOOKUP($A74,RESUMO!$A$8:$B$107,2,FALSE))</f>
        <v>4</v>
      </c>
    </row>
    <row r="75" spans="1:17" x14ac:dyDescent="0.25">
      <c r="A75" s="53">
        <v>45189</v>
      </c>
      <c r="B75" s="1">
        <v>2</v>
      </c>
      <c r="C75" s="51" t="s">
        <v>78</v>
      </c>
      <c r="D75" s="54" t="s">
        <v>79</v>
      </c>
      <c r="E75" s="42" t="s">
        <v>175</v>
      </c>
      <c r="G75" s="51">
        <v>180</v>
      </c>
      <c r="I75" s="56">
        <v>180</v>
      </c>
      <c r="J75" s="41">
        <v>45189</v>
      </c>
      <c r="K75" s="57" t="s">
        <v>51</v>
      </c>
      <c r="L75" s="1" t="s">
        <v>81</v>
      </c>
      <c r="N75" t="str">
        <f>IF(F75="","NÃO","SIM")</f>
        <v>NÃO</v>
      </c>
      <c r="O75" t="str">
        <f>IF($B75=5,"SIM","")</f>
        <v/>
      </c>
      <c r="P75" s="52" t="str">
        <f>A75&amp;B75&amp;C75&amp;E75&amp;G75&amp;EDATE(J75,0)</f>
        <v>45189227648990687MATERIAIS PARA ESCRITÓRIO DA OBRA18045189</v>
      </c>
      <c r="Q75" s="1">
        <f>IF(A75=0,"",VLOOKUP($A75,RESUMO!$A$8:$B$107,2,FALSE))</f>
        <v>4</v>
      </c>
    </row>
    <row r="76" spans="1:17" x14ac:dyDescent="0.25">
      <c r="A76" s="53">
        <v>45189</v>
      </c>
      <c r="B76" s="1">
        <v>2</v>
      </c>
      <c r="C76" s="51" t="s">
        <v>119</v>
      </c>
      <c r="D76" s="54" t="s">
        <v>120</v>
      </c>
      <c r="E76" s="42" t="s">
        <v>176</v>
      </c>
      <c r="G76" s="51">
        <v>1940</v>
      </c>
      <c r="I76" s="56">
        <v>1940</v>
      </c>
      <c r="J76" s="41">
        <v>45189</v>
      </c>
      <c r="K76" s="57" t="s">
        <v>90</v>
      </c>
      <c r="L76" s="1" t="s">
        <v>122</v>
      </c>
      <c r="N76" t="str">
        <f>IF(F76="","NÃO","SIM")</f>
        <v>NÃO</v>
      </c>
      <c r="O76" t="str">
        <f>IF($B76=5,"SIM","")</f>
        <v/>
      </c>
      <c r="P76" s="52" t="str">
        <f>A76&amp;B76&amp;C76&amp;E76&amp;G76&amp;EDATE(J76,0)</f>
        <v>45189237052904870AREIA E FRETES E LIMPEZA DE TERRA - PED. Nº 3629 / 3633 / 3634 / 4008194045189</v>
      </c>
      <c r="Q76" s="1">
        <f>IF(A76=0,"",VLOOKUP($A76,RESUMO!$A$8:$B$107,2,FALSE))</f>
        <v>4</v>
      </c>
    </row>
    <row r="77" spans="1:17" x14ac:dyDescent="0.25">
      <c r="A77" s="53">
        <v>45189</v>
      </c>
      <c r="B77" s="1">
        <v>3</v>
      </c>
      <c r="C77" s="51" t="s">
        <v>82</v>
      </c>
      <c r="D77" s="54" t="s">
        <v>83</v>
      </c>
      <c r="E77" s="42" t="s">
        <v>177</v>
      </c>
      <c r="G77" s="51">
        <v>553</v>
      </c>
      <c r="I77" s="56">
        <v>553</v>
      </c>
      <c r="J77" s="41">
        <v>45191</v>
      </c>
      <c r="K77" s="57" t="s">
        <v>51</v>
      </c>
      <c r="N77" t="str">
        <f>IF(F77="","NÃO","SIM")</f>
        <v>NÃO</v>
      </c>
      <c r="O77" t="str">
        <f>IF($B77=5,"SIM","")</f>
        <v/>
      </c>
      <c r="P77" s="52" t="str">
        <f>A77&amp;B77&amp;C77&amp;E77&amp;G77&amp;EDATE(J77,0)</f>
        <v>45189336245582000113EXAMES MÉDICOS - NFS-e 2023/77755345191</v>
      </c>
      <c r="Q77" s="1">
        <f>IF(A77=0,"",VLOOKUP($A77,RESUMO!$A$8:$B$107,2,FALSE))</f>
        <v>4</v>
      </c>
    </row>
    <row r="78" spans="1:17" x14ac:dyDescent="0.25">
      <c r="A78" s="53">
        <v>45189</v>
      </c>
      <c r="B78" s="1">
        <v>3</v>
      </c>
      <c r="C78" s="51" t="s">
        <v>178</v>
      </c>
      <c r="D78" s="54" t="s">
        <v>179</v>
      </c>
      <c r="E78" s="42" t="s">
        <v>180</v>
      </c>
      <c r="G78" s="51">
        <v>684.32</v>
      </c>
      <c r="I78" s="56">
        <v>684.32</v>
      </c>
      <c r="J78" s="41">
        <v>45197</v>
      </c>
      <c r="K78" s="57" t="s">
        <v>181</v>
      </c>
      <c r="N78" t="str">
        <f>IF(F78="","NÃO","SIM")</f>
        <v>NÃO</v>
      </c>
      <c r="O78" t="str">
        <f>IF($B78=5,"SIM","")</f>
        <v/>
      </c>
      <c r="P78" s="52" t="str">
        <f>A78&amp;B78&amp;C78&amp;E78&amp;G78&amp;EDATE(J78,0)</f>
        <v>45189307409393000130DISCO POLICORTE, SERRA DE VIDEA - NF 2411684,3245197</v>
      </c>
      <c r="Q78" s="1">
        <f>IF(A78=0,"",VLOOKUP($A78,RESUMO!$A$8:$B$107,2,FALSE))</f>
        <v>4</v>
      </c>
    </row>
    <row r="79" spans="1:17" x14ac:dyDescent="0.25">
      <c r="A79" s="53">
        <v>45189</v>
      </c>
      <c r="B79" s="1">
        <v>3</v>
      </c>
      <c r="C79" s="51" t="s">
        <v>178</v>
      </c>
      <c r="D79" s="54" t="s">
        <v>179</v>
      </c>
      <c r="E79" s="42" t="s">
        <v>182</v>
      </c>
      <c r="G79" s="51">
        <v>455</v>
      </c>
      <c r="I79" s="56">
        <v>455</v>
      </c>
      <c r="J79" s="41">
        <v>45197</v>
      </c>
      <c r="K79" s="57" t="s">
        <v>181</v>
      </c>
      <c r="N79" t="str">
        <f>IF(F79="","NÃO","SIM")</f>
        <v>NÃO</v>
      </c>
      <c r="O79" t="str">
        <f>IF($B79=5,"SIM","")</f>
        <v/>
      </c>
      <c r="P79" s="52" t="str">
        <f>A79&amp;B79&amp;C79&amp;E79&amp;G79&amp;EDATE(J79,0)</f>
        <v>45189307409393000130POLICORTE E SERRA DE BANCADA - NF 2193745545197</v>
      </c>
      <c r="Q79" s="1">
        <f>IF(A79=0,"",VLOOKUP($A79,RESUMO!$A$8:$B$107,2,FALSE))</f>
        <v>4</v>
      </c>
    </row>
    <row r="80" spans="1:17" x14ac:dyDescent="0.25">
      <c r="A80" s="53">
        <v>45189</v>
      </c>
      <c r="B80" s="1">
        <v>3</v>
      </c>
      <c r="C80" s="51" t="s">
        <v>183</v>
      </c>
      <c r="D80" s="54" t="s">
        <v>184</v>
      </c>
      <c r="E80" s="42" t="s">
        <v>185</v>
      </c>
      <c r="G80" s="51">
        <v>1125</v>
      </c>
      <c r="I80" s="56">
        <v>1125</v>
      </c>
      <c r="J80" s="41">
        <v>45197</v>
      </c>
      <c r="K80" s="57" t="s">
        <v>51</v>
      </c>
      <c r="N80" t="str">
        <f>IF(F80="","NÃO","SIM")</f>
        <v>NÃO</v>
      </c>
      <c r="O80" t="str">
        <f>IF($B80=5,"SIM","")</f>
        <v/>
      </c>
      <c r="P80" s="52" t="str">
        <f>A80&amp;B80&amp;C80&amp;E80&amp;G80&amp;EDATE(J80,0)</f>
        <v>45189324654133000220CESTAS BASICAS - NF 215153112545197</v>
      </c>
      <c r="Q80" s="1">
        <f>IF(A80=0,"",VLOOKUP($A80,RESUMO!$A$8:$B$107,2,FALSE))</f>
        <v>4</v>
      </c>
    </row>
    <row r="81" spans="1:17" x14ac:dyDescent="0.25">
      <c r="A81" s="53">
        <v>45189</v>
      </c>
      <c r="B81" s="1">
        <v>3</v>
      </c>
      <c r="C81" s="51" t="s">
        <v>183</v>
      </c>
      <c r="D81" s="54" t="s">
        <v>184</v>
      </c>
      <c r="E81" s="42" t="s">
        <v>186</v>
      </c>
      <c r="G81" s="51">
        <v>225</v>
      </c>
      <c r="I81" s="56">
        <v>225</v>
      </c>
      <c r="J81" s="41">
        <v>45197</v>
      </c>
      <c r="K81" s="57" t="s">
        <v>51</v>
      </c>
      <c r="N81" t="str">
        <f>IF(F81="","NÃO","SIM")</f>
        <v>NÃO</v>
      </c>
      <c r="O81" t="str">
        <f>IF($B81=5,"SIM","")</f>
        <v/>
      </c>
      <c r="P81" s="52" t="str">
        <f>A81&amp;B81&amp;C81&amp;E81&amp;G81&amp;EDATE(J81,0)</f>
        <v>45189324654133000220CESTA BASICA - OSMAR GERALDO - NF 21515122545197</v>
      </c>
      <c r="Q81" s="1">
        <f>IF(A81=0,"",VLOOKUP($A81,RESUMO!$A$8:$B$107,2,FALSE))</f>
        <v>4</v>
      </c>
    </row>
    <row r="82" spans="1:17" x14ac:dyDescent="0.25">
      <c r="A82" s="53">
        <v>45189</v>
      </c>
      <c r="B82" s="1">
        <v>3</v>
      </c>
      <c r="C82" s="51" t="s">
        <v>85</v>
      </c>
      <c r="D82" s="54" t="s">
        <v>86</v>
      </c>
      <c r="E82" s="42" t="s">
        <v>187</v>
      </c>
      <c r="G82" s="51">
        <v>120.66</v>
      </c>
      <c r="I82" s="56">
        <v>120.66</v>
      </c>
      <c r="J82" s="41">
        <v>45199</v>
      </c>
      <c r="K82" s="57" t="s">
        <v>51</v>
      </c>
      <c r="N82" t="str">
        <f>IF(F82="","NÃO","SIM")</f>
        <v>NÃO</v>
      </c>
      <c r="O82" t="str">
        <f>IF($B82=5,"SIM","")</f>
        <v/>
      </c>
      <c r="P82" s="52" t="str">
        <f>A82&amp;B82&amp;C82&amp;E82&amp;G82&amp;EDATE(J82,0)</f>
        <v>45189338727707000177COMPETÊNCIA 09/2023120,6645199</v>
      </c>
      <c r="Q82" s="1">
        <f>IF(A82=0,"",VLOOKUP($A82,RESUMO!$A$8:$B$107,2,FALSE))</f>
        <v>4</v>
      </c>
    </row>
    <row r="83" spans="1:17" x14ac:dyDescent="0.25">
      <c r="A83" s="53">
        <v>45189</v>
      </c>
      <c r="B83" s="1">
        <v>3</v>
      </c>
      <c r="C83" s="51" t="s">
        <v>144</v>
      </c>
      <c r="D83" s="54" t="s">
        <v>145</v>
      </c>
      <c r="E83" s="42" t="s">
        <v>188</v>
      </c>
      <c r="G83" s="51">
        <v>5109.29</v>
      </c>
      <c r="I83" s="56">
        <v>5109.29</v>
      </c>
      <c r="J83" s="41">
        <v>45167</v>
      </c>
      <c r="K83" s="57" t="s">
        <v>90</v>
      </c>
      <c r="N83" t="str">
        <f>IF(F83="","NÃO","SIM")</f>
        <v>NÃO</v>
      </c>
      <c r="O83" t="str">
        <f>IF($B83=5,"SIM","")</f>
        <v/>
      </c>
      <c r="P83" s="52" t="str">
        <f>A83&amp;B83&amp;C83&amp;E83&amp;G83&amp;EDATE(J83,0)</f>
        <v>45189317194994000127BETONEIRA, MARTELETE, TORQUES ARMADOR - NF 2625035109,2945167</v>
      </c>
      <c r="Q83" s="1">
        <f>IF(A83=0,"",VLOOKUP($A83,RESUMO!$A$8:$B$107,2,FALSE))</f>
        <v>4</v>
      </c>
    </row>
    <row r="84" spans="1:17" x14ac:dyDescent="0.25">
      <c r="A84" s="53">
        <v>45189</v>
      </c>
      <c r="B84" s="1">
        <v>3</v>
      </c>
      <c r="C84" s="51" t="s">
        <v>189</v>
      </c>
      <c r="D84" s="54" t="s">
        <v>190</v>
      </c>
      <c r="E84" s="42" t="s">
        <v>191</v>
      </c>
      <c r="G84" s="51">
        <v>3000</v>
      </c>
      <c r="I84" s="56">
        <v>3000</v>
      </c>
      <c r="J84" s="41">
        <v>45169</v>
      </c>
      <c r="K84" s="57" t="s">
        <v>56</v>
      </c>
      <c r="L84" s="1" t="s">
        <v>192</v>
      </c>
      <c r="N84" t="str">
        <f>IF(F84="","NÃO","SIM")</f>
        <v>NÃO</v>
      </c>
      <c r="O84" t="str">
        <f>IF($B84=5,"SIM","")</f>
        <v/>
      </c>
      <c r="P84" s="52" t="str">
        <f>A84&amp;B84&amp;C84&amp;E84&amp;G84&amp;EDATE(J84,0)</f>
        <v>45189373586986653SERVIÇO DE TOPOGRAFICA - NFS-e 21572300045169</v>
      </c>
      <c r="Q84" s="1">
        <f>IF(A84=0,"",VLOOKUP($A84,RESUMO!$A$8:$B$107,2,FALSE))</f>
        <v>4</v>
      </c>
    </row>
    <row r="85" spans="1:17" x14ac:dyDescent="0.25">
      <c r="A85" s="53">
        <v>45189</v>
      </c>
      <c r="B85" s="1">
        <v>3</v>
      </c>
      <c r="C85" s="51" t="s">
        <v>193</v>
      </c>
      <c r="D85" s="54" t="s">
        <v>194</v>
      </c>
      <c r="E85" s="42" t="s">
        <v>195</v>
      </c>
      <c r="G85" s="51">
        <v>4336.49</v>
      </c>
      <c r="I85" s="56">
        <v>4336.49</v>
      </c>
      <c r="J85" s="41">
        <v>45170</v>
      </c>
      <c r="K85" s="57" t="s">
        <v>90</v>
      </c>
      <c r="N85" t="str">
        <f>IF(F85="","NÃO","SIM")</f>
        <v>NÃO</v>
      </c>
      <c r="O85" t="str">
        <f>IF($B85=5,"SIM","")</f>
        <v/>
      </c>
      <c r="P85" s="52" t="str">
        <f>A85&amp;B85&amp;C85&amp;E85&amp;G85&amp;EDATE(J85,0)</f>
        <v>45189302697297000111MATERIAIS ELÉTRICOS - NF 2598874336,4945170</v>
      </c>
      <c r="Q85" s="1">
        <f>IF(A85=0,"",VLOOKUP($A85,RESUMO!$A$8:$B$107,2,FALSE))</f>
        <v>4</v>
      </c>
    </row>
    <row r="86" spans="1:17" x14ac:dyDescent="0.25">
      <c r="A86" s="53">
        <v>45189</v>
      </c>
      <c r="B86" s="1">
        <v>3</v>
      </c>
      <c r="C86" s="51" t="s">
        <v>132</v>
      </c>
      <c r="D86" s="54" t="s">
        <v>133</v>
      </c>
      <c r="E86" s="42" t="s">
        <v>196</v>
      </c>
      <c r="G86" s="51">
        <v>1123.5</v>
      </c>
      <c r="I86" s="56">
        <v>1123.5</v>
      </c>
      <c r="J86" s="41">
        <v>45174</v>
      </c>
      <c r="K86" s="57" t="s">
        <v>90</v>
      </c>
      <c r="N86" t="str">
        <f>IF(F86="","NÃO","SIM")</f>
        <v>NÃO</v>
      </c>
      <c r="O86" t="str">
        <f>IF($B86=5,"SIM","")</f>
        <v/>
      </c>
      <c r="P86" s="52" t="str">
        <f>A86&amp;B86&amp;C86&amp;E86&amp;G86&amp;EDATE(J86,0)</f>
        <v>45189317155342000183BARRA GALVANIZADA, GRAMPO - NF 4852131123,545174</v>
      </c>
      <c r="Q86" s="1">
        <f>IF(A86=0,"",VLOOKUP($A86,RESUMO!$A$8:$B$107,2,FALSE))</f>
        <v>4</v>
      </c>
    </row>
    <row r="87" spans="1:17" x14ac:dyDescent="0.25">
      <c r="A87" s="53">
        <v>45189</v>
      </c>
      <c r="B87" s="1">
        <v>3</v>
      </c>
      <c r="C87" s="51" t="s">
        <v>147</v>
      </c>
      <c r="D87" s="54" t="s">
        <v>148</v>
      </c>
      <c r="E87" s="42" t="s">
        <v>197</v>
      </c>
      <c r="G87" s="51">
        <v>539.6</v>
      </c>
      <c r="I87" s="56">
        <v>539.6</v>
      </c>
      <c r="J87" s="41">
        <v>45174</v>
      </c>
      <c r="K87" s="57" t="s">
        <v>51</v>
      </c>
      <c r="L87" s="1" t="s">
        <v>149</v>
      </c>
      <c r="N87" t="str">
        <f>IF(F87="","NÃO","SIM")</f>
        <v>NÃO</v>
      </c>
      <c r="O87" t="str">
        <f>IF($B87=5,"SIM","")</f>
        <v/>
      </c>
      <c r="P87" s="52" t="str">
        <f>A87&amp;B87&amp;C87&amp;E87&amp;G87&amp;EDATE(J87,0)</f>
        <v>4518930321371364319 DIAS VT E CAFÉ539,645174</v>
      </c>
      <c r="Q87" s="1">
        <f>IF(A87=0,"",VLOOKUP($A87,RESUMO!$A$8:$B$107,2,FALSE))</f>
        <v>4</v>
      </c>
    </row>
    <row r="88" spans="1:17" x14ac:dyDescent="0.25">
      <c r="A88" s="53">
        <v>45189</v>
      </c>
      <c r="B88" s="1">
        <v>3</v>
      </c>
      <c r="C88" s="51" t="s">
        <v>150</v>
      </c>
      <c r="D88" s="54" t="s">
        <v>151</v>
      </c>
      <c r="E88" s="42" t="s">
        <v>197</v>
      </c>
      <c r="G88" s="51">
        <v>726.75</v>
      </c>
      <c r="I88" s="56">
        <v>726.75</v>
      </c>
      <c r="J88" s="41">
        <v>45174</v>
      </c>
      <c r="K88" s="57" t="s">
        <v>51</v>
      </c>
      <c r="L88" s="1" t="s">
        <v>152</v>
      </c>
      <c r="N88" t="str">
        <f>IF(F88="","NÃO","SIM")</f>
        <v>NÃO</v>
      </c>
      <c r="O88" t="str">
        <f>IF($B88=5,"SIM","")</f>
        <v/>
      </c>
      <c r="P88" s="52" t="str">
        <f>A88&amp;B88&amp;C88&amp;E88&amp;G88&amp;EDATE(J88,0)</f>
        <v>4518931307542662819 DIAS VT E CAFÉ726,7545174</v>
      </c>
      <c r="Q88" s="1">
        <f>IF(A88=0,"",VLOOKUP($A88,RESUMO!$A$8:$B$107,2,FALSE))</f>
        <v>4</v>
      </c>
    </row>
    <row r="89" spans="1:17" x14ac:dyDescent="0.25">
      <c r="A89" s="53">
        <v>45189</v>
      </c>
      <c r="B89" s="1">
        <v>3</v>
      </c>
      <c r="C89" s="51" t="s">
        <v>198</v>
      </c>
      <c r="D89" s="54" t="s">
        <v>199</v>
      </c>
      <c r="G89" s="51">
        <v>215.4</v>
      </c>
      <c r="I89" s="56">
        <v>215.4</v>
      </c>
      <c r="J89" s="41">
        <v>45181</v>
      </c>
      <c r="K89" s="57" t="s">
        <v>61</v>
      </c>
      <c r="N89" t="str">
        <f>IF(F89="","NÃO","SIM")</f>
        <v>NÃO</v>
      </c>
      <c r="O89" t="str">
        <f>IF($B89=5,"SIM","")</f>
        <v/>
      </c>
      <c r="P89" s="52" t="str">
        <f>A89&amp;B89&amp;C89&amp;E89&amp;G89&amp;EDATE(J89,0)</f>
        <v>45189300085441600215,445181</v>
      </c>
      <c r="Q89" s="1">
        <f>IF(A89=0,"",VLOOKUP($A89,RESUMO!$A$8:$B$107,2,FALSE))</f>
        <v>4</v>
      </c>
    </row>
    <row r="90" spans="1:17" x14ac:dyDescent="0.25">
      <c r="A90" s="53">
        <v>45189</v>
      </c>
      <c r="B90" s="1">
        <v>5</v>
      </c>
      <c r="C90" s="51" t="s">
        <v>193</v>
      </c>
      <c r="D90" s="54" t="s">
        <v>194</v>
      </c>
      <c r="E90" s="42" t="s">
        <v>200</v>
      </c>
      <c r="G90" s="51">
        <v>20.51</v>
      </c>
      <c r="I90" s="56">
        <v>20.51</v>
      </c>
      <c r="J90" s="41">
        <v>45182</v>
      </c>
      <c r="K90" s="57" t="s">
        <v>90</v>
      </c>
      <c r="N90" t="str">
        <f>IF(F90="","NÃO","SIM")</f>
        <v>NÃO</v>
      </c>
      <c r="O90" t="str">
        <f>IF($B90=5,"SIM","")</f>
        <v>SIM</v>
      </c>
      <c r="P90" s="52" t="str">
        <f>A90&amp;B90&amp;C90&amp;E90&amp;G90&amp;EDATE(J90,0)</f>
        <v>45189502697297000111MATERIAL ELÉTRICO - NF 26045720,5145182</v>
      </c>
      <c r="Q90" s="1">
        <f>IF(A90=0,"",VLOOKUP($A90,RESUMO!$A$8:$B$107,2,FALSE))</f>
        <v>4</v>
      </c>
    </row>
    <row r="91" spans="1:17" x14ac:dyDescent="0.25">
      <c r="A91" s="53">
        <v>45204</v>
      </c>
      <c r="B91" s="1">
        <v>1</v>
      </c>
      <c r="C91" s="51" t="s">
        <v>62</v>
      </c>
      <c r="D91" s="54" t="s">
        <v>63</v>
      </c>
      <c r="E91" s="42" t="s">
        <v>64</v>
      </c>
      <c r="G91" s="51">
        <v>1509.5</v>
      </c>
      <c r="I91" s="56">
        <v>1509.5</v>
      </c>
      <c r="J91" s="41">
        <v>45205</v>
      </c>
      <c r="K91" s="57" t="s">
        <v>51</v>
      </c>
      <c r="L91" s="1" t="s">
        <v>65</v>
      </c>
      <c r="N91" t="str">
        <f>IF(F91="","NÃO","SIM")</f>
        <v>NÃO</v>
      </c>
      <c r="O91" t="str">
        <f>IF($B91=5,"SIM","")</f>
        <v/>
      </c>
      <c r="P91" s="52" t="str">
        <f>A91&amp;B91&amp;C91&amp;E91&amp;G91&amp;EDATE(J91,0)</f>
        <v>45204112101331640SALÁRIO1509,545205</v>
      </c>
      <c r="Q91" s="1">
        <f>IF(A91=0,"",VLOOKUP($A91,RESUMO!$A$8:$B$107,2,FALSE))</f>
        <v>5</v>
      </c>
    </row>
    <row r="92" spans="1:17" x14ac:dyDescent="0.25">
      <c r="A92" s="53">
        <v>45204</v>
      </c>
      <c r="B92" s="1">
        <v>1</v>
      </c>
      <c r="C92" s="51" t="s">
        <v>66</v>
      </c>
      <c r="D92" s="54" t="s">
        <v>67</v>
      </c>
      <c r="E92" s="42" t="s">
        <v>64</v>
      </c>
      <c r="G92" s="51">
        <v>1509.95</v>
      </c>
      <c r="I92" s="56">
        <v>1509.95</v>
      </c>
      <c r="J92" s="41">
        <v>45205</v>
      </c>
      <c r="K92" s="57" t="s">
        <v>51</v>
      </c>
      <c r="L92" s="1" t="s">
        <v>68</v>
      </c>
      <c r="N92" t="str">
        <f>IF(F92="","NÃO","SIM")</f>
        <v>NÃO</v>
      </c>
      <c r="O92" t="str">
        <f>IF($B92=5,"SIM","")</f>
        <v/>
      </c>
      <c r="P92" s="52" t="str">
        <f>A92&amp;B92&amp;C92&amp;E92&amp;G92&amp;EDATE(J92,0)</f>
        <v>45204170458913693SALÁRIO1509,9545205</v>
      </c>
      <c r="Q92" s="1">
        <f>IF(A92=0,"",VLOOKUP($A92,RESUMO!$A$8:$B$107,2,FALSE))</f>
        <v>5</v>
      </c>
    </row>
    <row r="93" spans="1:17" x14ac:dyDescent="0.25">
      <c r="A93" s="53">
        <v>45204</v>
      </c>
      <c r="B93" s="1">
        <v>1</v>
      </c>
      <c r="C93" s="51" t="s">
        <v>69</v>
      </c>
      <c r="D93" s="54" t="s">
        <v>70</v>
      </c>
      <c r="E93" s="42" t="s">
        <v>64</v>
      </c>
      <c r="G93" s="51">
        <v>1131.5999999999999</v>
      </c>
      <c r="I93" s="56">
        <v>1131.5999999999999</v>
      </c>
      <c r="J93" s="41">
        <v>45205</v>
      </c>
      <c r="K93" s="57" t="s">
        <v>51</v>
      </c>
      <c r="L93" s="1" t="s">
        <v>71</v>
      </c>
      <c r="N93" t="str">
        <f>IF(F93="","NÃO","SIM")</f>
        <v>NÃO</v>
      </c>
      <c r="O93" t="str">
        <f>IF($B93=5,"SIM","")</f>
        <v/>
      </c>
      <c r="P93" s="52" t="str">
        <f>A93&amp;B93&amp;C93&amp;E93&amp;G93&amp;EDATE(J93,0)</f>
        <v>45204160917440625SALÁRIO1131,645205</v>
      </c>
      <c r="Q93" s="1">
        <f>IF(A93=0,"",VLOOKUP($A93,RESUMO!$A$8:$B$107,2,FALSE))</f>
        <v>5</v>
      </c>
    </row>
    <row r="94" spans="1:17" x14ac:dyDescent="0.25">
      <c r="A94" s="53">
        <v>45204</v>
      </c>
      <c r="B94" s="1">
        <v>1</v>
      </c>
      <c r="C94" s="51" t="s">
        <v>72</v>
      </c>
      <c r="D94" s="54" t="s">
        <v>73</v>
      </c>
      <c r="E94" s="42" t="s">
        <v>64</v>
      </c>
      <c r="G94" s="51">
        <v>800.1</v>
      </c>
      <c r="I94" s="56">
        <v>800.1</v>
      </c>
      <c r="J94" s="41">
        <v>45205</v>
      </c>
      <c r="K94" s="57" t="s">
        <v>51</v>
      </c>
      <c r="L94" s="1" t="s">
        <v>74</v>
      </c>
      <c r="N94" t="str">
        <f>IF(F94="","NÃO","SIM")</f>
        <v>NÃO</v>
      </c>
      <c r="O94" t="str">
        <f>IF($B94=5,"SIM","")</f>
        <v/>
      </c>
      <c r="P94" s="52" t="str">
        <f>A94&amp;B94&amp;C94&amp;E94&amp;G94&amp;EDATE(J94,0)</f>
        <v>45204116700914655SALÁRIO800,145205</v>
      </c>
      <c r="Q94" s="1">
        <f>IF(A94=0,"",VLOOKUP($A94,RESUMO!$A$8:$B$107,2,FALSE))</f>
        <v>5</v>
      </c>
    </row>
    <row r="95" spans="1:17" x14ac:dyDescent="0.25">
      <c r="A95" s="53">
        <v>45204</v>
      </c>
      <c r="B95" s="1">
        <v>1</v>
      </c>
      <c r="C95" s="51" t="s">
        <v>147</v>
      </c>
      <c r="D95" s="54" t="s">
        <v>148</v>
      </c>
      <c r="E95" s="42" t="s">
        <v>64</v>
      </c>
      <c r="G95" s="51">
        <v>1121.77</v>
      </c>
      <c r="I95" s="56">
        <v>1121.77</v>
      </c>
      <c r="J95" s="41">
        <v>45205</v>
      </c>
      <c r="K95" s="57" t="s">
        <v>51</v>
      </c>
      <c r="L95" s="1" t="s">
        <v>149</v>
      </c>
      <c r="N95" t="str">
        <f>IF(F95="","NÃO","SIM")</f>
        <v>NÃO</v>
      </c>
      <c r="O95" t="str">
        <f>IF($B95=5,"SIM","")</f>
        <v/>
      </c>
      <c r="P95" s="52" t="str">
        <f>A95&amp;B95&amp;C95&amp;E95&amp;G95&amp;EDATE(J95,0)</f>
        <v>45204103213713643SALÁRIO1121,7745205</v>
      </c>
      <c r="Q95" s="1">
        <f>IF(A95=0,"",VLOOKUP($A95,RESUMO!$A$8:$B$107,2,FALSE))</f>
        <v>5</v>
      </c>
    </row>
    <row r="96" spans="1:17" x14ac:dyDescent="0.25">
      <c r="A96" s="53">
        <v>45204</v>
      </c>
      <c r="B96" s="1">
        <v>1</v>
      </c>
      <c r="C96" s="51" t="s">
        <v>150</v>
      </c>
      <c r="D96" s="54" t="s">
        <v>151</v>
      </c>
      <c r="E96" s="42" t="s">
        <v>64</v>
      </c>
      <c r="G96" s="51">
        <v>834.76</v>
      </c>
      <c r="I96" s="56">
        <v>834.76</v>
      </c>
      <c r="J96" s="41">
        <v>45205</v>
      </c>
      <c r="K96" s="57" t="s">
        <v>51</v>
      </c>
      <c r="L96" s="1" t="s">
        <v>152</v>
      </c>
      <c r="N96" t="str">
        <f>IF(F96="","NÃO","SIM")</f>
        <v>NÃO</v>
      </c>
      <c r="O96" t="str">
        <f>IF($B96=5,"SIM","")</f>
        <v/>
      </c>
      <c r="P96" s="52" t="str">
        <f>A96&amp;B96&amp;C96&amp;E96&amp;G96&amp;EDATE(J96,0)</f>
        <v>45204113075426628SALÁRIO834,7645205</v>
      </c>
      <c r="Q96" s="1">
        <f>IF(A96=0,"",VLOOKUP($A96,RESUMO!$A$8:$B$107,2,FALSE))</f>
        <v>5</v>
      </c>
    </row>
    <row r="97" spans="1:17" x14ac:dyDescent="0.25">
      <c r="A97" s="53">
        <v>45204</v>
      </c>
      <c r="B97" s="1">
        <v>1</v>
      </c>
      <c r="C97" s="51" t="s">
        <v>156</v>
      </c>
      <c r="D97" s="54" t="s">
        <v>157</v>
      </c>
      <c r="E97" s="42" t="s">
        <v>64</v>
      </c>
      <c r="G97" s="51">
        <v>405.46</v>
      </c>
      <c r="I97" s="56">
        <v>405.46</v>
      </c>
      <c r="J97" s="41">
        <v>45205</v>
      </c>
      <c r="K97" s="57" t="s">
        <v>51</v>
      </c>
      <c r="L97" s="1" t="s">
        <v>158</v>
      </c>
      <c r="N97" t="str">
        <f>IF(F97="","NÃO","SIM")</f>
        <v>NÃO</v>
      </c>
      <c r="O97" t="str">
        <f>IF($B97=5,"SIM","")</f>
        <v/>
      </c>
      <c r="P97" s="52" t="str">
        <f>A97&amp;B97&amp;C97&amp;E97&amp;G97&amp;EDATE(J97,0)</f>
        <v>45204103435297697SALÁRIO405,4645205</v>
      </c>
      <c r="Q97" s="1">
        <f>IF(A97=0,"",VLOOKUP($A97,RESUMO!$A$8:$B$107,2,FALSE))</f>
        <v>5</v>
      </c>
    </row>
    <row r="98" spans="1:17" x14ac:dyDescent="0.25">
      <c r="A98" s="53">
        <v>45204</v>
      </c>
      <c r="B98" s="1">
        <v>1</v>
      </c>
      <c r="C98" s="51" t="s">
        <v>201</v>
      </c>
      <c r="D98" s="54" t="s">
        <v>202</v>
      </c>
      <c r="E98" s="42" t="s">
        <v>64</v>
      </c>
      <c r="G98" s="51">
        <v>120</v>
      </c>
      <c r="H98" s="55">
        <v>5</v>
      </c>
      <c r="I98" s="56">
        <v>600</v>
      </c>
      <c r="J98" s="41">
        <v>45205</v>
      </c>
      <c r="K98" s="57" t="s">
        <v>51</v>
      </c>
      <c r="L98" s="1" t="s">
        <v>203</v>
      </c>
      <c r="N98" t="str">
        <f>IF(F98="","NÃO","SIM")</f>
        <v>NÃO</v>
      </c>
      <c r="O98" t="str">
        <f>IF($B98=5,"SIM","")</f>
        <v/>
      </c>
      <c r="P98" s="52" t="str">
        <f>A98&amp;B98&amp;C98&amp;E98&amp;G98&amp;EDATE(J98,0)</f>
        <v>45204116700955688SALÁRIO12045205</v>
      </c>
      <c r="Q98" s="1">
        <f>IF(A98=0,"",VLOOKUP($A98,RESUMO!$A$8:$B$107,2,FALSE))</f>
        <v>5</v>
      </c>
    </row>
    <row r="99" spans="1:17" x14ac:dyDescent="0.25">
      <c r="A99" s="53">
        <v>45204</v>
      </c>
      <c r="B99" s="1">
        <v>1</v>
      </c>
      <c r="C99" s="51" t="s">
        <v>156</v>
      </c>
      <c r="D99" s="54" t="s">
        <v>157</v>
      </c>
      <c r="E99" s="42" t="s">
        <v>64</v>
      </c>
      <c r="G99" s="51">
        <v>180</v>
      </c>
      <c r="H99" s="55">
        <v>6</v>
      </c>
      <c r="I99" s="56">
        <v>1080</v>
      </c>
      <c r="J99" s="41">
        <v>45205</v>
      </c>
      <c r="K99" s="57" t="s">
        <v>51</v>
      </c>
      <c r="L99" s="1" t="s">
        <v>158</v>
      </c>
      <c r="N99" t="str">
        <f>IF(F99="","NÃO","SIM")</f>
        <v>NÃO</v>
      </c>
      <c r="O99" t="str">
        <f>IF($B99=5,"SIM","")</f>
        <v/>
      </c>
      <c r="P99" s="52" t="str">
        <f>A99&amp;B99&amp;C99&amp;E99&amp;G99&amp;EDATE(J99,0)</f>
        <v>45204103435297697SALÁRIO18045205</v>
      </c>
      <c r="Q99" s="1">
        <f>IF(A99=0,"",VLOOKUP($A99,RESUMO!$A$8:$B$107,2,FALSE))</f>
        <v>5</v>
      </c>
    </row>
    <row r="100" spans="1:17" x14ac:dyDescent="0.25">
      <c r="A100" s="53">
        <v>45204</v>
      </c>
      <c r="B100" s="1">
        <v>1</v>
      </c>
      <c r="C100" s="51" t="s">
        <v>204</v>
      </c>
      <c r="D100" s="54" t="s">
        <v>205</v>
      </c>
      <c r="E100" s="42" t="s">
        <v>64</v>
      </c>
      <c r="G100" s="51">
        <v>120</v>
      </c>
      <c r="H100" s="55">
        <v>5</v>
      </c>
      <c r="I100" s="56">
        <v>600</v>
      </c>
      <c r="J100" s="41">
        <v>45205</v>
      </c>
      <c r="K100" s="57" t="s">
        <v>51</v>
      </c>
      <c r="L100" s="1" t="s">
        <v>206</v>
      </c>
      <c r="N100" t="str">
        <f>IF(F100="","NÃO","SIM")</f>
        <v>NÃO</v>
      </c>
      <c r="O100" t="str">
        <f>IF($B100=5,"SIM","")</f>
        <v/>
      </c>
      <c r="P100" s="52" t="str">
        <f>A100&amp;B100&amp;C100&amp;E100&amp;G100&amp;EDATE(J100,0)</f>
        <v>45204105864821560SALÁRIO12045205</v>
      </c>
      <c r="Q100" s="1">
        <f>IF(A100=0,"",VLOOKUP($A100,RESUMO!$A$8:$B$107,2,FALSE))</f>
        <v>5</v>
      </c>
    </row>
    <row r="101" spans="1:17" x14ac:dyDescent="0.25">
      <c r="A101" s="53">
        <v>45204</v>
      </c>
      <c r="B101" s="1">
        <v>1</v>
      </c>
      <c r="C101" s="51" t="s">
        <v>156</v>
      </c>
      <c r="D101" s="54" t="s">
        <v>157</v>
      </c>
      <c r="E101" s="42" t="s">
        <v>107</v>
      </c>
      <c r="G101" s="51">
        <v>40.9</v>
      </c>
      <c r="H101" s="55">
        <v>21</v>
      </c>
      <c r="I101" s="56">
        <v>858.9</v>
      </c>
      <c r="J101" s="41">
        <v>45205</v>
      </c>
      <c r="K101" s="57" t="s">
        <v>51</v>
      </c>
      <c r="L101" s="1" t="s">
        <v>158</v>
      </c>
      <c r="N101" t="str">
        <f>IF(F101="","NÃO","SIM")</f>
        <v>NÃO</v>
      </c>
      <c r="O101" t="str">
        <f>IF($B101=5,"SIM","")</f>
        <v/>
      </c>
      <c r="P101" s="52" t="str">
        <f>A101&amp;B101&amp;C101&amp;E101&amp;G101&amp;EDATE(J101,0)</f>
        <v>45204103435297697TRANSPORTE40,945205</v>
      </c>
      <c r="Q101" s="1">
        <f>IF(A101=0,"",VLOOKUP($A101,RESUMO!$A$8:$B$107,2,FALSE))</f>
        <v>5</v>
      </c>
    </row>
    <row r="102" spans="1:17" x14ac:dyDescent="0.25">
      <c r="A102" s="53">
        <v>45204</v>
      </c>
      <c r="B102" s="1">
        <v>1</v>
      </c>
      <c r="C102" s="51" t="s">
        <v>204</v>
      </c>
      <c r="D102" s="54" t="s">
        <v>205</v>
      </c>
      <c r="E102" s="42" t="s">
        <v>107</v>
      </c>
      <c r="G102" s="51">
        <v>9</v>
      </c>
      <c r="H102" s="55">
        <v>21</v>
      </c>
      <c r="I102" s="56">
        <v>189</v>
      </c>
      <c r="J102" s="41">
        <v>45205</v>
      </c>
      <c r="K102" s="57" t="s">
        <v>51</v>
      </c>
      <c r="L102" s="1" t="s">
        <v>206</v>
      </c>
      <c r="N102" t="str">
        <f>IF(F102="","NÃO","SIM")</f>
        <v>NÃO</v>
      </c>
      <c r="O102" t="str">
        <f>IF($B102=5,"SIM","")</f>
        <v/>
      </c>
      <c r="P102" s="52" t="str">
        <f>A102&amp;B102&amp;C102&amp;E102&amp;G102&amp;EDATE(J102,0)</f>
        <v>45204105864821560TRANSPORTE945205</v>
      </c>
      <c r="Q102" s="1">
        <f>IF(A102=0,"",VLOOKUP($A102,RESUMO!$A$8:$B$107,2,FALSE))</f>
        <v>5</v>
      </c>
    </row>
    <row r="103" spans="1:17" x14ac:dyDescent="0.25">
      <c r="A103" s="53">
        <v>45204</v>
      </c>
      <c r="B103" s="1">
        <v>1</v>
      </c>
      <c r="C103" s="51" t="s">
        <v>156</v>
      </c>
      <c r="D103" s="54" t="s">
        <v>157</v>
      </c>
      <c r="E103" s="42" t="s">
        <v>108</v>
      </c>
      <c r="G103" s="51">
        <v>4</v>
      </c>
      <c r="H103" s="55">
        <v>21</v>
      </c>
      <c r="I103" s="56">
        <v>84</v>
      </c>
      <c r="J103" s="41">
        <v>45205</v>
      </c>
      <c r="K103" s="57" t="s">
        <v>51</v>
      </c>
      <c r="L103" s="1" t="s">
        <v>158</v>
      </c>
      <c r="N103" t="str">
        <f>IF(F103="","NÃO","SIM")</f>
        <v>NÃO</v>
      </c>
      <c r="O103" t="str">
        <f>IF($B103=5,"SIM","")</f>
        <v/>
      </c>
      <c r="P103" s="52" t="str">
        <f>A103&amp;B103&amp;C103&amp;E103&amp;G103&amp;EDATE(J103,0)</f>
        <v>45204103435297697CAFÉ445205</v>
      </c>
      <c r="Q103" s="1">
        <f>IF(A103=0,"",VLOOKUP($A103,RESUMO!$A$8:$B$107,2,FALSE))</f>
        <v>5</v>
      </c>
    </row>
    <row r="104" spans="1:17" x14ac:dyDescent="0.25">
      <c r="A104" s="53">
        <v>45204</v>
      </c>
      <c r="B104" s="1">
        <v>1</v>
      </c>
      <c r="C104" s="51" t="s">
        <v>204</v>
      </c>
      <c r="D104" s="54" t="s">
        <v>205</v>
      </c>
      <c r="E104" s="42" t="s">
        <v>108</v>
      </c>
      <c r="G104" s="51">
        <v>4</v>
      </c>
      <c r="H104" s="55">
        <v>21</v>
      </c>
      <c r="I104" s="56">
        <v>84</v>
      </c>
      <c r="J104" s="41">
        <v>45205</v>
      </c>
      <c r="K104" s="57" t="s">
        <v>51</v>
      </c>
      <c r="L104" s="1" t="s">
        <v>206</v>
      </c>
      <c r="N104" t="str">
        <f>IF(F104="","NÃO","SIM")</f>
        <v>NÃO</v>
      </c>
      <c r="O104" t="str">
        <f>IF($B104=5,"SIM","")</f>
        <v/>
      </c>
      <c r="P104" s="52" t="str">
        <f>A104&amp;B104&amp;C104&amp;E104&amp;G104&amp;EDATE(J104,0)</f>
        <v>45204105864821560CAFÉ445205</v>
      </c>
      <c r="Q104" s="1">
        <f>IF(A104=0,"",VLOOKUP($A104,RESUMO!$A$8:$B$107,2,FALSE))</f>
        <v>5</v>
      </c>
    </row>
    <row r="105" spans="1:17" x14ac:dyDescent="0.25">
      <c r="A105" s="53">
        <v>45204</v>
      </c>
      <c r="B105" s="1">
        <v>1</v>
      </c>
      <c r="C105" s="51" t="s">
        <v>62</v>
      </c>
      <c r="D105" s="54" t="s">
        <v>63</v>
      </c>
      <c r="E105" s="42" t="s">
        <v>107</v>
      </c>
      <c r="G105" s="51">
        <v>29.4</v>
      </c>
      <c r="H105" s="55">
        <v>21</v>
      </c>
      <c r="I105" s="56">
        <v>617.4</v>
      </c>
      <c r="J105" s="41">
        <v>45205</v>
      </c>
      <c r="K105" s="57" t="s">
        <v>51</v>
      </c>
      <c r="L105" s="1" t="s">
        <v>65</v>
      </c>
      <c r="N105" t="str">
        <f>IF(F105="","NÃO","SIM")</f>
        <v>NÃO</v>
      </c>
      <c r="O105" t="str">
        <f>IF($B105=5,"SIM","")</f>
        <v/>
      </c>
      <c r="P105" s="52" t="str">
        <f>A105&amp;B105&amp;C105&amp;E105&amp;G105&amp;EDATE(J105,0)</f>
        <v>45204112101331640TRANSPORTE29,445205</v>
      </c>
      <c r="Q105" s="1">
        <f>IF(A105=0,"",VLOOKUP($A105,RESUMO!$A$8:$B$107,2,FALSE))</f>
        <v>5</v>
      </c>
    </row>
    <row r="106" spans="1:17" x14ac:dyDescent="0.25">
      <c r="A106" s="53">
        <v>45204</v>
      </c>
      <c r="B106" s="1">
        <v>1</v>
      </c>
      <c r="C106" s="51" t="s">
        <v>66</v>
      </c>
      <c r="D106" s="54" t="s">
        <v>67</v>
      </c>
      <c r="E106" s="42" t="s">
        <v>107</v>
      </c>
      <c r="G106" s="51">
        <v>36.1</v>
      </c>
      <c r="H106" s="55">
        <v>21</v>
      </c>
      <c r="I106" s="56">
        <v>758.1</v>
      </c>
      <c r="J106" s="41">
        <v>45205</v>
      </c>
      <c r="K106" s="57" t="s">
        <v>51</v>
      </c>
      <c r="L106" s="1" t="s">
        <v>68</v>
      </c>
      <c r="N106" t="str">
        <f>IF(F106="","NÃO","SIM")</f>
        <v>NÃO</v>
      </c>
      <c r="O106" t="str">
        <f>IF($B106=5,"SIM","")</f>
        <v/>
      </c>
      <c r="P106" s="52" t="str">
        <f>A106&amp;B106&amp;C106&amp;E106&amp;G106&amp;EDATE(J106,0)</f>
        <v>45204170458913693TRANSPORTE36,145205</v>
      </c>
      <c r="Q106" s="1">
        <f>IF(A106=0,"",VLOOKUP($A106,RESUMO!$A$8:$B$107,2,FALSE))</f>
        <v>5</v>
      </c>
    </row>
    <row r="107" spans="1:17" x14ac:dyDescent="0.25">
      <c r="A107" s="53">
        <v>45204</v>
      </c>
      <c r="B107" s="1">
        <v>1</v>
      </c>
      <c r="C107" s="51" t="s">
        <v>69</v>
      </c>
      <c r="D107" s="54" t="s">
        <v>70</v>
      </c>
      <c r="E107" s="42" t="s">
        <v>107</v>
      </c>
      <c r="G107" s="51">
        <v>36.1</v>
      </c>
      <c r="H107" s="55">
        <v>21</v>
      </c>
      <c r="I107" s="56">
        <v>758.1</v>
      </c>
      <c r="J107" s="41">
        <v>45205</v>
      </c>
      <c r="K107" s="57" t="s">
        <v>51</v>
      </c>
      <c r="L107" s="1" t="s">
        <v>71</v>
      </c>
      <c r="N107" t="str">
        <f>IF(F107="","NÃO","SIM")</f>
        <v>NÃO</v>
      </c>
      <c r="O107" t="str">
        <f>IF($B107=5,"SIM","")</f>
        <v/>
      </c>
      <c r="P107" s="52" t="str">
        <f>A107&amp;B107&amp;C107&amp;E107&amp;G107&amp;EDATE(J107,0)</f>
        <v>45204160917440625TRANSPORTE36,145205</v>
      </c>
      <c r="Q107" s="1">
        <f>IF(A107=0,"",VLOOKUP($A107,RESUMO!$A$8:$B$107,2,FALSE))</f>
        <v>5</v>
      </c>
    </row>
    <row r="108" spans="1:17" x14ac:dyDescent="0.25">
      <c r="A108" s="53">
        <v>45204</v>
      </c>
      <c r="B108" s="1">
        <v>1</v>
      </c>
      <c r="C108" s="51" t="s">
        <v>72</v>
      </c>
      <c r="D108" s="54" t="s">
        <v>73</v>
      </c>
      <c r="E108" s="42" t="s">
        <v>107</v>
      </c>
      <c r="G108" s="51">
        <v>40.9</v>
      </c>
      <c r="H108" s="55">
        <v>21</v>
      </c>
      <c r="I108" s="56">
        <v>858.9</v>
      </c>
      <c r="J108" s="41">
        <v>45205</v>
      </c>
      <c r="K108" s="57" t="s">
        <v>51</v>
      </c>
      <c r="L108" s="1" t="s">
        <v>74</v>
      </c>
      <c r="N108" t="str">
        <f>IF(F108="","NÃO","SIM")</f>
        <v>NÃO</v>
      </c>
      <c r="O108" t="str">
        <f>IF($B108=5,"SIM","")</f>
        <v/>
      </c>
      <c r="P108" s="52" t="str">
        <f>A108&amp;B108&amp;C108&amp;E108&amp;G108&amp;EDATE(J108,0)</f>
        <v>45204116700914655TRANSPORTE40,945205</v>
      </c>
      <c r="Q108" s="1">
        <f>IF(A108=0,"",VLOOKUP($A108,RESUMO!$A$8:$B$107,2,FALSE))</f>
        <v>5</v>
      </c>
    </row>
    <row r="109" spans="1:17" x14ac:dyDescent="0.25">
      <c r="A109" s="53">
        <v>45204</v>
      </c>
      <c r="B109" s="1">
        <v>1</v>
      </c>
      <c r="C109" s="51" t="s">
        <v>147</v>
      </c>
      <c r="D109" s="54" t="s">
        <v>148</v>
      </c>
      <c r="E109" s="42" t="s">
        <v>107</v>
      </c>
      <c r="G109" s="51">
        <v>27.1</v>
      </c>
      <c r="H109" s="55">
        <v>21</v>
      </c>
      <c r="I109" s="56">
        <v>569.1</v>
      </c>
      <c r="J109" s="41">
        <v>45205</v>
      </c>
      <c r="K109" s="57" t="s">
        <v>51</v>
      </c>
      <c r="L109" s="1" t="s">
        <v>149</v>
      </c>
      <c r="N109" t="str">
        <f>IF(F109="","NÃO","SIM")</f>
        <v>NÃO</v>
      </c>
      <c r="O109" t="str">
        <f>IF($B109=5,"SIM","")</f>
        <v/>
      </c>
      <c r="P109" s="52" t="str">
        <f>A109&amp;B109&amp;C109&amp;E109&amp;G109&amp;EDATE(J109,0)</f>
        <v>45204103213713643TRANSPORTE27,145205</v>
      </c>
      <c r="Q109" s="1">
        <f>IF(A109=0,"",VLOOKUP($A109,RESUMO!$A$8:$B$107,2,FALSE))</f>
        <v>5</v>
      </c>
    </row>
    <row r="110" spans="1:17" x14ac:dyDescent="0.25">
      <c r="A110" s="53">
        <v>45204</v>
      </c>
      <c r="B110" s="1">
        <v>1</v>
      </c>
      <c r="C110" s="51" t="s">
        <v>150</v>
      </c>
      <c r="D110" s="54" t="s">
        <v>151</v>
      </c>
      <c r="E110" s="42" t="s">
        <v>107</v>
      </c>
      <c r="G110" s="51">
        <v>34.25</v>
      </c>
      <c r="H110" s="55">
        <v>19</v>
      </c>
      <c r="I110" s="56">
        <v>650.75</v>
      </c>
      <c r="J110" s="41">
        <v>45205</v>
      </c>
      <c r="K110" s="57" t="s">
        <v>51</v>
      </c>
      <c r="L110" s="1" t="s">
        <v>152</v>
      </c>
      <c r="N110" t="str">
        <f>IF(F110="","NÃO","SIM")</f>
        <v>NÃO</v>
      </c>
      <c r="O110" t="str">
        <f>IF($B110=5,"SIM","")</f>
        <v/>
      </c>
      <c r="P110" s="52" t="str">
        <f>A110&amp;B110&amp;C110&amp;E110&amp;G110&amp;EDATE(J110,0)</f>
        <v>45204113075426628TRANSPORTE34,2545205</v>
      </c>
      <c r="Q110" s="1">
        <f>IF(A110=0,"",VLOOKUP($A110,RESUMO!$A$8:$B$107,2,FALSE))</f>
        <v>5</v>
      </c>
    </row>
    <row r="111" spans="1:17" x14ac:dyDescent="0.25">
      <c r="A111" s="53">
        <v>45204</v>
      </c>
      <c r="B111" s="1">
        <v>1</v>
      </c>
      <c r="C111" s="51" t="s">
        <v>156</v>
      </c>
      <c r="D111" s="54" t="s">
        <v>157</v>
      </c>
      <c r="E111" s="42" t="s">
        <v>107</v>
      </c>
      <c r="G111" s="51">
        <v>31.6</v>
      </c>
      <c r="H111" s="55">
        <v>21</v>
      </c>
      <c r="I111" s="56">
        <v>663.6</v>
      </c>
      <c r="J111" s="41">
        <v>45205</v>
      </c>
      <c r="K111" s="57" t="s">
        <v>51</v>
      </c>
      <c r="L111" s="1" t="s">
        <v>158</v>
      </c>
      <c r="N111" t="str">
        <f>IF(F111="","NÃO","SIM")</f>
        <v>NÃO</v>
      </c>
      <c r="O111" t="str">
        <f>IF($B111=5,"SIM","")</f>
        <v/>
      </c>
      <c r="P111" s="52" t="str">
        <f>A111&amp;B111&amp;C111&amp;E111&amp;G111&amp;EDATE(J111,0)</f>
        <v>45204103435297697TRANSPORTE31,645205</v>
      </c>
      <c r="Q111" s="1">
        <f>IF(A111=0,"",VLOOKUP($A111,RESUMO!$A$8:$B$107,2,FALSE))</f>
        <v>5</v>
      </c>
    </row>
    <row r="112" spans="1:17" x14ac:dyDescent="0.25">
      <c r="A112" s="53">
        <v>45204</v>
      </c>
      <c r="B112" s="1">
        <v>1</v>
      </c>
      <c r="C112" s="51" t="s">
        <v>62</v>
      </c>
      <c r="D112" s="54" t="s">
        <v>63</v>
      </c>
      <c r="E112" s="42" t="s">
        <v>108</v>
      </c>
      <c r="G112" s="51">
        <v>4</v>
      </c>
      <c r="H112" s="55">
        <v>21</v>
      </c>
      <c r="I112" s="56">
        <v>84</v>
      </c>
      <c r="J112" s="41">
        <v>45205</v>
      </c>
      <c r="K112" s="57" t="s">
        <v>51</v>
      </c>
      <c r="L112" s="1" t="s">
        <v>65</v>
      </c>
      <c r="N112" t="str">
        <f>IF(F112="","NÃO","SIM")</f>
        <v>NÃO</v>
      </c>
      <c r="O112" t="str">
        <f>IF($B112=5,"SIM","")</f>
        <v/>
      </c>
      <c r="P112" s="52" t="str">
        <f>A112&amp;B112&amp;C112&amp;E112&amp;G112&amp;EDATE(J112,0)</f>
        <v>45204112101331640CAFÉ445205</v>
      </c>
      <c r="Q112" s="1">
        <f>IF(A112=0,"",VLOOKUP($A112,RESUMO!$A$8:$B$107,2,FALSE))</f>
        <v>5</v>
      </c>
    </row>
    <row r="113" spans="1:17" x14ac:dyDescent="0.25">
      <c r="A113" s="53">
        <v>45204</v>
      </c>
      <c r="B113" s="1">
        <v>1</v>
      </c>
      <c r="C113" s="51" t="s">
        <v>66</v>
      </c>
      <c r="D113" s="54" t="s">
        <v>67</v>
      </c>
      <c r="E113" s="42" t="s">
        <v>108</v>
      </c>
      <c r="G113" s="51">
        <v>4</v>
      </c>
      <c r="H113" s="55">
        <v>21</v>
      </c>
      <c r="I113" s="56">
        <v>84</v>
      </c>
      <c r="J113" s="41">
        <v>45205</v>
      </c>
      <c r="K113" s="57" t="s">
        <v>51</v>
      </c>
      <c r="L113" s="1" t="s">
        <v>68</v>
      </c>
      <c r="N113" t="str">
        <f>IF(F113="","NÃO","SIM")</f>
        <v>NÃO</v>
      </c>
      <c r="O113" t="str">
        <f>IF($B113=5,"SIM","")</f>
        <v/>
      </c>
      <c r="P113" s="52" t="str">
        <f>A113&amp;B113&amp;C113&amp;E113&amp;G113&amp;EDATE(J113,0)</f>
        <v>45204170458913693CAFÉ445205</v>
      </c>
      <c r="Q113" s="1">
        <f>IF(A113=0,"",VLOOKUP($A113,RESUMO!$A$8:$B$107,2,FALSE))</f>
        <v>5</v>
      </c>
    </row>
    <row r="114" spans="1:17" x14ac:dyDescent="0.25">
      <c r="A114" s="53">
        <v>45204</v>
      </c>
      <c r="B114" s="1">
        <v>1</v>
      </c>
      <c r="C114" s="51" t="s">
        <v>69</v>
      </c>
      <c r="D114" s="54" t="s">
        <v>70</v>
      </c>
      <c r="E114" s="42" t="s">
        <v>108</v>
      </c>
      <c r="G114" s="51">
        <v>4</v>
      </c>
      <c r="H114" s="55">
        <v>21</v>
      </c>
      <c r="I114" s="56">
        <v>84</v>
      </c>
      <c r="J114" s="41">
        <v>45205</v>
      </c>
      <c r="K114" s="57" t="s">
        <v>51</v>
      </c>
      <c r="L114" s="1" t="s">
        <v>71</v>
      </c>
      <c r="N114" t="str">
        <f>IF(F114="","NÃO","SIM")</f>
        <v>NÃO</v>
      </c>
      <c r="O114" t="str">
        <f>IF($B114=5,"SIM","")</f>
        <v/>
      </c>
      <c r="P114" s="52" t="str">
        <f>A114&amp;B114&amp;C114&amp;E114&amp;G114&amp;EDATE(J114,0)</f>
        <v>45204160917440625CAFÉ445205</v>
      </c>
      <c r="Q114" s="1">
        <f>IF(A114=0,"",VLOOKUP($A114,RESUMO!$A$8:$B$107,2,FALSE))</f>
        <v>5</v>
      </c>
    </row>
    <row r="115" spans="1:17" x14ac:dyDescent="0.25">
      <c r="A115" s="53">
        <v>45204</v>
      </c>
      <c r="B115" s="1">
        <v>1</v>
      </c>
      <c r="C115" s="51" t="s">
        <v>72</v>
      </c>
      <c r="D115" s="54" t="s">
        <v>73</v>
      </c>
      <c r="E115" s="42" t="s">
        <v>108</v>
      </c>
      <c r="G115" s="51">
        <v>4</v>
      </c>
      <c r="H115" s="55">
        <v>21</v>
      </c>
      <c r="I115" s="56">
        <v>84</v>
      </c>
      <c r="J115" s="41">
        <v>45205</v>
      </c>
      <c r="K115" s="57" t="s">
        <v>51</v>
      </c>
      <c r="L115" s="1" t="s">
        <v>74</v>
      </c>
      <c r="N115" t="str">
        <f>IF(F115="","NÃO","SIM")</f>
        <v>NÃO</v>
      </c>
      <c r="O115" t="str">
        <f>IF($B115=5,"SIM","")</f>
        <v/>
      </c>
      <c r="P115" s="52" t="str">
        <f>A115&amp;B115&amp;C115&amp;E115&amp;G115&amp;EDATE(J115,0)</f>
        <v>45204116700914655CAFÉ445205</v>
      </c>
      <c r="Q115" s="1">
        <f>IF(A115=0,"",VLOOKUP($A115,RESUMO!$A$8:$B$107,2,FALSE))</f>
        <v>5</v>
      </c>
    </row>
    <row r="116" spans="1:17" x14ac:dyDescent="0.25">
      <c r="A116" s="53">
        <v>45204</v>
      </c>
      <c r="B116" s="1">
        <v>1</v>
      </c>
      <c r="C116" s="51" t="s">
        <v>147</v>
      </c>
      <c r="D116" s="54" t="s">
        <v>148</v>
      </c>
      <c r="E116" s="42" t="s">
        <v>108</v>
      </c>
      <c r="G116" s="51">
        <v>4</v>
      </c>
      <c r="H116" s="55">
        <v>21</v>
      </c>
      <c r="I116" s="56">
        <v>84</v>
      </c>
      <c r="J116" s="41">
        <v>45205</v>
      </c>
      <c r="K116" s="57" t="s">
        <v>51</v>
      </c>
      <c r="L116" s="1" t="s">
        <v>149</v>
      </c>
      <c r="N116" t="str">
        <f>IF(F116="","NÃO","SIM")</f>
        <v>NÃO</v>
      </c>
      <c r="O116" t="str">
        <f>IF($B116=5,"SIM","")</f>
        <v/>
      </c>
      <c r="P116" s="52" t="str">
        <f>A116&amp;B116&amp;C116&amp;E116&amp;G116&amp;EDATE(J116,0)</f>
        <v>45204103213713643CAFÉ445205</v>
      </c>
      <c r="Q116" s="1">
        <f>IF(A116=0,"",VLOOKUP($A116,RESUMO!$A$8:$B$107,2,FALSE))</f>
        <v>5</v>
      </c>
    </row>
    <row r="117" spans="1:17" x14ac:dyDescent="0.25">
      <c r="A117" s="53">
        <v>45204</v>
      </c>
      <c r="B117" s="1">
        <v>1</v>
      </c>
      <c r="C117" s="51" t="s">
        <v>150</v>
      </c>
      <c r="D117" s="54" t="s">
        <v>151</v>
      </c>
      <c r="E117" s="42" t="s">
        <v>108</v>
      </c>
      <c r="G117" s="51">
        <v>4</v>
      </c>
      <c r="H117" s="55">
        <v>19</v>
      </c>
      <c r="I117" s="56">
        <v>76</v>
      </c>
      <c r="J117" s="41">
        <v>45205</v>
      </c>
      <c r="K117" s="57" t="s">
        <v>51</v>
      </c>
      <c r="L117" s="1" t="s">
        <v>152</v>
      </c>
      <c r="N117" t="str">
        <f>IF(F117="","NÃO","SIM")</f>
        <v>NÃO</v>
      </c>
      <c r="O117" t="str">
        <f>IF($B117=5,"SIM","")</f>
        <v/>
      </c>
      <c r="P117" s="52" t="str">
        <f>A117&amp;B117&amp;C117&amp;E117&amp;G117&amp;EDATE(J117,0)</f>
        <v>45204113075426628CAFÉ445205</v>
      </c>
      <c r="Q117" s="1">
        <f>IF(A117=0,"",VLOOKUP($A117,RESUMO!$A$8:$B$107,2,FALSE))</f>
        <v>5</v>
      </c>
    </row>
    <row r="118" spans="1:17" x14ac:dyDescent="0.25">
      <c r="A118" s="53">
        <v>45204</v>
      </c>
      <c r="B118" s="1">
        <v>1</v>
      </c>
      <c r="C118" s="51" t="s">
        <v>156</v>
      </c>
      <c r="D118" s="54" t="s">
        <v>157</v>
      </c>
      <c r="E118" s="42" t="s">
        <v>108</v>
      </c>
      <c r="G118" s="51">
        <v>4</v>
      </c>
      <c r="H118" s="55">
        <v>21</v>
      </c>
      <c r="I118" s="56">
        <v>84</v>
      </c>
      <c r="J118" s="41">
        <v>45205</v>
      </c>
      <c r="K118" s="57" t="s">
        <v>51</v>
      </c>
      <c r="L118" s="1" t="s">
        <v>158</v>
      </c>
      <c r="N118" t="str">
        <f>IF(F118="","NÃO","SIM")</f>
        <v>NÃO</v>
      </c>
      <c r="O118" t="str">
        <f>IF($B118=5,"SIM","")</f>
        <v/>
      </c>
      <c r="P118" s="52" t="str">
        <f>A118&amp;B118&amp;C118&amp;E118&amp;G118&amp;EDATE(J118,0)</f>
        <v>45204103435297697CAFÉ445205</v>
      </c>
      <c r="Q118" s="1">
        <f>IF(A118=0,"",VLOOKUP($A118,RESUMO!$A$8:$B$107,2,FALSE))</f>
        <v>5</v>
      </c>
    </row>
    <row r="119" spans="1:17" x14ac:dyDescent="0.25">
      <c r="A119" s="41">
        <v>45204</v>
      </c>
      <c r="B119">
        <v>2</v>
      </c>
      <c r="C119" t="s">
        <v>17</v>
      </c>
      <c r="D119" t="s">
        <v>18</v>
      </c>
      <c r="E119" t="s">
        <v>25</v>
      </c>
      <c r="G119" s="66">
        <v>6000</v>
      </c>
      <c r="H119">
        <v>1</v>
      </c>
      <c r="I119" s="66">
        <v>6000</v>
      </c>
      <c r="J119" s="41">
        <v>45205</v>
      </c>
      <c r="K119" t="s">
        <v>21</v>
      </c>
      <c r="M119" t="s">
        <v>22</v>
      </c>
      <c r="N119" t="str">
        <f>IF(F119="","NÃO","SIM")</f>
        <v>NÃO</v>
      </c>
      <c r="O119" t="str">
        <f>IF($B119=5,"SIM","")</f>
        <v/>
      </c>
      <c r="P119" s="52" t="str">
        <f>A119&amp;B119&amp;C119&amp;E119&amp;G119&amp;EDATE(J119,0)</f>
        <v>45204230104762000107ADM OBRA - PARC. 2/9600045205</v>
      </c>
      <c r="Q119" s="1">
        <f>IF(A119=0,"",VLOOKUP($A119,RESUMO!$A$8:$B$107,2,FALSE))</f>
        <v>5</v>
      </c>
    </row>
    <row r="120" spans="1:17" x14ac:dyDescent="0.25">
      <c r="A120" s="41">
        <v>45204</v>
      </c>
      <c r="B120">
        <v>2</v>
      </c>
      <c r="C120" t="s">
        <v>17</v>
      </c>
      <c r="D120" t="s">
        <v>18</v>
      </c>
      <c r="E120" t="s">
        <v>34</v>
      </c>
      <c r="G120" s="66">
        <v>4000</v>
      </c>
      <c r="H120">
        <v>1</v>
      </c>
      <c r="I120" s="66">
        <v>4000</v>
      </c>
      <c r="J120" s="41">
        <v>45205</v>
      </c>
      <c r="K120" t="s">
        <v>21</v>
      </c>
      <c r="M120" t="s">
        <v>22</v>
      </c>
      <c r="N120" t="str">
        <f>IF(F120="","NÃO","SIM")</f>
        <v>NÃO</v>
      </c>
      <c r="O120" t="str">
        <f>IF($B120=5,"SIM","")</f>
        <v/>
      </c>
      <c r="P120" s="52" t="str">
        <f>A120&amp;B120&amp;C120&amp;E120&amp;G120&amp;EDATE(J120,0)</f>
        <v>45204230104762000107ADM OBRA - PARC. 2/15400045205</v>
      </c>
      <c r="Q120" s="1">
        <f>IF(A120=0,"",VLOOKUP($A120,RESUMO!$A$8:$B$107,2,FALSE))</f>
        <v>5</v>
      </c>
    </row>
    <row r="121" spans="1:17" x14ac:dyDescent="0.25">
      <c r="A121" s="53">
        <v>45204</v>
      </c>
      <c r="B121" s="1">
        <v>2</v>
      </c>
      <c r="C121" s="51" t="s">
        <v>207</v>
      </c>
      <c r="D121" s="54" t="s">
        <v>208</v>
      </c>
      <c r="E121" s="42" t="s">
        <v>209</v>
      </c>
      <c r="G121" s="51">
        <v>1870</v>
      </c>
      <c r="I121" s="56">
        <v>1870</v>
      </c>
      <c r="J121" s="41">
        <v>45205</v>
      </c>
      <c r="K121" s="57" t="s">
        <v>56</v>
      </c>
      <c r="L121" s="1" t="s">
        <v>210</v>
      </c>
      <c r="N121" t="str">
        <f>IF(F121="","NÃO","SIM")</f>
        <v>NÃO</v>
      </c>
      <c r="O121" t="str">
        <f>IF($B121=5,"SIM","")</f>
        <v/>
      </c>
      <c r="P121" s="52" t="str">
        <f>A121&amp;B121&amp;C121&amp;E121&amp;G121&amp;EDATE(J121,0)</f>
        <v>45204200073410600MADEIRITE, SARRAFO, PONTALETE187045205</v>
      </c>
      <c r="Q121" s="1">
        <f>IF(A121=0,"",VLOOKUP($A121,RESUMO!$A$8:$B$107,2,FALSE))</f>
        <v>5</v>
      </c>
    </row>
    <row r="122" spans="1:17" x14ac:dyDescent="0.25">
      <c r="A122" s="53">
        <v>45204</v>
      </c>
      <c r="B122" s="1">
        <v>2</v>
      </c>
      <c r="C122" s="51" t="s">
        <v>78</v>
      </c>
      <c r="D122" s="54" t="s">
        <v>79</v>
      </c>
      <c r="E122" s="42" t="s">
        <v>80</v>
      </c>
      <c r="G122" s="51">
        <v>245</v>
      </c>
      <c r="I122" s="56">
        <v>245</v>
      </c>
      <c r="J122" s="41">
        <v>45205</v>
      </c>
      <c r="K122" s="57" t="s">
        <v>51</v>
      </c>
      <c r="L122" s="1" t="s">
        <v>81</v>
      </c>
      <c r="N122" t="str">
        <f>IF(F122="","NÃO","SIM")</f>
        <v>NÃO</v>
      </c>
      <c r="O122" t="str">
        <f>IF($B122=5,"SIM","")</f>
        <v/>
      </c>
      <c r="P122" s="52" t="str">
        <f>A122&amp;B122&amp;C122&amp;E122&amp;G122&amp;EDATE(J122,0)</f>
        <v>45204227648990687MHS SEGURANÇA DO TRABALHO24545205</v>
      </c>
      <c r="Q122" s="1">
        <f>IF(A122=0,"",VLOOKUP($A122,RESUMO!$A$8:$B$107,2,FALSE))</f>
        <v>5</v>
      </c>
    </row>
    <row r="123" spans="1:17" x14ac:dyDescent="0.25">
      <c r="A123" s="53">
        <v>45204</v>
      </c>
      <c r="B123" s="1">
        <v>2</v>
      </c>
      <c r="C123" s="51" t="s">
        <v>78</v>
      </c>
      <c r="D123" s="54" t="s">
        <v>79</v>
      </c>
      <c r="E123" s="42" t="s">
        <v>211</v>
      </c>
      <c r="G123" s="51">
        <v>115</v>
      </c>
      <c r="I123" s="56">
        <v>115</v>
      </c>
      <c r="J123" s="41">
        <v>45205</v>
      </c>
      <c r="K123" s="57" t="s">
        <v>51</v>
      </c>
      <c r="L123" s="1" t="s">
        <v>81</v>
      </c>
      <c r="N123" t="str">
        <f>IF(F123="","NÃO","SIM")</f>
        <v>NÃO</v>
      </c>
      <c r="O123" t="str">
        <f>IF($B123=5,"SIM","")</f>
        <v/>
      </c>
      <c r="P123" s="52" t="str">
        <f>A123&amp;B123&amp;C123&amp;E123&amp;G123&amp;EDATE(J123,0)</f>
        <v>45204227648990687MOTOBOY - MENSALIDADE 09/202311545205</v>
      </c>
      <c r="Q123" s="1">
        <f>IF(A123=0,"",VLOOKUP($A123,RESUMO!$A$8:$B$107,2,FALSE))</f>
        <v>5</v>
      </c>
    </row>
    <row r="124" spans="1:17" x14ac:dyDescent="0.25">
      <c r="A124" s="53">
        <v>45204</v>
      </c>
      <c r="B124" s="1">
        <v>2</v>
      </c>
      <c r="C124" s="51" t="s">
        <v>110</v>
      </c>
      <c r="D124" s="54" t="s">
        <v>111</v>
      </c>
      <c r="E124" s="42" t="s">
        <v>212</v>
      </c>
      <c r="G124" s="51">
        <v>660</v>
      </c>
      <c r="I124" s="56">
        <v>660</v>
      </c>
      <c r="J124" s="41">
        <v>45205</v>
      </c>
      <c r="K124" s="57" t="s">
        <v>51</v>
      </c>
      <c r="L124" s="1" t="s">
        <v>113</v>
      </c>
      <c r="N124" t="str">
        <f>IF(F124="","NÃO","SIM")</f>
        <v>NÃO</v>
      </c>
      <c r="O124" t="str">
        <f>IF($B124=5,"SIM","")</f>
        <v/>
      </c>
      <c r="P124" s="52" t="str">
        <f>A124&amp;B124&amp;C124&amp;E124&amp;G124&amp;EDATE(J124,0)</f>
        <v>45204237081707840FOLHA DP - 09/202366045205</v>
      </c>
      <c r="Q124" s="1">
        <f>IF(A124=0,"",VLOOKUP($A124,RESUMO!$A$8:$B$107,2,FALSE))</f>
        <v>5</v>
      </c>
    </row>
    <row r="125" spans="1:17" x14ac:dyDescent="0.25">
      <c r="A125" s="53">
        <v>45204</v>
      </c>
      <c r="B125" s="1">
        <v>2</v>
      </c>
      <c r="C125" s="51" t="s">
        <v>119</v>
      </c>
      <c r="D125" s="54" t="s">
        <v>120</v>
      </c>
      <c r="E125" s="42" t="s">
        <v>213</v>
      </c>
      <c r="G125" s="51">
        <v>1490</v>
      </c>
      <c r="I125" s="56">
        <v>1490</v>
      </c>
      <c r="J125" s="41">
        <v>45205</v>
      </c>
      <c r="K125" s="57" t="s">
        <v>90</v>
      </c>
      <c r="L125" s="1" t="s">
        <v>122</v>
      </c>
      <c r="N125" t="str">
        <f>IF(F125="","NÃO","SIM")</f>
        <v>NÃO</v>
      </c>
      <c r="O125" t="str">
        <f>IF($B125=5,"SIM","")</f>
        <v/>
      </c>
      <c r="P125" s="52" t="str">
        <f>A125&amp;B125&amp;C125&amp;E125&amp;G125&amp;EDATE(J125,0)</f>
        <v>45204237052904870AREIA E FRETE - PED. Nº 3654 / 4014149045205</v>
      </c>
      <c r="Q125" s="1">
        <f>IF(A125=0,"",VLOOKUP($A125,RESUMO!$A$8:$B$107,2,FALSE))</f>
        <v>5</v>
      </c>
    </row>
    <row r="126" spans="1:17" x14ac:dyDescent="0.25">
      <c r="A126" s="53">
        <v>45204</v>
      </c>
      <c r="B126" s="1">
        <v>3</v>
      </c>
      <c r="C126" s="51" t="s">
        <v>123</v>
      </c>
      <c r="D126" s="54" t="s">
        <v>124</v>
      </c>
      <c r="E126" s="42" t="s">
        <v>212</v>
      </c>
      <c r="G126" s="51">
        <v>1141.26</v>
      </c>
      <c r="I126" s="56">
        <v>1141.26</v>
      </c>
      <c r="J126" s="41">
        <v>45206</v>
      </c>
      <c r="K126" s="57" t="s">
        <v>51</v>
      </c>
      <c r="N126" t="str">
        <f>IF(F126="","NÃO","SIM")</f>
        <v>NÃO</v>
      </c>
      <c r="O126" t="str">
        <f>IF($B126=5,"SIM","")</f>
        <v/>
      </c>
      <c r="P126" s="52" t="str">
        <f>A126&amp;B126&amp;C126&amp;E126&amp;G126&amp;EDATE(J126,0)</f>
        <v>45204300360305000104FOLHA DP - 09/20231141,2645206</v>
      </c>
      <c r="Q126" s="1">
        <f>IF(A126=0,"",VLOOKUP($A126,RESUMO!$A$8:$B$107,2,FALSE))</f>
        <v>5</v>
      </c>
    </row>
    <row r="127" spans="1:17" x14ac:dyDescent="0.25">
      <c r="A127" s="53">
        <v>45204</v>
      </c>
      <c r="B127" s="1">
        <v>3</v>
      </c>
      <c r="C127" s="51" t="s">
        <v>114</v>
      </c>
      <c r="D127" s="54" t="s">
        <v>115</v>
      </c>
      <c r="E127" s="42" t="s">
        <v>214</v>
      </c>
      <c r="G127" s="51">
        <v>962.4</v>
      </c>
      <c r="I127" s="56">
        <v>962.4</v>
      </c>
      <c r="J127" s="41">
        <v>45208</v>
      </c>
      <c r="K127" s="57" t="s">
        <v>90</v>
      </c>
      <c r="L127" s="1" t="s">
        <v>117</v>
      </c>
      <c r="N127" t="str">
        <f>IF(F127="","NÃO","SIM")</f>
        <v>NÃO</v>
      </c>
      <c r="O127" t="str">
        <f>IF($B127=5,"SIM","")</f>
        <v/>
      </c>
      <c r="P127" s="52" t="str">
        <f>A127&amp;B127&amp;C127&amp;E127&amp;G127&amp;EDATE(J127,0)</f>
        <v>45204332392731000116MATERIAIS DIVERSOS - NF 1238962,445208</v>
      </c>
      <c r="Q127" s="1">
        <f>IF(A127=0,"",VLOOKUP($A127,RESUMO!$A$8:$B$107,2,FALSE))</f>
        <v>5</v>
      </c>
    </row>
    <row r="128" spans="1:17" x14ac:dyDescent="0.25">
      <c r="A128" s="53">
        <v>45204</v>
      </c>
      <c r="B128" s="1">
        <v>3</v>
      </c>
      <c r="C128" s="51" t="s">
        <v>215</v>
      </c>
      <c r="D128" s="54" t="s">
        <v>216</v>
      </c>
      <c r="E128" s="42" t="s">
        <v>217</v>
      </c>
      <c r="G128" s="51">
        <v>1280</v>
      </c>
      <c r="I128" s="56">
        <v>1280</v>
      </c>
      <c r="J128" s="41">
        <v>45210</v>
      </c>
      <c r="K128" s="57" t="s">
        <v>90</v>
      </c>
      <c r="N128" t="str">
        <f>IF(F128="","NÃO","SIM")</f>
        <v>NÃO</v>
      </c>
      <c r="O128" t="str">
        <f>IF($B128=5,"SIM","")</f>
        <v/>
      </c>
      <c r="P128" s="52" t="str">
        <f>A128&amp;B128&amp;C128&amp;E128&amp;G128&amp;EDATE(J128,0)</f>
        <v>45204303562661000107CIMENTO - NF 122925128045210</v>
      </c>
      <c r="Q128" s="1">
        <f>IF(A128=0,"",VLOOKUP($A128,RESUMO!$A$8:$B$107,2,FALSE))</f>
        <v>5</v>
      </c>
    </row>
    <row r="129" spans="1:17" x14ac:dyDescent="0.25">
      <c r="A129" s="53">
        <v>45204</v>
      </c>
      <c r="B129" s="1">
        <v>3</v>
      </c>
      <c r="C129" s="51" t="s">
        <v>215</v>
      </c>
      <c r="D129" s="54" t="s">
        <v>216</v>
      </c>
      <c r="E129" s="42" t="s">
        <v>218</v>
      </c>
      <c r="G129" s="51">
        <v>2400</v>
      </c>
      <c r="I129" s="56">
        <v>2400</v>
      </c>
      <c r="J129" s="41">
        <v>45215</v>
      </c>
      <c r="K129" s="57" t="s">
        <v>90</v>
      </c>
      <c r="N129" t="str">
        <f>IF(F129="","NÃO","SIM")</f>
        <v>NÃO</v>
      </c>
      <c r="O129" t="str">
        <f>IF($B129=5,"SIM","")</f>
        <v/>
      </c>
      <c r="P129" s="52" t="str">
        <f>A129&amp;B129&amp;C129&amp;E129&amp;G129&amp;EDATE(J129,0)</f>
        <v>45204303562661000107CIMENTO - NF 123050240045215</v>
      </c>
      <c r="Q129" s="1">
        <f>IF(A129=0,"",VLOOKUP($A129,RESUMO!$A$8:$B$107,2,FALSE))</f>
        <v>5</v>
      </c>
    </row>
    <row r="130" spans="1:17" x14ac:dyDescent="0.25">
      <c r="A130" s="53">
        <v>45204</v>
      </c>
      <c r="B130" s="1">
        <v>3</v>
      </c>
      <c r="C130" s="51" t="s">
        <v>178</v>
      </c>
      <c r="D130" s="54" t="s">
        <v>179</v>
      </c>
      <c r="E130" s="42" t="s">
        <v>219</v>
      </c>
      <c r="G130" s="51">
        <v>250</v>
      </c>
      <c r="I130" s="56">
        <v>250</v>
      </c>
      <c r="J130" s="41">
        <v>45217</v>
      </c>
      <c r="K130" s="57" t="s">
        <v>181</v>
      </c>
      <c r="N130" t="str">
        <f>IF(F130="","NÃO","SIM")</f>
        <v>NÃO</v>
      </c>
      <c r="O130" t="str">
        <f>IF($B130=5,"SIM","")</f>
        <v/>
      </c>
      <c r="P130" s="52" t="str">
        <f>A130&amp;B130&amp;C130&amp;E130&amp;G130&amp;EDATE(J130,0)</f>
        <v>45204307409393000130ANDAIME E PISO METALICO - NF 2210725045217</v>
      </c>
      <c r="Q130" s="1">
        <f>IF(A130=0,"",VLOOKUP($A130,RESUMO!$A$8:$B$107,2,FALSE))</f>
        <v>5</v>
      </c>
    </row>
    <row r="131" spans="1:17" x14ac:dyDescent="0.25">
      <c r="A131" s="53">
        <v>45204</v>
      </c>
      <c r="B131" s="1">
        <v>3</v>
      </c>
      <c r="C131" s="51" t="s">
        <v>129</v>
      </c>
      <c r="D131" s="54" t="s">
        <v>130</v>
      </c>
      <c r="E131" s="42" t="s">
        <v>212</v>
      </c>
      <c r="G131" s="51">
        <v>5346.76</v>
      </c>
      <c r="I131" s="56">
        <v>5346.76</v>
      </c>
      <c r="J131" s="41">
        <v>45219</v>
      </c>
      <c r="K131" s="57" t="s">
        <v>51</v>
      </c>
      <c r="N131" t="str">
        <f>IF(F131="","NÃO","SIM")</f>
        <v>NÃO</v>
      </c>
      <c r="O131" t="str">
        <f>IF($B131=5,"SIM","")</f>
        <v/>
      </c>
      <c r="P131" s="52" t="str">
        <f>A131&amp;B131&amp;C131&amp;E131&amp;G131&amp;EDATE(J131,0)</f>
        <v>45204300394460000141FOLHA DP - 09/20235346,7645219</v>
      </c>
      <c r="Q131" s="1">
        <f>IF(A131=0,"",VLOOKUP($A131,RESUMO!$A$8:$B$107,2,FALSE))</f>
        <v>5</v>
      </c>
    </row>
    <row r="132" spans="1:17" x14ac:dyDescent="0.25">
      <c r="A132" s="53">
        <v>45204</v>
      </c>
      <c r="B132" s="1">
        <v>3</v>
      </c>
      <c r="C132" s="51" t="s">
        <v>126</v>
      </c>
      <c r="D132" s="54" t="s">
        <v>127</v>
      </c>
      <c r="E132" s="42" t="s">
        <v>220</v>
      </c>
      <c r="G132" s="51">
        <v>802.78</v>
      </c>
      <c r="I132" s="56">
        <v>802.78</v>
      </c>
      <c r="J132" s="41">
        <v>45222</v>
      </c>
      <c r="K132" s="57" t="s">
        <v>90</v>
      </c>
      <c r="N132" t="str">
        <f>IF(F132="","NÃO","SIM")</f>
        <v>NÃO</v>
      </c>
      <c r="O132" t="str">
        <f>IF($B132=5,"SIM","")</f>
        <v/>
      </c>
      <c r="P132" s="52" t="str">
        <f>A132&amp;B132&amp;C132&amp;E132&amp;G132&amp;EDATE(J132,0)</f>
        <v>45204316652460000215BRITA 1 - NF 5005802,7845222</v>
      </c>
      <c r="Q132" s="1">
        <f>IF(A132=0,"",VLOOKUP($A132,RESUMO!$A$8:$B$107,2,FALSE))</f>
        <v>5</v>
      </c>
    </row>
    <row r="133" spans="1:17" x14ac:dyDescent="0.25">
      <c r="A133" s="53">
        <v>45204</v>
      </c>
      <c r="B133" s="1">
        <v>3</v>
      </c>
      <c r="C133" s="51" t="s">
        <v>126</v>
      </c>
      <c r="D133" s="54" t="s">
        <v>127</v>
      </c>
      <c r="E133" s="42" t="s">
        <v>221</v>
      </c>
      <c r="G133" s="51">
        <v>867.75</v>
      </c>
      <c r="I133" s="56">
        <v>867.75</v>
      </c>
      <c r="J133" s="41">
        <v>45186</v>
      </c>
      <c r="K133" s="57" t="s">
        <v>90</v>
      </c>
      <c r="N133" t="str">
        <f>IF(F133="","NÃO","SIM")</f>
        <v>NÃO</v>
      </c>
      <c r="O133" t="str">
        <f>IF($B133=5,"SIM","")</f>
        <v/>
      </c>
      <c r="P133" s="52" t="str">
        <f>A133&amp;B133&amp;C133&amp;E133&amp;G133&amp;EDATE(J133,0)</f>
        <v>45204316652460000215BRITA 1 - NF 4581867,7545186</v>
      </c>
      <c r="Q133" s="1">
        <f>IF(A133=0,"",VLOOKUP($A133,RESUMO!$A$8:$B$107,2,FALSE))</f>
        <v>5</v>
      </c>
    </row>
    <row r="134" spans="1:17" x14ac:dyDescent="0.25">
      <c r="A134" s="53">
        <v>45204</v>
      </c>
      <c r="B134" s="1">
        <v>5</v>
      </c>
      <c r="C134" s="51" t="s">
        <v>222</v>
      </c>
      <c r="D134" s="54" t="s">
        <v>223</v>
      </c>
      <c r="E134" s="42" t="s">
        <v>224</v>
      </c>
      <c r="G134" s="51">
        <v>1095</v>
      </c>
      <c r="I134" s="56">
        <v>1095</v>
      </c>
      <c r="J134" s="41">
        <v>45187</v>
      </c>
      <c r="K134" s="57" t="s">
        <v>90</v>
      </c>
      <c r="N134" t="str">
        <f>IF(F134="","NÃO","SIM")</f>
        <v>NÃO</v>
      </c>
      <c r="O134" t="str">
        <f>IF($B134=5,"SIM","")</f>
        <v>SIM</v>
      </c>
      <c r="P134" s="52" t="str">
        <f>A134&amp;B134&amp;C134&amp;E134&amp;G134&amp;EDATE(J134,0)</f>
        <v>45204505512402000270EMCEKRETE - NF 58751109545187</v>
      </c>
      <c r="Q134" s="1">
        <f>IF(A134=0,"",VLOOKUP($A134,RESUMO!$A$8:$B$107,2,FALSE))</f>
        <v>5</v>
      </c>
    </row>
    <row r="135" spans="1:17" x14ac:dyDescent="0.25">
      <c r="A135" s="53">
        <v>45204</v>
      </c>
      <c r="B135" s="1">
        <v>5</v>
      </c>
      <c r="C135" s="51" t="s">
        <v>225</v>
      </c>
      <c r="D135" s="54" t="s">
        <v>226</v>
      </c>
      <c r="E135" s="42" t="s">
        <v>227</v>
      </c>
      <c r="G135" s="51">
        <v>3051.67</v>
      </c>
      <c r="I135" s="56">
        <v>3051.67</v>
      </c>
      <c r="J135" s="41">
        <v>45188</v>
      </c>
      <c r="K135" s="57" t="s">
        <v>90</v>
      </c>
      <c r="N135" t="str">
        <f>IF(F135="","NÃO","SIM")</f>
        <v>NÃO</v>
      </c>
      <c r="O135" t="str">
        <f>IF($B135=5,"SIM","")</f>
        <v>SIM</v>
      </c>
      <c r="P135" s="52" t="str">
        <f>A135&amp;B135&amp;C135&amp;E135&amp;G135&amp;EDATE(J135,0)</f>
        <v>45204517359233000188MATERIAIS DIVERSOS - NF 195695483051,6745188</v>
      </c>
      <c r="Q135" s="1">
        <f>IF(A135=0,"",VLOOKUP($A135,RESUMO!$A$8:$B$107,2,FALSE))</f>
        <v>5</v>
      </c>
    </row>
    <row r="136" spans="1:17" x14ac:dyDescent="0.25">
      <c r="A136" s="53">
        <v>45204</v>
      </c>
      <c r="B136" s="1">
        <v>5</v>
      </c>
      <c r="C136" s="51" t="s">
        <v>132</v>
      </c>
      <c r="D136" s="54" t="s">
        <v>133</v>
      </c>
      <c r="E136" s="42" t="s">
        <v>228</v>
      </c>
      <c r="G136" s="51">
        <v>1511.2</v>
      </c>
      <c r="I136" s="56">
        <v>1511.2</v>
      </c>
      <c r="J136" s="41">
        <v>45189</v>
      </c>
      <c r="K136" s="57" t="s">
        <v>90</v>
      </c>
      <c r="N136" t="str">
        <f>IF(F136="","NÃO","SIM")</f>
        <v>NÃO</v>
      </c>
      <c r="O136" t="str">
        <f>IF($B136=5,"SIM","")</f>
        <v>SIM</v>
      </c>
      <c r="P136" s="52" t="str">
        <f>A136&amp;B136&amp;C136&amp;E136&amp;G136&amp;EDATE(J136,0)</f>
        <v>45204517155342000183BARRA REDONDA E GRAMPO - NF 488411511,245189</v>
      </c>
      <c r="Q136" s="1">
        <f>IF(A136=0,"",VLOOKUP($A136,RESUMO!$A$8:$B$107,2,FALSE))</f>
        <v>5</v>
      </c>
    </row>
    <row r="137" spans="1:17" x14ac:dyDescent="0.25">
      <c r="A137" s="53">
        <v>45204</v>
      </c>
      <c r="B137" s="1">
        <v>5</v>
      </c>
      <c r="C137" s="51" t="s">
        <v>229</v>
      </c>
      <c r="D137" s="54" t="s">
        <v>230</v>
      </c>
      <c r="E137" s="42" t="s">
        <v>231</v>
      </c>
      <c r="G137" s="51">
        <v>3900</v>
      </c>
      <c r="I137" s="56">
        <v>3900</v>
      </c>
      <c r="J137" s="41">
        <v>45191</v>
      </c>
      <c r="K137" s="57" t="s">
        <v>56</v>
      </c>
      <c r="N137" t="str">
        <f>IF(F137="","NÃO","SIM")</f>
        <v>NÃO</v>
      </c>
      <c r="O137" t="str">
        <f>IF($B137=5,"SIM","")</f>
        <v>SIM</v>
      </c>
      <c r="P137" s="52" t="str">
        <f>A137&amp;B137&amp;C137&amp;E137&amp;G137&amp;EDATE(J137,0)</f>
        <v>45204500011340600ADIANTAMENTO 50% FOSSA390045191</v>
      </c>
      <c r="Q137" s="1">
        <f>IF(A137=0,"",VLOOKUP($A137,RESUMO!$A$8:$B$107,2,FALSE))</f>
        <v>5</v>
      </c>
    </row>
    <row r="138" spans="1:17" x14ac:dyDescent="0.25">
      <c r="A138" s="53">
        <v>45204</v>
      </c>
      <c r="B138" s="1">
        <v>5</v>
      </c>
      <c r="C138" s="51" t="s">
        <v>232</v>
      </c>
      <c r="D138" s="54" t="s">
        <v>233</v>
      </c>
      <c r="E138" s="42" t="s">
        <v>234</v>
      </c>
      <c r="G138" s="51">
        <v>13100</v>
      </c>
      <c r="I138" s="56">
        <v>13100</v>
      </c>
      <c r="J138" s="41">
        <v>45194</v>
      </c>
      <c r="K138" s="57" t="s">
        <v>90</v>
      </c>
      <c r="N138" t="str">
        <f>IF(F138="","NÃO","SIM")</f>
        <v>NÃO</v>
      </c>
      <c r="O138" t="str">
        <f>IF($B138=5,"SIM","")</f>
        <v>SIM</v>
      </c>
      <c r="P138" s="52" t="str">
        <f>A138&amp;B138&amp;C138&amp;E138&amp;G138&amp;EDATE(J138,0)</f>
        <v>45204521020250000163MADEIRAS 1310045194</v>
      </c>
      <c r="Q138" s="1">
        <f>IF(A138=0,"",VLOOKUP($A138,RESUMO!$A$8:$B$107,2,FALSE))</f>
        <v>5</v>
      </c>
    </row>
    <row r="139" spans="1:17" x14ac:dyDescent="0.25">
      <c r="A139" s="53">
        <v>45204</v>
      </c>
      <c r="B139" s="1">
        <v>5</v>
      </c>
      <c r="C139" s="51" t="s">
        <v>58</v>
      </c>
      <c r="D139" s="54" t="s">
        <v>59</v>
      </c>
      <c r="E139" s="42" t="s">
        <v>235</v>
      </c>
      <c r="G139" s="51">
        <v>96.62</v>
      </c>
      <c r="I139" s="56">
        <v>96.62</v>
      </c>
      <c r="J139" s="41">
        <v>45195</v>
      </c>
      <c r="K139" s="57" t="s">
        <v>61</v>
      </c>
      <c r="N139" t="str">
        <f>IF(F139="","NÃO","SIM")</f>
        <v>NÃO</v>
      </c>
      <c r="O139" t="str">
        <f>IF($B139=5,"SIM","")</f>
        <v>SIM</v>
      </c>
      <c r="P139" s="52" t="str">
        <f>A139&amp;B139&amp;C139&amp;E139&amp;G139&amp;EDATE(J139,0)</f>
        <v>45204517254509000163ART TIAGO AMORIM96,6245195</v>
      </c>
      <c r="Q139" s="1">
        <f>IF(A139=0,"",VLOOKUP($A139,RESUMO!$A$8:$B$107,2,FALSE))</f>
        <v>5</v>
      </c>
    </row>
    <row r="140" spans="1:17" x14ac:dyDescent="0.25">
      <c r="A140" s="53">
        <v>45204</v>
      </c>
      <c r="B140" s="1">
        <v>5</v>
      </c>
      <c r="C140" s="51" t="s">
        <v>135</v>
      </c>
      <c r="D140" s="54" t="s">
        <v>136</v>
      </c>
      <c r="E140" s="42" t="s">
        <v>236</v>
      </c>
      <c r="G140" s="51">
        <v>1643.77</v>
      </c>
      <c r="I140" s="56">
        <v>1643.77</v>
      </c>
      <c r="J140" s="41">
        <v>45196</v>
      </c>
      <c r="K140" s="57" t="s">
        <v>51</v>
      </c>
      <c r="N140" t="str">
        <f>IF(F140="","NÃO","SIM")</f>
        <v>NÃO</v>
      </c>
      <c r="O140" t="str">
        <f>IF($B140=5,"SIM","")</f>
        <v>SIM</v>
      </c>
      <c r="P140" s="52" t="str">
        <f>A140&amp;B140&amp;C140&amp;E140&amp;G140&amp;EDATE(J140,0)</f>
        <v>45204512463472000160EQUIPAMENTOS DE PROTEÇÃO - NF 1060251643,7745196</v>
      </c>
      <c r="Q140" s="1">
        <f>IF(A140=0,"",VLOOKUP($A140,RESUMO!$A$8:$B$107,2,FALSE))</f>
        <v>5</v>
      </c>
    </row>
    <row r="141" spans="1:17" x14ac:dyDescent="0.25">
      <c r="A141" s="53">
        <v>45204</v>
      </c>
      <c r="B141" s="1">
        <v>5</v>
      </c>
      <c r="C141" s="51" t="s">
        <v>222</v>
      </c>
      <c r="D141" s="54" t="s">
        <v>223</v>
      </c>
      <c r="E141" s="42" t="s">
        <v>237</v>
      </c>
      <c r="G141" s="51">
        <v>1368.75</v>
      </c>
      <c r="I141" s="56">
        <v>1368.75</v>
      </c>
      <c r="J141" s="41">
        <v>45198</v>
      </c>
      <c r="K141" s="57" t="s">
        <v>90</v>
      </c>
      <c r="N141" t="str">
        <f>IF(F141="","NÃO","SIM")</f>
        <v>NÃO</v>
      </c>
      <c r="O141" t="str">
        <f>IF($B141=5,"SIM","")</f>
        <v>SIM</v>
      </c>
      <c r="P141" s="52" t="str">
        <f>A141&amp;B141&amp;C141&amp;E141&amp;G141&amp;EDATE(J141,0)</f>
        <v>45204505512402000270EMCEKRETE - NF 588181368,7545198</v>
      </c>
      <c r="Q141" s="1">
        <f>IF(A141=0,"",VLOOKUP($A141,RESUMO!$A$8:$B$107,2,FALSE))</f>
        <v>5</v>
      </c>
    </row>
    <row r="142" spans="1:17" x14ac:dyDescent="0.25">
      <c r="A142" s="53">
        <v>45204</v>
      </c>
      <c r="B142" s="1">
        <v>5</v>
      </c>
      <c r="C142" s="51" t="s">
        <v>238</v>
      </c>
      <c r="D142" s="54" t="s">
        <v>239</v>
      </c>
      <c r="E142" s="42" t="s">
        <v>240</v>
      </c>
      <c r="G142" s="51">
        <v>9900</v>
      </c>
      <c r="I142" s="56">
        <v>9900</v>
      </c>
      <c r="J142" s="41">
        <v>45198</v>
      </c>
      <c r="K142" s="57" t="s">
        <v>90</v>
      </c>
      <c r="L142" s="1" t="s">
        <v>241</v>
      </c>
      <c r="N142" t="str">
        <f>IF(F142="","NÃO","SIM")</f>
        <v>NÃO</v>
      </c>
      <c r="O142" t="str">
        <f>IF($B142=5,"SIM","")</f>
        <v>SIM</v>
      </c>
      <c r="P142" s="52" t="str">
        <f>A142&amp;B142&amp;C142&amp;E142&amp;G142&amp;EDATE(J142,0)</f>
        <v>45204529067113023560CONCRETAGEM - NFS-e 2023/1254990045198</v>
      </c>
      <c r="Q142" s="1">
        <f>IF(A142=0,"",VLOOKUP($A142,RESUMO!$A$8:$B$107,2,FALSE))</f>
        <v>5</v>
      </c>
    </row>
    <row r="143" spans="1:17" x14ac:dyDescent="0.25">
      <c r="A143" s="53">
        <v>45204</v>
      </c>
      <c r="B143" s="1">
        <v>5</v>
      </c>
      <c r="C143" s="51" t="s">
        <v>156</v>
      </c>
      <c r="D143" s="54" t="s">
        <v>157</v>
      </c>
      <c r="E143" s="42" t="s">
        <v>242</v>
      </c>
      <c r="G143" s="51">
        <v>142.4</v>
      </c>
      <c r="I143" s="56">
        <v>142.4</v>
      </c>
      <c r="J143" s="41">
        <v>45205</v>
      </c>
      <c r="K143" s="57" t="s">
        <v>51</v>
      </c>
      <c r="L143" s="1" t="s">
        <v>158</v>
      </c>
      <c r="N143" t="str">
        <f>IF(F143="","NÃO","SIM")</f>
        <v>NÃO</v>
      </c>
      <c r="O143" t="str">
        <f>IF($B143=5,"SIM","")</f>
        <v>SIM</v>
      </c>
      <c r="P143" s="52" t="str">
        <f>A143&amp;B143&amp;C143&amp;E143&amp;G143&amp;EDATE(J143,0)</f>
        <v>452045034352976974 DIAS VT E CAFÉ142,445205</v>
      </c>
      <c r="Q143" s="1">
        <f>IF(A143=0,"",VLOOKUP($A143,RESUMO!$A$8:$B$107,2,FALSE))</f>
        <v>5</v>
      </c>
    </row>
    <row r="144" spans="1:17" x14ac:dyDescent="0.25">
      <c r="A144" s="53">
        <v>45219</v>
      </c>
      <c r="B144" s="1">
        <v>1</v>
      </c>
      <c r="C144" s="51" t="s">
        <v>62</v>
      </c>
      <c r="D144" s="54" t="s">
        <v>63</v>
      </c>
      <c r="E144" s="42" t="s">
        <v>64</v>
      </c>
      <c r="G144" s="51">
        <v>1200</v>
      </c>
      <c r="I144" s="56">
        <v>1200</v>
      </c>
      <c r="J144" s="41">
        <v>45219</v>
      </c>
      <c r="K144" s="57" t="s">
        <v>51</v>
      </c>
      <c r="L144" s="1" t="s">
        <v>65</v>
      </c>
      <c r="N144" t="str">
        <f>IF(F144="","NÃO","SIM")</f>
        <v>NÃO</v>
      </c>
      <c r="O144" t="str">
        <f>IF($B144=5,"SIM","")</f>
        <v/>
      </c>
      <c r="P144" s="52" t="str">
        <f>A144&amp;B144&amp;C144&amp;E144&amp;G144&amp;EDATE(J144,0)</f>
        <v>45219112101331640SALÁRIO120045219</v>
      </c>
      <c r="Q144" s="1">
        <f>IF(A144=0,"",VLOOKUP($A144,RESUMO!$A$8:$B$107,2,FALSE))</f>
        <v>6</v>
      </c>
    </row>
    <row r="145" spans="1:17" x14ac:dyDescent="0.25">
      <c r="A145" s="53">
        <v>45219</v>
      </c>
      <c r="B145" s="1">
        <v>1</v>
      </c>
      <c r="C145" s="51" t="s">
        <v>66</v>
      </c>
      <c r="D145" s="54" t="s">
        <v>67</v>
      </c>
      <c r="E145" s="42" t="s">
        <v>64</v>
      </c>
      <c r="G145" s="51">
        <v>1200</v>
      </c>
      <c r="I145" s="56">
        <v>1200</v>
      </c>
      <c r="J145" s="41">
        <v>45219</v>
      </c>
      <c r="K145" s="57" t="s">
        <v>51</v>
      </c>
      <c r="L145" s="1" t="s">
        <v>68</v>
      </c>
      <c r="N145" t="str">
        <f>IF(F145="","NÃO","SIM")</f>
        <v>NÃO</v>
      </c>
      <c r="O145" t="str">
        <f>IF($B145=5,"SIM","")</f>
        <v/>
      </c>
      <c r="P145" s="52" t="str">
        <f>A145&amp;B145&amp;C145&amp;E145&amp;G145&amp;EDATE(J145,0)</f>
        <v>45219170458913693SALÁRIO120045219</v>
      </c>
      <c r="Q145" s="1">
        <f>IF(A145=0,"",VLOOKUP($A145,RESUMO!$A$8:$B$107,2,FALSE))</f>
        <v>6</v>
      </c>
    </row>
    <row r="146" spans="1:17" x14ac:dyDescent="0.25">
      <c r="A146" s="53">
        <v>45219</v>
      </c>
      <c r="B146" s="1">
        <v>1</v>
      </c>
      <c r="C146" s="51" t="s">
        <v>69</v>
      </c>
      <c r="D146" s="54" t="s">
        <v>70</v>
      </c>
      <c r="E146" s="42" t="s">
        <v>64</v>
      </c>
      <c r="G146" s="51">
        <v>872</v>
      </c>
      <c r="I146" s="56">
        <v>872</v>
      </c>
      <c r="J146" s="41">
        <v>45219</v>
      </c>
      <c r="K146" s="57" t="s">
        <v>51</v>
      </c>
      <c r="L146" s="1" t="s">
        <v>71</v>
      </c>
      <c r="N146" t="str">
        <f>IF(F146="","NÃO","SIM")</f>
        <v>NÃO</v>
      </c>
      <c r="O146" t="str">
        <f>IF($B146=5,"SIM","")</f>
        <v/>
      </c>
      <c r="P146" s="52" t="str">
        <f>A146&amp;B146&amp;C146&amp;E146&amp;G146&amp;EDATE(J146,0)</f>
        <v>45219160917440625SALÁRIO87245219</v>
      </c>
      <c r="Q146" s="1">
        <f>IF(A146=0,"",VLOOKUP($A146,RESUMO!$A$8:$B$107,2,FALSE))</f>
        <v>6</v>
      </c>
    </row>
    <row r="147" spans="1:17" x14ac:dyDescent="0.25">
      <c r="A147" s="53">
        <v>45219</v>
      </c>
      <c r="B147" s="1">
        <v>1</v>
      </c>
      <c r="C147" s="51" t="s">
        <v>72</v>
      </c>
      <c r="D147" s="54" t="s">
        <v>73</v>
      </c>
      <c r="E147" s="42" t="s">
        <v>64</v>
      </c>
      <c r="G147" s="51">
        <v>612</v>
      </c>
      <c r="I147" s="56">
        <v>612</v>
      </c>
      <c r="J147" s="41">
        <v>45219</v>
      </c>
      <c r="K147" s="57" t="s">
        <v>51</v>
      </c>
      <c r="L147" s="1" t="s">
        <v>74</v>
      </c>
      <c r="N147" t="str">
        <f>IF(F147="","NÃO","SIM")</f>
        <v>NÃO</v>
      </c>
      <c r="O147" t="str">
        <f>IF($B147=5,"SIM","")</f>
        <v/>
      </c>
      <c r="P147" s="52" t="str">
        <f>A147&amp;B147&amp;C147&amp;E147&amp;G147&amp;EDATE(J147,0)</f>
        <v>45219116700914655SALÁRIO61245219</v>
      </c>
      <c r="Q147" s="1">
        <f>IF(A147=0,"",VLOOKUP($A147,RESUMO!$A$8:$B$107,2,FALSE))</f>
        <v>6</v>
      </c>
    </row>
    <row r="148" spans="1:17" x14ac:dyDescent="0.25">
      <c r="A148" s="53">
        <v>45219</v>
      </c>
      <c r="B148" s="1">
        <v>1</v>
      </c>
      <c r="C148" s="51" t="s">
        <v>147</v>
      </c>
      <c r="D148" s="54" t="s">
        <v>148</v>
      </c>
      <c r="E148" s="42" t="s">
        <v>64</v>
      </c>
      <c r="G148" s="51">
        <v>1052</v>
      </c>
      <c r="I148" s="56">
        <v>1052</v>
      </c>
      <c r="J148" s="41">
        <v>45219</v>
      </c>
      <c r="K148" s="57" t="s">
        <v>51</v>
      </c>
      <c r="L148" s="1" t="s">
        <v>149</v>
      </c>
      <c r="N148" t="str">
        <f>IF(F148="","NÃO","SIM")</f>
        <v>NÃO</v>
      </c>
      <c r="O148" t="str">
        <f>IF($B148=5,"SIM","")</f>
        <v/>
      </c>
      <c r="P148" s="52" t="str">
        <f>A148&amp;B148&amp;C148&amp;E148&amp;G148&amp;EDATE(J148,0)</f>
        <v>45219103213713643SALÁRIO105245219</v>
      </c>
      <c r="Q148" s="1">
        <f>IF(A148=0,"",VLOOKUP($A148,RESUMO!$A$8:$B$107,2,FALSE))</f>
        <v>6</v>
      </c>
    </row>
    <row r="149" spans="1:17" x14ac:dyDescent="0.25">
      <c r="A149" s="53">
        <v>45219</v>
      </c>
      <c r="B149" s="1">
        <v>1</v>
      </c>
      <c r="C149" s="51" t="s">
        <v>150</v>
      </c>
      <c r="D149" s="54" t="s">
        <v>151</v>
      </c>
      <c r="E149" s="42" t="s">
        <v>64</v>
      </c>
      <c r="G149" s="51">
        <v>778</v>
      </c>
      <c r="I149" s="56">
        <v>778</v>
      </c>
      <c r="J149" s="41">
        <v>45219</v>
      </c>
      <c r="K149" s="57" t="s">
        <v>51</v>
      </c>
      <c r="L149" s="1" t="s">
        <v>152</v>
      </c>
      <c r="N149" t="str">
        <f>IF(F149="","NÃO","SIM")</f>
        <v>NÃO</v>
      </c>
      <c r="O149" t="str">
        <f>IF($B149=5,"SIM","")</f>
        <v/>
      </c>
      <c r="P149" s="52" t="str">
        <f>A149&amp;B149&amp;C149&amp;E149&amp;G149&amp;EDATE(J149,0)</f>
        <v>45219113075426628SALÁRIO77845219</v>
      </c>
      <c r="Q149" s="1">
        <f>IF(A149=0,"",VLOOKUP($A149,RESUMO!$A$8:$B$107,2,FALSE))</f>
        <v>6</v>
      </c>
    </row>
    <row r="150" spans="1:17" x14ac:dyDescent="0.25">
      <c r="A150" s="53">
        <v>45219</v>
      </c>
      <c r="B150" s="1">
        <v>1</v>
      </c>
      <c r="C150" s="51" t="s">
        <v>156</v>
      </c>
      <c r="D150" s="54" t="s">
        <v>157</v>
      </c>
      <c r="E150" s="42" t="s">
        <v>64</v>
      </c>
      <c r="G150" s="51">
        <v>1052</v>
      </c>
      <c r="I150" s="56">
        <v>1052</v>
      </c>
      <c r="J150" s="41">
        <v>45219</v>
      </c>
      <c r="K150" s="57" t="s">
        <v>51</v>
      </c>
      <c r="L150" s="1" t="s">
        <v>158</v>
      </c>
      <c r="N150" t="str">
        <f>IF(F150="","NÃO","SIM")</f>
        <v>NÃO</v>
      </c>
      <c r="O150" t="str">
        <f>IF($B150=5,"SIM","")</f>
        <v/>
      </c>
      <c r="P150" s="52" t="str">
        <f>A150&amp;B150&amp;C150&amp;E150&amp;G150&amp;EDATE(J150,0)</f>
        <v>45219103435297697SALÁRIO105245219</v>
      </c>
      <c r="Q150" s="1">
        <f>IF(A150=0,"",VLOOKUP($A150,RESUMO!$A$8:$B$107,2,FALSE))</f>
        <v>6</v>
      </c>
    </row>
    <row r="151" spans="1:17" x14ac:dyDescent="0.25">
      <c r="A151" s="53">
        <v>45219</v>
      </c>
      <c r="B151" s="1">
        <v>1</v>
      </c>
      <c r="C151" s="51" t="s">
        <v>201</v>
      </c>
      <c r="D151" s="54" t="s">
        <v>202</v>
      </c>
      <c r="E151" s="42" t="s">
        <v>64</v>
      </c>
      <c r="G151" s="51">
        <v>612</v>
      </c>
      <c r="I151" s="56">
        <v>612</v>
      </c>
      <c r="J151" s="41">
        <v>45219</v>
      </c>
      <c r="K151" s="57" t="s">
        <v>51</v>
      </c>
      <c r="L151" s="1" t="s">
        <v>203</v>
      </c>
      <c r="N151" t="str">
        <f>IF(F151="","NÃO","SIM")</f>
        <v>NÃO</v>
      </c>
      <c r="O151" t="str">
        <f>IF($B151=5,"SIM","")</f>
        <v/>
      </c>
      <c r="P151" s="52" t="str">
        <f>A151&amp;B151&amp;C151&amp;E151&amp;G151&amp;EDATE(J151,0)</f>
        <v>45219116700955688SALÁRIO61245219</v>
      </c>
      <c r="Q151" s="1">
        <f>IF(A151=0,"",VLOOKUP($A151,RESUMO!$A$8:$B$107,2,FALSE))</f>
        <v>6</v>
      </c>
    </row>
    <row r="152" spans="1:17" x14ac:dyDescent="0.25">
      <c r="A152" s="53">
        <v>45219</v>
      </c>
      <c r="B152" s="1">
        <v>1</v>
      </c>
      <c r="C152" s="51" t="s">
        <v>204</v>
      </c>
      <c r="D152" s="54" t="s">
        <v>205</v>
      </c>
      <c r="E152" s="42" t="s">
        <v>64</v>
      </c>
      <c r="G152" s="51">
        <v>612</v>
      </c>
      <c r="I152" s="56">
        <v>612</v>
      </c>
      <c r="J152" s="41">
        <v>45219</v>
      </c>
      <c r="K152" s="57" t="s">
        <v>51</v>
      </c>
      <c r="L152" s="1" t="s">
        <v>206</v>
      </c>
      <c r="N152" t="str">
        <f>IF(F152="","NÃO","SIM")</f>
        <v>NÃO</v>
      </c>
      <c r="O152" t="str">
        <f>IF($B152=5,"SIM","")</f>
        <v/>
      </c>
      <c r="P152" s="52" t="str">
        <f>A152&amp;B152&amp;C152&amp;E152&amp;G152&amp;EDATE(J152,0)</f>
        <v>45219105864821560SALÁRIO61245219</v>
      </c>
      <c r="Q152" s="1">
        <f>IF(A152=0,"",VLOOKUP($A152,RESUMO!$A$8:$B$107,2,FALSE))</f>
        <v>6</v>
      </c>
    </row>
    <row r="153" spans="1:17" x14ac:dyDescent="0.25">
      <c r="A153" s="53">
        <v>45219</v>
      </c>
      <c r="B153" s="1">
        <v>1</v>
      </c>
      <c r="C153" s="51" t="s">
        <v>243</v>
      </c>
      <c r="D153" s="54" t="s">
        <v>244</v>
      </c>
      <c r="E153" s="42" t="s">
        <v>64</v>
      </c>
      <c r="G153" s="51">
        <v>180</v>
      </c>
      <c r="H153" s="55">
        <v>8</v>
      </c>
      <c r="I153" s="56">
        <v>1440</v>
      </c>
      <c r="J153" s="41">
        <v>45219</v>
      </c>
      <c r="K153" s="57" t="s">
        <v>51</v>
      </c>
      <c r="L153" s="1" t="s">
        <v>245</v>
      </c>
      <c r="N153" t="str">
        <f>IF(F153="","NÃO","SIM")</f>
        <v>NÃO</v>
      </c>
      <c r="O153" t="str">
        <f>IF($B153=5,"SIM","")</f>
        <v/>
      </c>
      <c r="P153" s="52" t="str">
        <f>A153&amp;B153&amp;C153&amp;E153&amp;G153&amp;EDATE(J153,0)</f>
        <v>45219131699502668SALÁRIO18045219</v>
      </c>
      <c r="Q153" s="1">
        <f>IF(A153=0,"",VLOOKUP($A153,RESUMO!$A$8:$B$107,2,FALSE))</f>
        <v>6</v>
      </c>
    </row>
    <row r="154" spans="1:17" x14ac:dyDescent="0.25">
      <c r="A154" s="41">
        <v>45219</v>
      </c>
      <c r="B154">
        <v>2</v>
      </c>
      <c r="C154" t="s">
        <v>17</v>
      </c>
      <c r="D154" t="s">
        <v>18</v>
      </c>
      <c r="E154" t="s">
        <v>35</v>
      </c>
      <c r="G154" s="66">
        <v>4000</v>
      </c>
      <c r="H154">
        <v>1</v>
      </c>
      <c r="I154" s="66">
        <v>4000</v>
      </c>
      <c r="J154" s="41">
        <v>45219</v>
      </c>
      <c r="K154" t="s">
        <v>21</v>
      </c>
      <c r="M154" t="s">
        <v>22</v>
      </c>
      <c r="N154" t="str">
        <f>IF(F154="","NÃO","SIM")</f>
        <v>NÃO</v>
      </c>
      <c r="O154" t="str">
        <f>IF($B154=5,"SIM","")</f>
        <v/>
      </c>
      <c r="P154" s="52" t="str">
        <f>A154&amp;B154&amp;C154&amp;E154&amp;G154&amp;EDATE(J154,0)</f>
        <v>45219230104762000107ADM OBRA - PARC. 3/15400045219</v>
      </c>
      <c r="Q154" s="1">
        <f>IF(A154=0,"",VLOOKUP($A154,RESUMO!$A$8:$B$107,2,FALSE))</f>
        <v>6</v>
      </c>
    </row>
    <row r="155" spans="1:17" x14ac:dyDescent="0.25">
      <c r="A155" s="53">
        <v>45219</v>
      </c>
      <c r="B155" s="1">
        <v>2</v>
      </c>
      <c r="C155" s="51" t="s">
        <v>78</v>
      </c>
      <c r="D155" s="54" t="s">
        <v>79</v>
      </c>
      <c r="E155" s="42" t="s">
        <v>80</v>
      </c>
      <c r="G155" s="51">
        <v>148.19999999999999</v>
      </c>
      <c r="I155" s="56">
        <v>148.19999999999999</v>
      </c>
      <c r="J155" s="41">
        <v>45219</v>
      </c>
      <c r="K155" s="57" t="s">
        <v>51</v>
      </c>
      <c r="L155" s="1" t="s">
        <v>81</v>
      </c>
      <c r="N155" t="str">
        <f>IF(F155="","NÃO","SIM")</f>
        <v>NÃO</v>
      </c>
      <c r="O155" t="str">
        <f>IF($B155=5,"SIM","")</f>
        <v/>
      </c>
      <c r="P155" s="52" t="str">
        <f>A155&amp;B155&amp;C155&amp;E155&amp;G155&amp;EDATE(J155,0)</f>
        <v>45219227648990687MHS SEGURANÇA DO TRABALHO148,245219</v>
      </c>
      <c r="Q155" s="1">
        <f>IF(A155=0,"",VLOOKUP($A155,RESUMO!$A$8:$B$107,2,FALSE))</f>
        <v>6</v>
      </c>
    </row>
    <row r="156" spans="1:17" x14ac:dyDescent="0.25">
      <c r="A156" s="53">
        <v>45219</v>
      </c>
      <c r="B156" s="1">
        <v>2</v>
      </c>
      <c r="C156" s="51" t="s">
        <v>238</v>
      </c>
      <c r="D156" s="54" t="s">
        <v>239</v>
      </c>
      <c r="E156" s="42" t="s">
        <v>246</v>
      </c>
      <c r="G156" s="51">
        <v>6600</v>
      </c>
      <c r="I156" s="56">
        <v>6600</v>
      </c>
      <c r="J156" s="41">
        <v>45219</v>
      </c>
      <c r="K156" s="57" t="s">
        <v>90</v>
      </c>
      <c r="L156" s="1" t="s">
        <v>241</v>
      </c>
      <c r="N156" t="str">
        <f>IF(F156="","NÃO","SIM")</f>
        <v>NÃO</v>
      </c>
      <c r="O156" t="str">
        <f>IF($B156=5,"SIM","")</f>
        <v/>
      </c>
      <c r="P156" s="52" t="str">
        <f>A156&amp;B156&amp;C156&amp;E156&amp;G156&amp;EDATE(J156,0)</f>
        <v>45219229067113023560CONCRETAGEM - NFS-e 2023/1422660045219</v>
      </c>
      <c r="Q156" s="1">
        <f>IF(A156=0,"",VLOOKUP($A156,RESUMO!$A$8:$B$107,2,FALSE))</f>
        <v>6</v>
      </c>
    </row>
    <row r="157" spans="1:17" x14ac:dyDescent="0.25">
      <c r="A157" s="53">
        <v>45219</v>
      </c>
      <c r="B157" s="1">
        <v>3</v>
      </c>
      <c r="C157" s="51" t="s">
        <v>82</v>
      </c>
      <c r="D157" s="54" t="s">
        <v>83</v>
      </c>
      <c r="E157" s="42" t="s">
        <v>247</v>
      </c>
      <c r="G157" s="51">
        <v>348</v>
      </c>
      <c r="I157" s="56">
        <v>348</v>
      </c>
      <c r="J157" s="41">
        <v>45224</v>
      </c>
      <c r="K157" s="57" t="s">
        <v>51</v>
      </c>
      <c r="N157" t="str">
        <f>IF(F157="","NÃO","SIM")</f>
        <v>NÃO</v>
      </c>
      <c r="O157" t="str">
        <f>IF($B157=5,"SIM","")</f>
        <v/>
      </c>
      <c r="P157" s="52" t="str">
        <f>A157&amp;B157&amp;C157&amp;E157&amp;G157&amp;EDATE(J157,0)</f>
        <v>45219336245582000113REALIZAÇÃO DE EXAMES34845224</v>
      </c>
      <c r="Q157" s="1">
        <f>IF(A157=0,"",VLOOKUP($A157,RESUMO!$A$8:$B$107,2,FALSE))</f>
        <v>6</v>
      </c>
    </row>
    <row r="158" spans="1:17" x14ac:dyDescent="0.25">
      <c r="A158" s="53">
        <v>45219</v>
      </c>
      <c r="B158" s="1">
        <v>3</v>
      </c>
      <c r="C158" s="51" t="s">
        <v>178</v>
      </c>
      <c r="D158" s="54" t="s">
        <v>179</v>
      </c>
      <c r="E158" s="42" t="s">
        <v>248</v>
      </c>
      <c r="G158" s="51">
        <v>755</v>
      </c>
      <c r="I158" s="56">
        <v>755</v>
      </c>
      <c r="J158" s="41">
        <v>45226</v>
      </c>
      <c r="K158" s="57" t="s">
        <v>181</v>
      </c>
      <c r="N158" t="str">
        <f>IF(F158="","NÃO","SIM")</f>
        <v>NÃO</v>
      </c>
      <c r="O158" t="str">
        <f>IF($B158=5,"SIM","")</f>
        <v/>
      </c>
      <c r="P158" s="52" t="str">
        <f>A158&amp;B158&amp;C158&amp;E158&amp;G158&amp;EDATE(J158,0)</f>
        <v>45219307409393000130POLICORTE, SERRA, MARTELO - NF 2223675545226</v>
      </c>
      <c r="Q158" s="1">
        <f>IF(A158=0,"",VLOOKUP($A158,RESUMO!$A$8:$B$107,2,FALSE))</f>
        <v>6</v>
      </c>
    </row>
    <row r="159" spans="1:17" x14ac:dyDescent="0.25">
      <c r="A159" s="53">
        <v>45219</v>
      </c>
      <c r="B159" s="1">
        <v>3</v>
      </c>
      <c r="C159" s="51" t="s">
        <v>183</v>
      </c>
      <c r="D159" s="54" t="s">
        <v>184</v>
      </c>
      <c r="E159" s="42" t="s">
        <v>249</v>
      </c>
      <c r="G159" s="51">
        <v>1595.79</v>
      </c>
      <c r="I159" s="56">
        <v>1595.79</v>
      </c>
      <c r="J159" s="41">
        <v>45227</v>
      </c>
      <c r="K159" s="57" t="s">
        <v>51</v>
      </c>
      <c r="N159" t="str">
        <f>IF(F159="","NÃO","SIM")</f>
        <v>NÃO</v>
      </c>
      <c r="O159" t="str">
        <f>IF($B159=5,"SIM","")</f>
        <v/>
      </c>
      <c r="P159" s="52" t="str">
        <f>A159&amp;B159&amp;C159&amp;E159&amp;G159&amp;EDATE(J159,0)</f>
        <v>45219324654133000220CESTAS BASICAS - NF 2184471595,7945227</v>
      </c>
      <c r="Q159" s="1">
        <f>IF(A159=0,"",VLOOKUP($A159,RESUMO!$A$8:$B$107,2,FALSE))</f>
        <v>6</v>
      </c>
    </row>
    <row r="160" spans="1:17" x14ac:dyDescent="0.25">
      <c r="A160" s="53">
        <v>45219</v>
      </c>
      <c r="B160" s="1">
        <v>3</v>
      </c>
      <c r="C160" s="51" t="s">
        <v>178</v>
      </c>
      <c r="D160" s="54" t="s">
        <v>179</v>
      </c>
      <c r="E160" s="42" t="s">
        <v>250</v>
      </c>
      <c r="G160" s="51">
        <v>420</v>
      </c>
      <c r="I160" s="56">
        <v>420</v>
      </c>
      <c r="J160" s="41">
        <v>45233</v>
      </c>
      <c r="K160" s="57" t="s">
        <v>181</v>
      </c>
      <c r="N160" t="str">
        <f>IF(F160="","NÃO","SIM")</f>
        <v>NÃO</v>
      </c>
      <c r="O160" t="str">
        <f>IF($B160=5,"SIM","")</f>
        <v/>
      </c>
      <c r="P160" s="52" t="str">
        <f>A160&amp;B160&amp;C160&amp;E160&amp;G160&amp;EDATE(J160,0)</f>
        <v>45219307409393000130MOTOR DE ACIONAMENTO E MANGOTE - NF 2231142045233</v>
      </c>
      <c r="Q160" s="1">
        <f>IF(A160=0,"",VLOOKUP($A160,RESUMO!$A$8:$B$107,2,FALSE))</f>
        <v>6</v>
      </c>
    </row>
    <row r="161" spans="1:17" x14ac:dyDescent="0.25">
      <c r="A161" s="53">
        <v>45219</v>
      </c>
      <c r="B161" s="1">
        <v>3</v>
      </c>
      <c r="C161" s="51" t="s">
        <v>251</v>
      </c>
      <c r="D161" s="54" t="s">
        <v>252</v>
      </c>
      <c r="E161" s="42" t="s">
        <v>253</v>
      </c>
      <c r="G161" s="51">
        <v>148.81</v>
      </c>
      <c r="I161" s="56">
        <v>148.81</v>
      </c>
      <c r="J161" s="41">
        <v>45236</v>
      </c>
      <c r="K161" s="57" t="s">
        <v>254</v>
      </c>
      <c r="N161" t="str">
        <f>IF(F161="","NÃO","SIM")</f>
        <v>NÃO</v>
      </c>
      <c r="O161" t="str">
        <f>IF($B161=5,"SIM","")</f>
        <v/>
      </c>
      <c r="P161" s="52" t="str">
        <f>A161&amp;B161&amp;C161&amp;E161&amp;G161&amp;EDATE(J161,0)</f>
        <v>45219317155730000164COMPETENCIA 09/2023148,8145236</v>
      </c>
      <c r="Q161" s="1">
        <f>IF(A161=0,"",VLOOKUP($A161,RESUMO!$A$8:$B$107,2,FALSE))</f>
        <v>6</v>
      </c>
    </row>
    <row r="162" spans="1:17" x14ac:dyDescent="0.25">
      <c r="A162" s="53">
        <v>45219</v>
      </c>
      <c r="B162" s="1">
        <v>4</v>
      </c>
      <c r="C162" s="51" t="s">
        <v>78</v>
      </c>
      <c r="D162" s="54" t="s">
        <v>79</v>
      </c>
      <c r="E162" s="42" t="s">
        <v>255</v>
      </c>
      <c r="G162" s="51">
        <v>15</v>
      </c>
      <c r="I162" s="56">
        <v>15</v>
      </c>
      <c r="J162" s="41">
        <v>45215</v>
      </c>
      <c r="K162" s="57" t="s">
        <v>51</v>
      </c>
      <c r="L162" s="1" t="s">
        <v>81</v>
      </c>
      <c r="N162" t="str">
        <f>IF(F162="","NÃO","SIM")</f>
        <v>NÃO</v>
      </c>
      <c r="O162" t="str">
        <f>IF($B162=5,"SIM","")</f>
        <v/>
      </c>
      <c r="P162" s="52" t="str">
        <f>A162&amp;B162&amp;C162&amp;E162&amp;G162&amp;EDATE(J162,0)</f>
        <v>45219427648990687FRETE UNIFORMES1545215</v>
      </c>
      <c r="Q162" s="1">
        <f>IF(A162=0,"",VLOOKUP($A162,RESUMO!$A$8:$B$107,2,FALSE))</f>
        <v>6</v>
      </c>
    </row>
    <row r="163" spans="1:17" x14ac:dyDescent="0.25">
      <c r="A163" s="53">
        <v>45219</v>
      </c>
      <c r="B163" s="1">
        <v>5</v>
      </c>
      <c r="C163" s="51" t="s">
        <v>229</v>
      </c>
      <c r="D163" s="54" t="s">
        <v>230</v>
      </c>
      <c r="E163" s="42" t="s">
        <v>256</v>
      </c>
      <c r="G163" s="51">
        <v>3900</v>
      </c>
      <c r="I163" s="56">
        <v>3900</v>
      </c>
      <c r="J163" s="41">
        <v>45191</v>
      </c>
      <c r="K163" s="57" t="s">
        <v>56</v>
      </c>
      <c r="N163" t="str">
        <f>IF(F163="","NÃO","SIM")</f>
        <v>NÃO</v>
      </c>
      <c r="O163" t="str">
        <f>IF($B163=5,"SIM","")</f>
        <v>SIM</v>
      </c>
      <c r="P163" s="52" t="str">
        <f>A163&amp;B163&amp;C163&amp;E163&amp;G163&amp;EDATE(J163,0)</f>
        <v>45219500011340600RESTANTE DA FOSSA390045191</v>
      </c>
      <c r="Q163" s="1">
        <f>IF(A163=0,"",VLOOKUP($A163,RESUMO!$A$8:$B$107,2,FALSE))</f>
        <v>6</v>
      </c>
    </row>
    <row r="164" spans="1:17" x14ac:dyDescent="0.25">
      <c r="A164" s="53">
        <v>45219</v>
      </c>
      <c r="B164" s="1">
        <v>5</v>
      </c>
      <c r="C164" s="51" t="s">
        <v>251</v>
      </c>
      <c r="D164" s="54" t="s">
        <v>252</v>
      </c>
      <c r="E164" s="42" t="s">
        <v>257</v>
      </c>
      <c r="G164" s="51">
        <v>262.45</v>
      </c>
      <c r="I164" s="56">
        <v>262.45</v>
      </c>
      <c r="J164" s="41">
        <v>45194</v>
      </c>
      <c r="K164" s="57" t="s">
        <v>254</v>
      </c>
      <c r="N164" t="str">
        <f>IF(F164="","NÃO","SIM")</f>
        <v>NÃO</v>
      </c>
      <c r="O164" t="str">
        <f>IF($B164=5,"SIM","")</f>
        <v>SIM</v>
      </c>
      <c r="P164" s="52" t="str">
        <f>A164&amp;B164&amp;C164&amp;E164&amp;G164&amp;EDATE(J164,0)</f>
        <v>45219517155730000164COMPETENCIA 08/2023262,4545194</v>
      </c>
      <c r="Q164" s="1">
        <f>IF(A164=0,"",VLOOKUP($A164,RESUMO!$A$8:$B$107,2,FALSE))</f>
        <v>6</v>
      </c>
    </row>
    <row r="165" spans="1:17" x14ac:dyDescent="0.25">
      <c r="A165" s="53">
        <v>45219</v>
      </c>
      <c r="B165" s="1">
        <v>5</v>
      </c>
      <c r="C165" s="51" t="s">
        <v>88</v>
      </c>
      <c r="D165" s="54" t="s">
        <v>89</v>
      </c>
      <c r="E165" s="42" t="s">
        <v>234</v>
      </c>
      <c r="G165" s="51">
        <v>10400</v>
      </c>
      <c r="I165" s="56">
        <v>10400</v>
      </c>
      <c r="J165" s="41">
        <v>45204</v>
      </c>
      <c r="K165" s="57" t="s">
        <v>90</v>
      </c>
      <c r="N165" t="str">
        <f>IF(F165="","NÃO","SIM")</f>
        <v>NÃO</v>
      </c>
      <c r="O165" t="str">
        <f>IF($B165=5,"SIM","")</f>
        <v>SIM</v>
      </c>
      <c r="P165" s="52" t="str">
        <f>A165&amp;B165&amp;C165&amp;E165&amp;G165&amp;EDATE(J165,0)</f>
        <v>45219507861005000158MADEIRAS 1040045204</v>
      </c>
      <c r="Q165" s="1">
        <f>IF(A165=0,"",VLOOKUP($A165,RESUMO!$A$8:$B$107,2,FALSE))</f>
        <v>6</v>
      </c>
    </row>
    <row r="166" spans="1:17" x14ac:dyDescent="0.25">
      <c r="A166" s="53">
        <v>45219</v>
      </c>
      <c r="B166" s="1">
        <v>5</v>
      </c>
      <c r="C166" s="51" t="s">
        <v>225</v>
      </c>
      <c r="D166" s="54" t="s">
        <v>226</v>
      </c>
      <c r="E166" s="42" t="s">
        <v>258</v>
      </c>
      <c r="G166" s="51">
        <v>2619.04</v>
      </c>
      <c r="I166" s="56">
        <v>2619.04</v>
      </c>
      <c r="J166" s="41">
        <v>45208</v>
      </c>
      <c r="K166" s="57" t="s">
        <v>90</v>
      </c>
      <c r="N166" t="str">
        <f>IF(F166="","NÃO","SIM")</f>
        <v>NÃO</v>
      </c>
      <c r="O166" t="str">
        <f>IF($B166=5,"SIM","")</f>
        <v>SIM</v>
      </c>
      <c r="P166" s="52" t="str">
        <f>A166&amp;B166&amp;C166&amp;E166&amp;G166&amp;EDATE(J166,0)</f>
        <v>45219517359233000188MANTA BIDIM - NF 196847172619,0445208</v>
      </c>
      <c r="Q166" s="1">
        <f>IF(A166=0,"",VLOOKUP($A166,RESUMO!$A$8:$B$107,2,FALSE))</f>
        <v>6</v>
      </c>
    </row>
    <row r="167" spans="1:17" x14ac:dyDescent="0.25">
      <c r="A167" s="53">
        <v>45219</v>
      </c>
      <c r="B167" s="1">
        <v>5</v>
      </c>
      <c r="C167" s="51" t="s">
        <v>259</v>
      </c>
      <c r="D167" s="54" t="s">
        <v>260</v>
      </c>
      <c r="G167" s="51">
        <v>1100</v>
      </c>
      <c r="I167" s="56">
        <v>1100</v>
      </c>
      <c r="J167" s="41">
        <v>45209</v>
      </c>
      <c r="K167" s="57" t="s">
        <v>56</v>
      </c>
      <c r="N167" t="str">
        <f>IF(F167="","NÃO","SIM")</f>
        <v>NÃO</v>
      </c>
      <c r="O167" t="str">
        <f>IF($B167=5,"SIM","")</f>
        <v>SIM</v>
      </c>
      <c r="P167" s="52" t="str">
        <f>A167&amp;B167&amp;C167&amp;E167&amp;G167&amp;EDATE(J167,0)</f>
        <v>45219553090977672110045209</v>
      </c>
      <c r="Q167" s="1">
        <f>IF(A167=0,"",VLOOKUP($A167,RESUMO!$A$8:$B$107,2,FALSE))</f>
        <v>6</v>
      </c>
    </row>
    <row r="168" spans="1:17" x14ac:dyDescent="0.25">
      <c r="A168" s="53">
        <v>45235</v>
      </c>
      <c r="B168" s="1">
        <v>1</v>
      </c>
      <c r="C168" s="51" t="s">
        <v>62</v>
      </c>
      <c r="D168" s="54" t="s">
        <v>63</v>
      </c>
      <c r="E168" s="42" t="s">
        <v>64</v>
      </c>
      <c r="G168" s="51">
        <v>1509.95</v>
      </c>
      <c r="I168" s="56">
        <v>1509.95</v>
      </c>
      <c r="J168" s="41">
        <v>45236</v>
      </c>
      <c r="K168" s="57" t="s">
        <v>51</v>
      </c>
      <c r="L168" s="1" t="s">
        <v>65</v>
      </c>
      <c r="N168" t="str">
        <f>IF(F168="","NÃO","SIM")</f>
        <v>NÃO</v>
      </c>
      <c r="O168" t="str">
        <f>IF($B168=5,"SIM","")</f>
        <v/>
      </c>
      <c r="P168" s="52" t="str">
        <f>A168&amp;B168&amp;C168&amp;E168&amp;G168&amp;EDATE(J168,0)</f>
        <v>45235112101331640SALÁRIO1509,9545236</v>
      </c>
      <c r="Q168" s="1">
        <f>IF(A168=0,"",VLOOKUP($A168,RESUMO!$A$8:$B$107,2,FALSE))</f>
        <v>7</v>
      </c>
    </row>
    <row r="169" spans="1:17" x14ac:dyDescent="0.25">
      <c r="A169" s="53">
        <v>45235</v>
      </c>
      <c r="B169" s="1">
        <v>1</v>
      </c>
      <c r="C169" s="51" t="s">
        <v>66</v>
      </c>
      <c r="D169" s="54" t="s">
        <v>67</v>
      </c>
      <c r="E169" s="42" t="s">
        <v>64</v>
      </c>
      <c r="G169" s="51">
        <v>1509.95</v>
      </c>
      <c r="I169" s="56">
        <v>1509.95</v>
      </c>
      <c r="J169" s="41">
        <v>45236</v>
      </c>
      <c r="K169" s="57" t="s">
        <v>51</v>
      </c>
      <c r="L169" s="1" t="s">
        <v>68</v>
      </c>
      <c r="N169" t="str">
        <f>IF(F169="","NÃO","SIM")</f>
        <v>NÃO</v>
      </c>
      <c r="O169" t="str">
        <f>IF($B169=5,"SIM","")</f>
        <v/>
      </c>
      <c r="P169" s="52" t="str">
        <f>A169&amp;B169&amp;C169&amp;E169&amp;G169&amp;EDATE(J169,0)</f>
        <v>45235170458913693SALÁRIO1509,9545236</v>
      </c>
      <c r="Q169" s="1">
        <f>IF(A169=0,"",VLOOKUP($A169,RESUMO!$A$8:$B$107,2,FALSE))</f>
        <v>7</v>
      </c>
    </row>
    <row r="170" spans="1:17" x14ac:dyDescent="0.25">
      <c r="A170" s="53">
        <v>45235</v>
      </c>
      <c r="B170" s="1">
        <v>1</v>
      </c>
      <c r="C170" s="51" t="s">
        <v>69</v>
      </c>
      <c r="D170" s="54" t="s">
        <v>70</v>
      </c>
      <c r="E170" s="42" t="s">
        <v>64</v>
      </c>
      <c r="G170" s="51">
        <v>1131.5999999999999</v>
      </c>
      <c r="I170" s="56">
        <v>1131.5999999999999</v>
      </c>
      <c r="J170" s="41">
        <v>45236</v>
      </c>
      <c r="K170" s="57" t="s">
        <v>51</v>
      </c>
      <c r="L170" s="1" t="s">
        <v>71</v>
      </c>
      <c r="N170" t="str">
        <f>IF(F170="","NÃO","SIM")</f>
        <v>NÃO</v>
      </c>
      <c r="O170" t="str">
        <f>IF($B170=5,"SIM","")</f>
        <v/>
      </c>
      <c r="P170" s="52" t="str">
        <f>A170&amp;B170&amp;C170&amp;E170&amp;G170&amp;EDATE(J170,0)</f>
        <v>45235160917440625SALÁRIO1131,645236</v>
      </c>
      <c r="Q170" s="1">
        <f>IF(A170=0,"",VLOOKUP($A170,RESUMO!$A$8:$B$107,2,FALSE))</f>
        <v>7</v>
      </c>
    </row>
    <row r="171" spans="1:17" x14ac:dyDescent="0.25">
      <c r="A171" s="53">
        <v>45235</v>
      </c>
      <c r="B171" s="1">
        <v>1</v>
      </c>
      <c r="C171" s="51" t="s">
        <v>72</v>
      </c>
      <c r="D171" s="54" t="s">
        <v>73</v>
      </c>
      <c r="E171" s="42" t="s">
        <v>64</v>
      </c>
      <c r="G171" s="51">
        <v>800.1</v>
      </c>
      <c r="I171" s="56">
        <v>800.1</v>
      </c>
      <c r="J171" s="41">
        <v>45236</v>
      </c>
      <c r="K171" s="57" t="s">
        <v>51</v>
      </c>
      <c r="L171" s="1" t="s">
        <v>74</v>
      </c>
      <c r="N171" t="str">
        <f>IF(F171="","NÃO","SIM")</f>
        <v>NÃO</v>
      </c>
      <c r="O171" t="str">
        <f>IF($B171=5,"SIM","")</f>
        <v/>
      </c>
      <c r="P171" s="52" t="str">
        <f>A171&amp;B171&amp;C171&amp;E171&amp;G171&amp;EDATE(J171,0)</f>
        <v>45235116700914655SALÁRIO800,145236</v>
      </c>
      <c r="Q171" s="1">
        <f>IF(A171=0,"",VLOOKUP($A171,RESUMO!$A$8:$B$107,2,FALSE))</f>
        <v>7</v>
      </c>
    </row>
    <row r="172" spans="1:17" x14ac:dyDescent="0.25">
      <c r="A172" s="53">
        <v>45235</v>
      </c>
      <c r="B172" s="1">
        <v>1</v>
      </c>
      <c r="C172" s="51" t="s">
        <v>147</v>
      </c>
      <c r="D172" s="54" t="s">
        <v>148</v>
      </c>
      <c r="E172" s="42" t="s">
        <v>64</v>
      </c>
      <c r="G172" s="51">
        <v>1359.35</v>
      </c>
      <c r="I172" s="56">
        <v>1359.35</v>
      </c>
      <c r="J172" s="41">
        <v>45236</v>
      </c>
      <c r="K172" s="57" t="s">
        <v>51</v>
      </c>
      <c r="L172" s="1" t="s">
        <v>149</v>
      </c>
      <c r="N172" t="str">
        <f>IF(F172="","NÃO","SIM")</f>
        <v>NÃO</v>
      </c>
      <c r="O172" t="str">
        <f>IF($B172=5,"SIM","")</f>
        <v/>
      </c>
      <c r="P172" s="52" t="str">
        <f>A172&amp;B172&amp;C172&amp;E172&amp;G172&amp;EDATE(J172,0)</f>
        <v>45235103213713643SALÁRIO1359,3545236</v>
      </c>
      <c r="Q172" s="1">
        <f>IF(A172=0,"",VLOOKUP($A172,RESUMO!$A$8:$B$107,2,FALSE))</f>
        <v>7</v>
      </c>
    </row>
    <row r="173" spans="1:17" x14ac:dyDescent="0.25">
      <c r="A173" s="53">
        <v>45235</v>
      </c>
      <c r="B173" s="1">
        <v>1</v>
      </c>
      <c r="C173" s="51" t="s">
        <v>150</v>
      </c>
      <c r="D173" s="54" t="s">
        <v>151</v>
      </c>
      <c r="E173" s="42" t="s">
        <v>64</v>
      </c>
      <c r="G173" s="51">
        <v>1011.75</v>
      </c>
      <c r="I173" s="56">
        <v>1011.75</v>
      </c>
      <c r="J173" s="41">
        <v>45236</v>
      </c>
      <c r="K173" s="57" t="s">
        <v>51</v>
      </c>
      <c r="L173" s="1" t="s">
        <v>152</v>
      </c>
      <c r="N173" t="str">
        <f>IF(F173="","NÃO","SIM")</f>
        <v>NÃO</v>
      </c>
      <c r="O173" t="str">
        <f>IF($B173=5,"SIM","")</f>
        <v/>
      </c>
      <c r="P173" s="52" t="str">
        <f>A173&amp;B173&amp;C173&amp;E173&amp;G173&amp;EDATE(J173,0)</f>
        <v>45235113075426628SALÁRIO1011,7545236</v>
      </c>
      <c r="Q173" s="1">
        <f>IF(A173=0,"",VLOOKUP($A173,RESUMO!$A$8:$B$107,2,FALSE))</f>
        <v>7</v>
      </c>
    </row>
    <row r="174" spans="1:17" x14ac:dyDescent="0.25">
      <c r="A174" s="53">
        <v>45235</v>
      </c>
      <c r="B174" s="1">
        <v>1</v>
      </c>
      <c r="C174" s="51" t="s">
        <v>156</v>
      </c>
      <c r="D174" s="54" t="s">
        <v>157</v>
      </c>
      <c r="E174" s="42" t="s">
        <v>64</v>
      </c>
      <c r="G174" s="51">
        <v>1359.35</v>
      </c>
      <c r="I174" s="56">
        <v>1359.35</v>
      </c>
      <c r="J174" s="41">
        <v>45236</v>
      </c>
      <c r="K174" s="57" t="s">
        <v>51</v>
      </c>
      <c r="L174" s="1" t="s">
        <v>158</v>
      </c>
      <c r="N174" t="str">
        <f>IF(F174="","NÃO","SIM")</f>
        <v>NÃO</v>
      </c>
      <c r="O174" t="str">
        <f>IF($B174=5,"SIM","")</f>
        <v/>
      </c>
      <c r="P174" s="52" t="str">
        <f>A174&amp;B174&amp;C174&amp;E174&amp;G174&amp;EDATE(J174,0)</f>
        <v>45235103435297697SALÁRIO1359,3545236</v>
      </c>
      <c r="Q174" s="1">
        <f>IF(A174=0,"",VLOOKUP($A174,RESUMO!$A$8:$B$107,2,FALSE))</f>
        <v>7</v>
      </c>
    </row>
    <row r="175" spans="1:17" x14ac:dyDescent="0.25">
      <c r="A175" s="53">
        <v>45235</v>
      </c>
      <c r="B175" s="1">
        <v>1</v>
      </c>
      <c r="C175" s="51" t="s">
        <v>201</v>
      </c>
      <c r="D175" s="54" t="s">
        <v>202</v>
      </c>
      <c r="E175" s="42" t="s">
        <v>64</v>
      </c>
      <c r="G175" s="51">
        <v>753.69</v>
      </c>
      <c r="I175" s="56">
        <v>753.69</v>
      </c>
      <c r="J175" s="41">
        <v>45236</v>
      </c>
      <c r="K175" s="57" t="s">
        <v>51</v>
      </c>
      <c r="L175" s="1" t="s">
        <v>203</v>
      </c>
      <c r="N175" t="str">
        <f>IF(F175="","NÃO","SIM")</f>
        <v>NÃO</v>
      </c>
      <c r="O175" t="str">
        <f>IF($B175=5,"SIM","")</f>
        <v/>
      </c>
      <c r="P175" s="52" t="str">
        <f>A175&amp;B175&amp;C175&amp;E175&amp;G175&amp;EDATE(J175,0)</f>
        <v>45235116700955688SALÁRIO753,6945236</v>
      </c>
      <c r="Q175" s="1">
        <f>IF(A175=0,"",VLOOKUP($A175,RESUMO!$A$8:$B$107,2,FALSE))</f>
        <v>7</v>
      </c>
    </row>
    <row r="176" spans="1:17" x14ac:dyDescent="0.25">
      <c r="A176" s="53">
        <v>45235</v>
      </c>
      <c r="B176" s="1">
        <v>1</v>
      </c>
      <c r="C176" s="51" t="s">
        <v>204</v>
      </c>
      <c r="D176" s="54" t="s">
        <v>205</v>
      </c>
      <c r="E176" s="42" t="s">
        <v>64</v>
      </c>
      <c r="G176" s="51">
        <v>753.69</v>
      </c>
      <c r="I176" s="56">
        <v>753.69</v>
      </c>
      <c r="J176" s="41">
        <v>45236</v>
      </c>
      <c r="K176" s="57" t="s">
        <v>51</v>
      </c>
      <c r="L176" s="1" t="s">
        <v>206</v>
      </c>
      <c r="N176" t="str">
        <f>IF(F176="","NÃO","SIM")</f>
        <v>NÃO</v>
      </c>
      <c r="O176" t="str">
        <f>IF($B176=5,"SIM","")</f>
        <v/>
      </c>
      <c r="P176" s="52" t="str">
        <f>A176&amp;B176&amp;C176&amp;E176&amp;G176&amp;EDATE(J176,0)</f>
        <v>45235105864821560SALÁRIO753,6945236</v>
      </c>
      <c r="Q176" s="1">
        <f>IF(A176=0,"",VLOOKUP($A176,RESUMO!$A$8:$B$107,2,FALSE))</f>
        <v>7</v>
      </c>
    </row>
    <row r="177" spans="1:17" x14ac:dyDescent="0.25">
      <c r="A177" s="53">
        <v>45235</v>
      </c>
      <c r="B177" s="1">
        <v>1</v>
      </c>
      <c r="C177" s="51" t="s">
        <v>243</v>
      </c>
      <c r="D177" s="54" t="s">
        <v>244</v>
      </c>
      <c r="E177" s="42" t="s">
        <v>64</v>
      </c>
      <c r="G177" s="51">
        <v>180</v>
      </c>
      <c r="H177" s="55">
        <v>12</v>
      </c>
      <c r="I177" s="56">
        <v>2160</v>
      </c>
      <c r="J177" s="41">
        <v>45236</v>
      </c>
      <c r="K177" s="57" t="s">
        <v>51</v>
      </c>
      <c r="L177" s="1" t="s">
        <v>245</v>
      </c>
      <c r="N177" t="str">
        <f>IF(F177="","NÃO","SIM")</f>
        <v>NÃO</v>
      </c>
      <c r="O177" t="str">
        <f>IF($B177=5,"SIM","")</f>
        <v/>
      </c>
      <c r="P177" s="52" t="str">
        <f>A177&amp;B177&amp;C177&amp;E177&amp;G177&amp;EDATE(J177,0)</f>
        <v>45235131699502668SALÁRIO18045236</v>
      </c>
      <c r="Q177" s="1">
        <f>IF(A177=0,"",VLOOKUP($A177,RESUMO!$A$8:$B$107,2,FALSE))</f>
        <v>7</v>
      </c>
    </row>
    <row r="178" spans="1:17" x14ac:dyDescent="0.25">
      <c r="A178" s="53">
        <v>45235</v>
      </c>
      <c r="B178" s="1">
        <v>1</v>
      </c>
      <c r="C178" s="51" t="s">
        <v>62</v>
      </c>
      <c r="D178" s="54" t="s">
        <v>63</v>
      </c>
      <c r="E178" s="42" t="s">
        <v>107</v>
      </c>
      <c r="G178" s="51">
        <v>29.4</v>
      </c>
      <c r="H178" s="55">
        <v>20</v>
      </c>
      <c r="I178" s="56">
        <v>588</v>
      </c>
      <c r="J178" s="41">
        <v>45236</v>
      </c>
      <c r="K178" s="57" t="s">
        <v>51</v>
      </c>
      <c r="L178" s="1" t="s">
        <v>65</v>
      </c>
      <c r="N178" t="str">
        <f>IF(F178="","NÃO","SIM")</f>
        <v>NÃO</v>
      </c>
      <c r="O178" t="str">
        <f>IF($B178=5,"SIM","")</f>
        <v/>
      </c>
      <c r="P178" s="52" t="str">
        <f>A178&amp;B178&amp;C178&amp;E178&amp;G178&amp;EDATE(J178,0)</f>
        <v>45235112101331640TRANSPORTE29,445236</v>
      </c>
      <c r="Q178" s="1">
        <f>IF(A178=0,"",VLOOKUP($A178,RESUMO!$A$8:$B$107,2,FALSE))</f>
        <v>7</v>
      </c>
    </row>
    <row r="179" spans="1:17" x14ac:dyDescent="0.25">
      <c r="A179" s="53">
        <v>45235</v>
      </c>
      <c r="B179" s="1">
        <v>1</v>
      </c>
      <c r="C179" s="51" t="s">
        <v>66</v>
      </c>
      <c r="D179" s="54" t="s">
        <v>67</v>
      </c>
      <c r="E179" s="42" t="s">
        <v>107</v>
      </c>
      <c r="G179" s="51">
        <v>36.1</v>
      </c>
      <c r="H179" s="55">
        <v>20</v>
      </c>
      <c r="I179" s="56">
        <v>722</v>
      </c>
      <c r="J179" s="41">
        <v>45236</v>
      </c>
      <c r="K179" s="57" t="s">
        <v>51</v>
      </c>
      <c r="L179" s="1" t="s">
        <v>68</v>
      </c>
      <c r="N179" t="str">
        <f>IF(F179="","NÃO","SIM")</f>
        <v>NÃO</v>
      </c>
      <c r="O179" t="str">
        <f>IF($B179=5,"SIM","")</f>
        <v/>
      </c>
      <c r="P179" s="52" t="str">
        <f>A179&amp;B179&amp;C179&amp;E179&amp;G179&amp;EDATE(J179,0)</f>
        <v>45235170458913693TRANSPORTE36,145236</v>
      </c>
      <c r="Q179" s="1">
        <f>IF(A179=0,"",VLOOKUP($A179,RESUMO!$A$8:$B$107,2,FALSE))</f>
        <v>7</v>
      </c>
    </row>
    <row r="180" spans="1:17" x14ac:dyDescent="0.25">
      <c r="A180" s="53">
        <v>45235</v>
      </c>
      <c r="B180" s="1">
        <v>1</v>
      </c>
      <c r="C180" s="51" t="s">
        <v>69</v>
      </c>
      <c r="D180" s="54" t="s">
        <v>70</v>
      </c>
      <c r="E180" s="42" t="s">
        <v>107</v>
      </c>
      <c r="G180" s="51">
        <v>36.1</v>
      </c>
      <c r="H180" s="55">
        <v>20</v>
      </c>
      <c r="I180" s="56">
        <v>722</v>
      </c>
      <c r="J180" s="41">
        <v>45236</v>
      </c>
      <c r="K180" s="57" t="s">
        <v>51</v>
      </c>
      <c r="L180" s="1" t="s">
        <v>71</v>
      </c>
      <c r="N180" t="str">
        <f>IF(F180="","NÃO","SIM")</f>
        <v>NÃO</v>
      </c>
      <c r="O180" t="str">
        <f>IF($B180=5,"SIM","")</f>
        <v/>
      </c>
      <c r="P180" s="52" t="str">
        <f>A180&amp;B180&amp;C180&amp;E180&amp;G180&amp;EDATE(J180,0)</f>
        <v>45235160917440625TRANSPORTE36,145236</v>
      </c>
      <c r="Q180" s="1">
        <f>IF(A180=0,"",VLOOKUP($A180,RESUMO!$A$8:$B$107,2,FALSE))</f>
        <v>7</v>
      </c>
    </row>
    <row r="181" spans="1:17" x14ac:dyDescent="0.25">
      <c r="A181" s="53">
        <v>45235</v>
      </c>
      <c r="B181" s="1">
        <v>1</v>
      </c>
      <c r="C181" s="51" t="s">
        <v>72</v>
      </c>
      <c r="D181" s="54" t="s">
        <v>73</v>
      </c>
      <c r="E181" s="42" t="s">
        <v>107</v>
      </c>
      <c r="G181" s="51">
        <v>40.9</v>
      </c>
      <c r="H181" s="55">
        <v>20</v>
      </c>
      <c r="I181" s="56">
        <v>818</v>
      </c>
      <c r="J181" s="41">
        <v>45236</v>
      </c>
      <c r="K181" s="57" t="s">
        <v>51</v>
      </c>
      <c r="L181" s="1" t="s">
        <v>74</v>
      </c>
      <c r="N181" t="str">
        <f>IF(F181="","NÃO","SIM")</f>
        <v>NÃO</v>
      </c>
      <c r="O181" t="str">
        <f>IF($B181=5,"SIM","")</f>
        <v/>
      </c>
      <c r="P181" s="52" t="str">
        <f>A181&amp;B181&amp;C181&amp;E181&amp;G181&amp;EDATE(J181,0)</f>
        <v>45235116700914655TRANSPORTE40,945236</v>
      </c>
      <c r="Q181" s="1">
        <f>IF(A181=0,"",VLOOKUP($A181,RESUMO!$A$8:$B$107,2,FALSE))</f>
        <v>7</v>
      </c>
    </row>
    <row r="182" spans="1:17" x14ac:dyDescent="0.25">
      <c r="A182" s="53">
        <v>45235</v>
      </c>
      <c r="B182" s="1">
        <v>1</v>
      </c>
      <c r="C182" s="51" t="s">
        <v>147</v>
      </c>
      <c r="D182" s="54" t="s">
        <v>148</v>
      </c>
      <c r="E182" s="42" t="s">
        <v>107</v>
      </c>
      <c r="G182" s="51">
        <v>27.1</v>
      </c>
      <c r="H182" s="55">
        <v>20</v>
      </c>
      <c r="I182" s="56">
        <v>542</v>
      </c>
      <c r="J182" s="41">
        <v>45236</v>
      </c>
      <c r="K182" s="57" t="s">
        <v>51</v>
      </c>
      <c r="L182" s="1" t="s">
        <v>149</v>
      </c>
      <c r="N182" t="str">
        <f>IF(F182="","NÃO","SIM")</f>
        <v>NÃO</v>
      </c>
      <c r="O182" t="str">
        <f>IF($B182=5,"SIM","")</f>
        <v/>
      </c>
      <c r="P182" s="52" t="str">
        <f>A182&amp;B182&amp;C182&amp;E182&amp;G182&amp;EDATE(J182,0)</f>
        <v>45235103213713643TRANSPORTE27,145236</v>
      </c>
      <c r="Q182" s="1">
        <f>IF(A182=0,"",VLOOKUP($A182,RESUMO!$A$8:$B$107,2,FALSE))</f>
        <v>7</v>
      </c>
    </row>
    <row r="183" spans="1:17" x14ac:dyDescent="0.25">
      <c r="A183" s="53">
        <v>45235</v>
      </c>
      <c r="B183" s="1">
        <v>1</v>
      </c>
      <c r="C183" s="51" t="s">
        <v>150</v>
      </c>
      <c r="D183" s="54" t="s">
        <v>151</v>
      </c>
      <c r="E183" s="42" t="s">
        <v>107</v>
      </c>
      <c r="G183" s="51">
        <v>34.25</v>
      </c>
      <c r="H183" s="55">
        <v>20</v>
      </c>
      <c r="I183" s="56">
        <v>685</v>
      </c>
      <c r="J183" s="41">
        <v>45236</v>
      </c>
      <c r="K183" s="57" t="s">
        <v>51</v>
      </c>
      <c r="L183" s="1" t="s">
        <v>152</v>
      </c>
      <c r="N183" t="str">
        <f>IF(F183="","NÃO","SIM")</f>
        <v>NÃO</v>
      </c>
      <c r="O183" t="str">
        <f>IF($B183=5,"SIM","")</f>
        <v/>
      </c>
      <c r="P183" s="52" t="str">
        <f>A183&amp;B183&amp;C183&amp;E183&amp;G183&amp;EDATE(J183,0)</f>
        <v>45235113075426628TRANSPORTE34,2545236</v>
      </c>
      <c r="Q183" s="1">
        <f>IF(A183=0,"",VLOOKUP($A183,RESUMO!$A$8:$B$107,2,FALSE))</f>
        <v>7</v>
      </c>
    </row>
    <row r="184" spans="1:17" x14ac:dyDescent="0.25">
      <c r="A184" s="53">
        <v>45235</v>
      </c>
      <c r="B184" s="1">
        <v>1</v>
      </c>
      <c r="C184" s="51" t="s">
        <v>156</v>
      </c>
      <c r="D184" s="54" t="s">
        <v>157</v>
      </c>
      <c r="E184" s="42" t="s">
        <v>107</v>
      </c>
      <c r="G184" s="51">
        <v>31.6</v>
      </c>
      <c r="H184" s="55">
        <v>20</v>
      </c>
      <c r="I184" s="56">
        <v>632</v>
      </c>
      <c r="J184" s="41">
        <v>45236</v>
      </c>
      <c r="K184" s="57" t="s">
        <v>51</v>
      </c>
      <c r="L184" s="1" t="s">
        <v>158</v>
      </c>
      <c r="N184" t="str">
        <f>IF(F184="","NÃO","SIM")</f>
        <v>NÃO</v>
      </c>
      <c r="O184" t="str">
        <f>IF($B184=5,"SIM","")</f>
        <v/>
      </c>
      <c r="P184" s="52" t="str">
        <f>A184&amp;B184&amp;C184&amp;E184&amp;G184&amp;EDATE(J184,0)</f>
        <v>45235103435297697TRANSPORTE31,645236</v>
      </c>
      <c r="Q184" s="1">
        <f>IF(A184=0,"",VLOOKUP($A184,RESUMO!$A$8:$B$107,2,FALSE))</f>
        <v>7</v>
      </c>
    </row>
    <row r="185" spans="1:17" x14ac:dyDescent="0.25">
      <c r="A185" s="53">
        <v>45235</v>
      </c>
      <c r="B185" s="1">
        <v>1</v>
      </c>
      <c r="C185" s="51" t="s">
        <v>201</v>
      </c>
      <c r="D185" s="54" t="s">
        <v>202</v>
      </c>
      <c r="E185" s="42" t="s">
        <v>107</v>
      </c>
      <c r="G185" s="51">
        <v>40.9</v>
      </c>
      <c r="H185" s="55">
        <v>20</v>
      </c>
      <c r="I185" s="56">
        <v>818</v>
      </c>
      <c r="J185" s="41">
        <v>45236</v>
      </c>
      <c r="K185" s="57" t="s">
        <v>51</v>
      </c>
      <c r="L185" s="1" t="s">
        <v>203</v>
      </c>
      <c r="N185" t="str">
        <f>IF(F185="","NÃO","SIM")</f>
        <v>NÃO</v>
      </c>
      <c r="O185" t="str">
        <f>IF($B185=5,"SIM","")</f>
        <v/>
      </c>
      <c r="P185" s="52" t="str">
        <f>A185&amp;B185&amp;C185&amp;E185&amp;G185&amp;EDATE(J185,0)</f>
        <v>45235116700955688TRANSPORTE40,945236</v>
      </c>
      <c r="Q185" s="1">
        <f>IF(A185=0,"",VLOOKUP($A185,RESUMO!$A$8:$B$107,2,FALSE))</f>
        <v>7</v>
      </c>
    </row>
    <row r="186" spans="1:17" x14ac:dyDescent="0.25">
      <c r="A186" s="53">
        <v>45235</v>
      </c>
      <c r="B186" s="1">
        <v>1</v>
      </c>
      <c r="C186" s="51" t="s">
        <v>204</v>
      </c>
      <c r="D186" s="54" t="s">
        <v>205</v>
      </c>
      <c r="E186" s="42" t="s">
        <v>107</v>
      </c>
      <c r="G186" s="51">
        <v>9</v>
      </c>
      <c r="H186" s="55">
        <v>20</v>
      </c>
      <c r="I186" s="56">
        <v>180</v>
      </c>
      <c r="J186" s="41">
        <v>45236</v>
      </c>
      <c r="K186" s="57" t="s">
        <v>51</v>
      </c>
      <c r="L186" s="1" t="s">
        <v>206</v>
      </c>
      <c r="N186" t="str">
        <f>IF(F186="","NÃO","SIM")</f>
        <v>NÃO</v>
      </c>
      <c r="O186" t="str">
        <f>IF($B186=5,"SIM","")</f>
        <v/>
      </c>
      <c r="P186" s="52" t="str">
        <f>A186&amp;B186&amp;C186&amp;E186&amp;G186&amp;EDATE(J186,0)</f>
        <v>45235105864821560TRANSPORTE945236</v>
      </c>
      <c r="Q186" s="1">
        <f>IF(A186=0,"",VLOOKUP($A186,RESUMO!$A$8:$B$107,2,FALSE))</f>
        <v>7</v>
      </c>
    </row>
    <row r="187" spans="1:17" x14ac:dyDescent="0.25">
      <c r="A187" s="53">
        <v>45235</v>
      </c>
      <c r="B187" s="1">
        <v>1</v>
      </c>
      <c r="C187" s="51" t="s">
        <v>62</v>
      </c>
      <c r="D187" s="54" t="s">
        <v>63</v>
      </c>
      <c r="E187" s="42" t="s">
        <v>108</v>
      </c>
      <c r="G187" s="51">
        <v>4</v>
      </c>
      <c r="H187" s="55">
        <v>20</v>
      </c>
      <c r="I187" s="56">
        <v>80</v>
      </c>
      <c r="J187" s="41">
        <v>45236</v>
      </c>
      <c r="K187" s="57" t="s">
        <v>51</v>
      </c>
      <c r="L187" s="1" t="s">
        <v>65</v>
      </c>
      <c r="N187" t="str">
        <f>IF(F187="","NÃO","SIM")</f>
        <v>NÃO</v>
      </c>
      <c r="O187" t="str">
        <f>IF($B187=5,"SIM","")</f>
        <v/>
      </c>
      <c r="P187" s="52" t="str">
        <f>A187&amp;B187&amp;C187&amp;E187&amp;G187&amp;EDATE(J187,0)</f>
        <v>45235112101331640CAFÉ445236</v>
      </c>
      <c r="Q187" s="1">
        <f>IF(A187=0,"",VLOOKUP($A187,RESUMO!$A$8:$B$107,2,FALSE))</f>
        <v>7</v>
      </c>
    </row>
    <row r="188" spans="1:17" x14ac:dyDescent="0.25">
      <c r="A188" s="53">
        <v>45235</v>
      </c>
      <c r="B188" s="1">
        <v>1</v>
      </c>
      <c r="C188" s="51" t="s">
        <v>66</v>
      </c>
      <c r="D188" s="54" t="s">
        <v>67</v>
      </c>
      <c r="E188" s="42" t="s">
        <v>108</v>
      </c>
      <c r="G188" s="51">
        <v>4</v>
      </c>
      <c r="H188" s="55">
        <v>20</v>
      </c>
      <c r="I188" s="56">
        <v>80</v>
      </c>
      <c r="J188" s="41">
        <v>45236</v>
      </c>
      <c r="K188" s="57" t="s">
        <v>51</v>
      </c>
      <c r="L188" s="1" t="s">
        <v>68</v>
      </c>
      <c r="N188" t="str">
        <f>IF(F188="","NÃO","SIM")</f>
        <v>NÃO</v>
      </c>
      <c r="O188" t="str">
        <f>IF($B188=5,"SIM","")</f>
        <v/>
      </c>
      <c r="P188" s="52" t="str">
        <f>A188&amp;B188&amp;C188&amp;E188&amp;G188&amp;EDATE(J188,0)</f>
        <v>45235170458913693CAFÉ445236</v>
      </c>
      <c r="Q188" s="1">
        <f>IF(A188=0,"",VLOOKUP($A188,RESUMO!$A$8:$B$107,2,FALSE))</f>
        <v>7</v>
      </c>
    </row>
    <row r="189" spans="1:17" x14ac:dyDescent="0.25">
      <c r="A189" s="53">
        <v>45235</v>
      </c>
      <c r="B189" s="1">
        <v>1</v>
      </c>
      <c r="C189" s="51" t="s">
        <v>69</v>
      </c>
      <c r="D189" s="54" t="s">
        <v>70</v>
      </c>
      <c r="E189" s="42" t="s">
        <v>108</v>
      </c>
      <c r="G189" s="51">
        <v>4</v>
      </c>
      <c r="H189" s="55">
        <v>20</v>
      </c>
      <c r="I189" s="56">
        <v>80</v>
      </c>
      <c r="J189" s="41">
        <v>45236</v>
      </c>
      <c r="K189" s="57" t="s">
        <v>51</v>
      </c>
      <c r="L189" s="1" t="s">
        <v>71</v>
      </c>
      <c r="N189" t="str">
        <f>IF(F189="","NÃO","SIM")</f>
        <v>NÃO</v>
      </c>
      <c r="O189" t="str">
        <f>IF($B189=5,"SIM","")</f>
        <v/>
      </c>
      <c r="P189" s="52" t="str">
        <f>A189&amp;B189&amp;C189&amp;E189&amp;G189&amp;EDATE(J189,0)</f>
        <v>45235160917440625CAFÉ445236</v>
      </c>
      <c r="Q189" s="1">
        <f>IF(A189=0,"",VLOOKUP($A189,RESUMO!$A$8:$B$107,2,FALSE))</f>
        <v>7</v>
      </c>
    </row>
    <row r="190" spans="1:17" x14ac:dyDescent="0.25">
      <c r="A190" s="53">
        <v>45235</v>
      </c>
      <c r="B190" s="1">
        <v>1</v>
      </c>
      <c r="C190" s="51" t="s">
        <v>72</v>
      </c>
      <c r="D190" s="54" t="s">
        <v>73</v>
      </c>
      <c r="E190" s="42" t="s">
        <v>108</v>
      </c>
      <c r="G190" s="51">
        <v>4</v>
      </c>
      <c r="H190" s="55">
        <v>20</v>
      </c>
      <c r="I190" s="56">
        <v>80</v>
      </c>
      <c r="J190" s="41">
        <v>45236</v>
      </c>
      <c r="K190" s="57" t="s">
        <v>51</v>
      </c>
      <c r="L190" s="1" t="s">
        <v>74</v>
      </c>
      <c r="N190" t="str">
        <f>IF(F190="","NÃO","SIM")</f>
        <v>NÃO</v>
      </c>
      <c r="O190" t="str">
        <f>IF($B190=5,"SIM","")</f>
        <v/>
      </c>
      <c r="P190" s="52" t="str">
        <f>A190&amp;B190&amp;C190&amp;E190&amp;G190&amp;EDATE(J190,0)</f>
        <v>45235116700914655CAFÉ445236</v>
      </c>
      <c r="Q190" s="1">
        <f>IF(A190=0,"",VLOOKUP($A190,RESUMO!$A$8:$B$107,2,FALSE))</f>
        <v>7</v>
      </c>
    </row>
    <row r="191" spans="1:17" x14ac:dyDescent="0.25">
      <c r="A191" s="53">
        <v>45235</v>
      </c>
      <c r="B191" s="1">
        <v>1</v>
      </c>
      <c r="C191" s="51" t="s">
        <v>147</v>
      </c>
      <c r="D191" s="54" t="s">
        <v>148</v>
      </c>
      <c r="E191" s="42" t="s">
        <v>108</v>
      </c>
      <c r="G191" s="51">
        <v>4</v>
      </c>
      <c r="H191" s="55">
        <v>20</v>
      </c>
      <c r="I191" s="56">
        <v>80</v>
      </c>
      <c r="J191" s="41">
        <v>45236</v>
      </c>
      <c r="K191" s="57" t="s">
        <v>51</v>
      </c>
      <c r="L191" s="1" t="s">
        <v>149</v>
      </c>
      <c r="N191" t="str">
        <f>IF(F191="","NÃO","SIM")</f>
        <v>NÃO</v>
      </c>
      <c r="O191" t="str">
        <f>IF($B191=5,"SIM","")</f>
        <v/>
      </c>
      <c r="P191" s="52" t="str">
        <f>A191&amp;B191&amp;C191&amp;E191&amp;G191&amp;EDATE(J191,0)</f>
        <v>45235103213713643CAFÉ445236</v>
      </c>
      <c r="Q191" s="1">
        <f>IF(A191=0,"",VLOOKUP($A191,RESUMO!$A$8:$B$107,2,FALSE))</f>
        <v>7</v>
      </c>
    </row>
    <row r="192" spans="1:17" x14ac:dyDescent="0.25">
      <c r="A192" s="53">
        <v>45235</v>
      </c>
      <c r="B192" s="1">
        <v>1</v>
      </c>
      <c r="C192" s="51" t="s">
        <v>150</v>
      </c>
      <c r="D192" s="54" t="s">
        <v>151</v>
      </c>
      <c r="E192" s="42" t="s">
        <v>108</v>
      </c>
      <c r="G192" s="51">
        <v>4</v>
      </c>
      <c r="H192" s="55">
        <v>20</v>
      </c>
      <c r="I192" s="56">
        <v>80</v>
      </c>
      <c r="J192" s="41">
        <v>45236</v>
      </c>
      <c r="K192" s="57" t="s">
        <v>51</v>
      </c>
      <c r="L192" s="1" t="s">
        <v>152</v>
      </c>
      <c r="N192" t="str">
        <f>IF(F192="","NÃO","SIM")</f>
        <v>NÃO</v>
      </c>
      <c r="O192" t="str">
        <f>IF($B192=5,"SIM","")</f>
        <v/>
      </c>
      <c r="P192" s="52" t="str">
        <f>A192&amp;B192&amp;C192&amp;E192&amp;G192&amp;EDATE(J192,0)</f>
        <v>45235113075426628CAFÉ445236</v>
      </c>
      <c r="Q192" s="1">
        <f>IF(A192=0,"",VLOOKUP($A192,RESUMO!$A$8:$B$107,2,FALSE))</f>
        <v>7</v>
      </c>
    </row>
    <row r="193" spans="1:17" x14ac:dyDescent="0.25">
      <c r="A193" s="53">
        <v>45235</v>
      </c>
      <c r="B193" s="1">
        <v>1</v>
      </c>
      <c r="C193" s="51" t="s">
        <v>156</v>
      </c>
      <c r="D193" s="54" t="s">
        <v>157</v>
      </c>
      <c r="E193" s="42" t="s">
        <v>108</v>
      </c>
      <c r="G193" s="51">
        <v>4</v>
      </c>
      <c r="H193" s="55">
        <v>20</v>
      </c>
      <c r="I193" s="56">
        <v>80</v>
      </c>
      <c r="J193" s="41">
        <v>45236</v>
      </c>
      <c r="K193" s="57" t="s">
        <v>51</v>
      </c>
      <c r="L193" s="1" t="s">
        <v>158</v>
      </c>
      <c r="N193" t="str">
        <f>IF(F193="","NÃO","SIM")</f>
        <v>NÃO</v>
      </c>
      <c r="O193" t="str">
        <f>IF($B193=5,"SIM","")</f>
        <v/>
      </c>
      <c r="P193" s="52" t="str">
        <f>A193&amp;B193&amp;C193&amp;E193&amp;G193&amp;EDATE(J193,0)</f>
        <v>45235103435297697CAFÉ445236</v>
      </c>
      <c r="Q193" s="1">
        <f>IF(A193=0,"",VLOOKUP($A193,RESUMO!$A$8:$B$107,2,FALSE))</f>
        <v>7</v>
      </c>
    </row>
    <row r="194" spans="1:17" x14ac:dyDescent="0.25">
      <c r="A194" s="53">
        <v>45235</v>
      </c>
      <c r="B194" s="1">
        <v>1</v>
      </c>
      <c r="C194" s="51" t="s">
        <v>201</v>
      </c>
      <c r="D194" s="54" t="s">
        <v>202</v>
      </c>
      <c r="E194" s="42" t="s">
        <v>108</v>
      </c>
      <c r="G194" s="51">
        <v>4</v>
      </c>
      <c r="H194" s="55">
        <v>20</v>
      </c>
      <c r="I194" s="56">
        <v>80</v>
      </c>
      <c r="J194" s="41">
        <v>45236</v>
      </c>
      <c r="K194" s="57" t="s">
        <v>51</v>
      </c>
      <c r="L194" s="1" t="s">
        <v>203</v>
      </c>
      <c r="N194" t="str">
        <f>IF(F194="","NÃO","SIM")</f>
        <v>NÃO</v>
      </c>
      <c r="O194" t="str">
        <f>IF($B194=5,"SIM","")</f>
        <v/>
      </c>
      <c r="P194" s="52" t="str">
        <f>A194&amp;B194&amp;C194&amp;E194&amp;G194&amp;EDATE(J194,0)</f>
        <v>45235116700955688CAFÉ445236</v>
      </c>
      <c r="Q194" s="1">
        <f>IF(A194=0,"",VLOOKUP($A194,RESUMO!$A$8:$B$107,2,FALSE))</f>
        <v>7</v>
      </c>
    </row>
    <row r="195" spans="1:17" x14ac:dyDescent="0.25">
      <c r="A195" s="53">
        <v>45235</v>
      </c>
      <c r="B195" s="1">
        <v>1</v>
      </c>
      <c r="C195" s="51" t="s">
        <v>204</v>
      </c>
      <c r="D195" s="54" t="s">
        <v>205</v>
      </c>
      <c r="E195" s="42" t="s">
        <v>108</v>
      </c>
      <c r="G195" s="51">
        <v>4</v>
      </c>
      <c r="H195" s="55">
        <v>20</v>
      </c>
      <c r="I195" s="56">
        <v>80</v>
      </c>
      <c r="J195" s="41">
        <v>45236</v>
      </c>
      <c r="K195" s="57" t="s">
        <v>51</v>
      </c>
      <c r="L195" s="1" t="s">
        <v>206</v>
      </c>
      <c r="N195" t="str">
        <f>IF(F195="","NÃO","SIM")</f>
        <v>NÃO</v>
      </c>
      <c r="O195" t="str">
        <f>IF($B195=5,"SIM","")</f>
        <v/>
      </c>
      <c r="P195" s="52" t="str">
        <f>A195&amp;B195&amp;C195&amp;E195&amp;G195&amp;EDATE(J195,0)</f>
        <v>45235105864821560CAFÉ445236</v>
      </c>
      <c r="Q195" s="1">
        <f>IF(A195=0,"",VLOOKUP($A195,RESUMO!$A$8:$B$107,2,FALSE))</f>
        <v>7</v>
      </c>
    </row>
    <row r="196" spans="1:17" x14ac:dyDescent="0.25">
      <c r="A196" s="41">
        <v>45235</v>
      </c>
      <c r="B196">
        <v>2</v>
      </c>
      <c r="C196" t="s">
        <v>17</v>
      </c>
      <c r="D196" t="s">
        <v>18</v>
      </c>
      <c r="E196" t="s">
        <v>26</v>
      </c>
      <c r="G196" s="66">
        <v>6000</v>
      </c>
      <c r="H196">
        <v>1</v>
      </c>
      <c r="I196" s="66">
        <v>6000</v>
      </c>
      <c r="J196" s="41">
        <v>45236</v>
      </c>
      <c r="K196" t="s">
        <v>21</v>
      </c>
      <c r="M196" t="s">
        <v>22</v>
      </c>
      <c r="N196" t="str">
        <f>IF(F196="","NÃO","SIM")</f>
        <v>NÃO</v>
      </c>
      <c r="O196" t="str">
        <f>IF($B196=5,"SIM","")</f>
        <v/>
      </c>
      <c r="P196" s="52" t="str">
        <f>A196&amp;B196&amp;C196&amp;E196&amp;G196&amp;EDATE(J196,0)</f>
        <v>45235230104762000107ADM OBRA - PARC. 3/9600045236</v>
      </c>
      <c r="Q196" s="1">
        <f>IF(A196=0,"",VLOOKUP($A196,RESUMO!$A$8:$B$107,2,FALSE))</f>
        <v>7</v>
      </c>
    </row>
    <row r="197" spans="1:17" x14ac:dyDescent="0.25">
      <c r="A197" s="53">
        <v>45235</v>
      </c>
      <c r="B197" s="1">
        <v>2</v>
      </c>
      <c r="C197" s="51" t="s">
        <v>261</v>
      </c>
      <c r="D197" s="54" t="s">
        <v>262</v>
      </c>
      <c r="E197" s="42" t="s">
        <v>263</v>
      </c>
      <c r="G197" s="51">
        <v>2500</v>
      </c>
      <c r="I197" s="56">
        <v>2500</v>
      </c>
      <c r="J197" s="41">
        <v>45236</v>
      </c>
      <c r="K197" s="57" t="s">
        <v>56</v>
      </c>
      <c r="L197" s="1" t="s">
        <v>264</v>
      </c>
      <c r="N197" t="str">
        <f>IF(F197="","NÃO","SIM")</f>
        <v>NÃO</v>
      </c>
      <c r="O197" t="str">
        <f>IF($B197=5,"SIM","")</f>
        <v/>
      </c>
      <c r="P197" s="52" t="str">
        <f>A197&amp;B197&amp;C197&amp;E197&amp;G197&amp;EDATE(J197,0)</f>
        <v>45235206411815666EXECUÇÃO HIDRAULICA250045236</v>
      </c>
      <c r="Q197" s="1">
        <f>IF(A197=0,"",VLOOKUP($A197,RESUMO!$A$8:$B$107,2,FALSE))</f>
        <v>7</v>
      </c>
    </row>
    <row r="198" spans="1:17" x14ac:dyDescent="0.25">
      <c r="A198" s="53">
        <v>45235</v>
      </c>
      <c r="B198" s="1">
        <v>2</v>
      </c>
      <c r="C198" s="51" t="s">
        <v>238</v>
      </c>
      <c r="D198" s="54" t="s">
        <v>239</v>
      </c>
      <c r="E198" s="42" t="s">
        <v>265</v>
      </c>
      <c r="G198" s="51">
        <v>4700</v>
      </c>
      <c r="I198" s="56">
        <v>4700</v>
      </c>
      <c r="J198" s="41">
        <v>45236</v>
      </c>
      <c r="K198" s="57" t="s">
        <v>90</v>
      </c>
      <c r="L198" s="1" t="s">
        <v>241</v>
      </c>
      <c r="N198" t="str">
        <f>IF(F198="","NÃO","SIM")</f>
        <v>NÃO</v>
      </c>
      <c r="O198" t="str">
        <f>IF($B198=5,"SIM","")</f>
        <v/>
      </c>
      <c r="P198" s="52" t="str">
        <f>A198&amp;B198&amp;C198&amp;E198&amp;G198&amp;EDATE(J198,0)</f>
        <v>45235229067113023560CONCRETAGEM - NFS-e 2023/1473470045236</v>
      </c>
      <c r="Q198" s="1">
        <f>IF(A198=0,"",VLOOKUP($A198,RESUMO!$A$8:$B$107,2,FALSE))</f>
        <v>7</v>
      </c>
    </row>
    <row r="199" spans="1:17" x14ac:dyDescent="0.25">
      <c r="A199" s="53">
        <v>45235</v>
      </c>
      <c r="B199" s="1">
        <v>2</v>
      </c>
      <c r="C199" s="51" t="s">
        <v>119</v>
      </c>
      <c r="D199" s="54" t="s">
        <v>120</v>
      </c>
      <c r="E199" s="42" t="s">
        <v>266</v>
      </c>
      <c r="G199" s="51">
        <v>330</v>
      </c>
      <c r="I199" s="56">
        <v>330</v>
      </c>
      <c r="J199" s="41">
        <v>45236</v>
      </c>
      <c r="K199" s="57" t="s">
        <v>90</v>
      </c>
      <c r="L199" s="1" t="s">
        <v>122</v>
      </c>
      <c r="N199" t="str">
        <f>IF(F199="","NÃO","SIM")</f>
        <v>NÃO</v>
      </c>
      <c r="O199" t="str">
        <f>IF($B199=5,"SIM","")</f>
        <v/>
      </c>
      <c r="P199" s="52" t="str">
        <f>A199&amp;B199&amp;C199&amp;E199&amp;G199&amp;EDATE(J199,0)</f>
        <v>45235237052904870FRETE IRMÃOS MACHADOS - PED. Nº 393533045236</v>
      </c>
      <c r="Q199" s="1">
        <f>IF(A199=0,"",VLOOKUP($A199,RESUMO!$A$8:$B$107,2,FALSE))</f>
        <v>7</v>
      </c>
    </row>
    <row r="200" spans="1:17" x14ac:dyDescent="0.25">
      <c r="A200" s="53">
        <v>45235</v>
      </c>
      <c r="B200" s="1">
        <v>2</v>
      </c>
      <c r="C200" s="51" t="s">
        <v>267</v>
      </c>
      <c r="D200" s="54" t="s">
        <v>268</v>
      </c>
      <c r="E200" s="42" t="s">
        <v>269</v>
      </c>
      <c r="G200" s="51">
        <v>950</v>
      </c>
      <c r="I200" s="56">
        <v>950</v>
      </c>
      <c r="J200" s="41">
        <v>45236</v>
      </c>
      <c r="K200" s="57" t="s">
        <v>61</v>
      </c>
      <c r="N200" t="str">
        <f>IF(F200="","NÃO","SIM")</f>
        <v>NÃO</v>
      </c>
      <c r="O200" t="str">
        <f>IF($B200=5,"SIM","")</f>
        <v/>
      </c>
      <c r="P200" s="52" t="str">
        <f>A200&amp;B200&amp;C200&amp;E200&amp;G200&amp;EDATE(J200,0)</f>
        <v>45235250779947000110FRETE TUPI - 16/1095045236</v>
      </c>
      <c r="Q200" s="1">
        <f>IF(A200=0,"",VLOOKUP($A200,RESUMO!$A$8:$B$107,2,FALSE))</f>
        <v>7</v>
      </c>
    </row>
    <row r="201" spans="1:17" x14ac:dyDescent="0.25">
      <c r="A201" s="53">
        <v>45235</v>
      </c>
      <c r="B201" s="1">
        <v>2</v>
      </c>
      <c r="C201" s="51" t="s">
        <v>53</v>
      </c>
      <c r="D201" s="54" t="s">
        <v>54</v>
      </c>
      <c r="E201" s="42" t="s">
        <v>118</v>
      </c>
      <c r="G201" s="51">
        <v>178.5</v>
      </c>
      <c r="I201" s="56">
        <v>178.5</v>
      </c>
      <c r="J201" s="41">
        <v>45236</v>
      </c>
      <c r="K201" s="57" t="s">
        <v>56</v>
      </c>
      <c r="L201" s="1" t="s">
        <v>57</v>
      </c>
      <c r="N201" t="str">
        <f>IF(F201="","NÃO","SIM")</f>
        <v>NÃO</v>
      </c>
      <c r="O201" t="str">
        <f>IF($B201=5,"SIM","")</f>
        <v/>
      </c>
      <c r="P201" s="52" t="str">
        <f>A201&amp;B201&amp;C201&amp;E201&amp;G201&amp;EDATE(J201,0)</f>
        <v>45235207834753000141PLOTAGENS - NF A EMITIR178,545236</v>
      </c>
      <c r="Q201" s="1">
        <f>IF(A201=0,"",VLOOKUP($A201,RESUMO!$A$8:$B$107,2,FALSE))</f>
        <v>7</v>
      </c>
    </row>
    <row r="202" spans="1:17" x14ac:dyDescent="0.25">
      <c r="A202" s="53">
        <v>45235</v>
      </c>
      <c r="B202" s="1">
        <v>3</v>
      </c>
      <c r="C202" s="51" t="s">
        <v>123</v>
      </c>
      <c r="D202" s="54" t="s">
        <v>124</v>
      </c>
      <c r="E202" s="42" t="s">
        <v>270</v>
      </c>
      <c r="G202" s="51">
        <v>1589.84</v>
      </c>
      <c r="I202" s="56">
        <v>1589.84</v>
      </c>
      <c r="J202" s="41">
        <v>45237</v>
      </c>
      <c r="K202" s="57" t="s">
        <v>51</v>
      </c>
      <c r="N202" t="str">
        <f>IF(F202="","NÃO","SIM")</f>
        <v>NÃO</v>
      </c>
      <c r="O202" t="str">
        <f>IF($B202=5,"SIM","")</f>
        <v/>
      </c>
      <c r="P202" s="52" t="str">
        <f>A202&amp;B202&amp;C202&amp;E202&amp;G202&amp;EDATE(J202,0)</f>
        <v>45235300360305000104FOLHA DP - 10/20231589,8445237</v>
      </c>
      <c r="Q202" s="1">
        <f>IF(A202=0,"",VLOOKUP($A202,RESUMO!$A$8:$B$107,2,FALSE))</f>
        <v>7</v>
      </c>
    </row>
    <row r="203" spans="1:17" x14ac:dyDescent="0.25">
      <c r="A203" s="53">
        <v>45235</v>
      </c>
      <c r="B203" s="1">
        <v>3</v>
      </c>
      <c r="C203" s="51" t="s">
        <v>78</v>
      </c>
      <c r="D203" s="54" t="s">
        <v>79</v>
      </c>
      <c r="E203" s="42" t="s">
        <v>80</v>
      </c>
      <c r="G203" s="51">
        <v>245</v>
      </c>
      <c r="I203" s="56">
        <v>245</v>
      </c>
      <c r="J203" s="41">
        <v>45240</v>
      </c>
      <c r="K203" s="57" t="s">
        <v>51</v>
      </c>
      <c r="L203" s="1" t="s">
        <v>81</v>
      </c>
      <c r="N203" t="str">
        <f>IF(F203="","NÃO","SIM")</f>
        <v>NÃO</v>
      </c>
      <c r="O203" t="str">
        <f>IF($B203=5,"SIM","")</f>
        <v/>
      </c>
      <c r="P203" s="52" t="str">
        <f>A203&amp;B203&amp;C203&amp;E203&amp;G203&amp;EDATE(J203,0)</f>
        <v>45235327648990687MHS SEGURANÇA DO TRABALHO24545240</v>
      </c>
      <c r="Q203" s="1">
        <f>IF(A203=0,"",VLOOKUP($A203,RESUMO!$A$8:$B$107,2,FALSE))</f>
        <v>7</v>
      </c>
    </row>
    <row r="204" spans="1:17" x14ac:dyDescent="0.25">
      <c r="A204" s="53">
        <v>45235</v>
      </c>
      <c r="B204" s="1">
        <v>3</v>
      </c>
      <c r="C204" s="51" t="s">
        <v>78</v>
      </c>
      <c r="D204" s="54" t="s">
        <v>79</v>
      </c>
      <c r="E204" s="42" t="s">
        <v>271</v>
      </c>
      <c r="G204" s="51">
        <v>115</v>
      </c>
      <c r="I204" s="56">
        <v>115</v>
      </c>
      <c r="J204" s="41">
        <v>45240</v>
      </c>
      <c r="K204" s="57" t="s">
        <v>51</v>
      </c>
      <c r="L204" s="1" t="s">
        <v>81</v>
      </c>
      <c r="N204" t="str">
        <f>IF(F204="","NÃO","SIM")</f>
        <v>NÃO</v>
      </c>
      <c r="O204" t="str">
        <f>IF($B204=5,"SIM","")</f>
        <v/>
      </c>
      <c r="P204" s="52" t="str">
        <f>A204&amp;B204&amp;C204&amp;E204&amp;G204&amp;EDATE(J204,0)</f>
        <v>45235327648990687MOTOBOY - MENSALIDADE 10/202311545240</v>
      </c>
      <c r="Q204" s="1">
        <f>IF(A204=0,"",VLOOKUP($A204,RESUMO!$A$8:$B$107,2,FALSE))</f>
        <v>7</v>
      </c>
    </row>
    <row r="205" spans="1:17" x14ac:dyDescent="0.25">
      <c r="A205" s="53">
        <v>45235</v>
      </c>
      <c r="B205" s="1">
        <v>3</v>
      </c>
      <c r="C205" s="51" t="s">
        <v>110</v>
      </c>
      <c r="D205" s="54" t="s">
        <v>111</v>
      </c>
      <c r="E205" s="42" t="s">
        <v>270</v>
      </c>
      <c r="G205" s="51">
        <v>792</v>
      </c>
      <c r="I205" s="56">
        <v>792</v>
      </c>
      <c r="J205" s="41">
        <v>45240</v>
      </c>
      <c r="K205" s="57" t="s">
        <v>51</v>
      </c>
      <c r="L205" s="1" t="s">
        <v>113</v>
      </c>
      <c r="N205" t="str">
        <f>IF(F205="","NÃO","SIM")</f>
        <v>NÃO</v>
      </c>
      <c r="O205" t="str">
        <f>IF($B205=5,"SIM","")</f>
        <v/>
      </c>
      <c r="P205" s="52" t="str">
        <f>A205&amp;B205&amp;C205&amp;E205&amp;G205&amp;EDATE(J205,0)</f>
        <v>45235337081707840FOLHA DP - 10/202379245240</v>
      </c>
      <c r="Q205" s="1">
        <f>IF(A205=0,"",VLOOKUP($A205,RESUMO!$A$8:$B$107,2,FALSE))</f>
        <v>7</v>
      </c>
    </row>
    <row r="206" spans="1:17" x14ac:dyDescent="0.25">
      <c r="A206" s="53">
        <v>45235</v>
      </c>
      <c r="B206" s="1">
        <v>3</v>
      </c>
      <c r="C206" s="51" t="s">
        <v>272</v>
      </c>
      <c r="D206" s="54" t="s">
        <v>273</v>
      </c>
      <c r="E206" s="42" t="s">
        <v>274</v>
      </c>
      <c r="G206" s="51">
        <v>720</v>
      </c>
      <c r="I206" s="56">
        <v>720</v>
      </c>
      <c r="J206" s="41">
        <v>45240</v>
      </c>
      <c r="K206" s="57" t="s">
        <v>56</v>
      </c>
      <c r="N206" t="str">
        <f>IF(F206="","NÃO","SIM")</f>
        <v>NÃO</v>
      </c>
      <c r="O206" t="str">
        <f>IF($B206=5,"SIM","")</f>
        <v/>
      </c>
      <c r="P206" s="52" t="str">
        <f>A206&amp;B206&amp;C206&amp;E206&amp;G206&amp;EDATE(J206,0)</f>
        <v>45235315029348000189LOCAÇÃO DE CAÇAMBAS - NFS-e 2023/41472045240</v>
      </c>
      <c r="Q206" s="1">
        <f>IF(A206=0,"",VLOOKUP($A206,RESUMO!$A$8:$B$107,2,FALSE))</f>
        <v>7</v>
      </c>
    </row>
    <row r="207" spans="1:17" x14ac:dyDescent="0.25">
      <c r="A207" s="53">
        <v>45235</v>
      </c>
      <c r="B207" s="1">
        <v>3</v>
      </c>
      <c r="C207" s="51" t="s">
        <v>178</v>
      </c>
      <c r="D207" s="54" t="s">
        <v>179</v>
      </c>
      <c r="E207" s="42" t="s">
        <v>275</v>
      </c>
      <c r="G207" s="51">
        <v>947.25</v>
      </c>
      <c r="I207" s="56">
        <v>947.25</v>
      </c>
      <c r="J207" s="41">
        <v>45240</v>
      </c>
      <c r="K207" s="57" t="s">
        <v>181</v>
      </c>
      <c r="N207" t="str">
        <f>IF(F207="","NÃO","SIM")</f>
        <v>NÃO</v>
      </c>
      <c r="O207" t="str">
        <f>IF($B207=5,"SIM","")</f>
        <v/>
      </c>
      <c r="P207" s="52" t="str">
        <f>A207&amp;B207&amp;C207&amp;E207&amp;G207&amp;EDATE(J207,0)</f>
        <v>45235307409393000130COMPACTADOR, SERRA MADEIRA - NF 22362947,2545240</v>
      </c>
      <c r="Q207" s="1">
        <f>IF(A207=0,"",VLOOKUP($A207,RESUMO!$A$8:$B$107,2,FALSE))</f>
        <v>7</v>
      </c>
    </row>
    <row r="208" spans="1:17" x14ac:dyDescent="0.25">
      <c r="A208" s="53">
        <v>45235</v>
      </c>
      <c r="B208" s="1">
        <v>3</v>
      </c>
      <c r="C208" s="51" t="s">
        <v>126</v>
      </c>
      <c r="D208" s="54" t="s">
        <v>127</v>
      </c>
      <c r="E208" s="42" t="s">
        <v>276</v>
      </c>
      <c r="G208" s="51">
        <v>794.77</v>
      </c>
      <c r="I208" s="56">
        <v>794.77</v>
      </c>
      <c r="J208" s="41">
        <v>45243</v>
      </c>
      <c r="K208" s="57" t="s">
        <v>90</v>
      </c>
      <c r="N208" t="str">
        <f>IF(F208="","NÃO","SIM")</f>
        <v>NÃO</v>
      </c>
      <c r="O208" t="str">
        <f>IF($B208=5,"SIM","")</f>
        <v/>
      </c>
      <c r="P208" s="52" t="str">
        <f>A208&amp;B208&amp;C208&amp;E208&amp;G208&amp;EDATE(J208,0)</f>
        <v>45235316652460000215BRITA - NF 5801794,7745243</v>
      </c>
      <c r="Q208" s="1">
        <f>IF(A208=0,"",VLOOKUP($A208,RESUMO!$A$8:$B$107,2,FALSE))</f>
        <v>7</v>
      </c>
    </row>
    <row r="209" spans="1:17" x14ac:dyDescent="0.25">
      <c r="A209" s="53">
        <v>45235</v>
      </c>
      <c r="B209" s="1">
        <v>3</v>
      </c>
      <c r="C209" s="51" t="s">
        <v>277</v>
      </c>
      <c r="D209" s="54" t="s">
        <v>278</v>
      </c>
      <c r="E209" s="42" t="s">
        <v>279</v>
      </c>
      <c r="G209" s="51">
        <v>6853</v>
      </c>
      <c r="I209" s="56">
        <v>6853</v>
      </c>
      <c r="J209" s="41">
        <v>45244</v>
      </c>
      <c r="K209" s="57" t="s">
        <v>181</v>
      </c>
      <c r="N209" t="str">
        <f>IF(F209="","NÃO","SIM")</f>
        <v>NÃO</v>
      </c>
      <c r="O209" t="str">
        <f>IF($B209=5,"SIM","")</f>
        <v/>
      </c>
      <c r="P209" s="52" t="str">
        <f>A209&amp;B209&amp;C209&amp;E209&amp;G209&amp;EDATE(J209,0)</f>
        <v>45235322377147000138LOCAÇÃO DE ANDAIMES - ND 60815685345244</v>
      </c>
      <c r="Q209" s="1">
        <f>IF(A209=0,"",VLOOKUP($A209,RESUMO!$A$8:$B$107,2,FALSE))</f>
        <v>7</v>
      </c>
    </row>
    <row r="210" spans="1:17" x14ac:dyDescent="0.25">
      <c r="A210" s="53">
        <v>45235</v>
      </c>
      <c r="B210" s="1">
        <v>3</v>
      </c>
      <c r="C210" s="51" t="s">
        <v>178</v>
      </c>
      <c r="D210" s="54" t="s">
        <v>179</v>
      </c>
      <c r="E210" s="42" t="s">
        <v>280</v>
      </c>
      <c r="G210" s="51">
        <v>250</v>
      </c>
      <c r="I210" s="56">
        <v>250</v>
      </c>
      <c r="J210" s="41">
        <v>45247</v>
      </c>
      <c r="K210" s="57" t="s">
        <v>181</v>
      </c>
      <c r="N210" t="str">
        <f>IF(F210="","NÃO","SIM")</f>
        <v>NÃO</v>
      </c>
      <c r="O210" t="str">
        <f>IF($B210=5,"SIM","")</f>
        <v/>
      </c>
      <c r="P210" s="52" t="str">
        <f>A210&amp;B210&amp;C210&amp;E210&amp;G210&amp;EDATE(J210,0)</f>
        <v>45235307409393000130ANDAIME TUBULAR, PISO METALICO - NF 2242325045247</v>
      </c>
      <c r="Q210" s="1">
        <f>IF(A210=0,"",VLOOKUP($A210,RESUMO!$A$8:$B$107,2,FALSE))</f>
        <v>7</v>
      </c>
    </row>
    <row r="211" spans="1:17" x14ac:dyDescent="0.25">
      <c r="A211" s="53">
        <v>45235</v>
      </c>
      <c r="B211" s="1">
        <v>3</v>
      </c>
      <c r="C211" s="51" t="s">
        <v>129</v>
      </c>
      <c r="D211" s="54" t="s">
        <v>130</v>
      </c>
      <c r="E211" s="42" t="s">
        <v>270</v>
      </c>
      <c r="G211" s="51">
        <v>7416.97</v>
      </c>
      <c r="I211" s="56">
        <v>7416.97</v>
      </c>
      <c r="J211" s="41">
        <v>45250</v>
      </c>
      <c r="K211" s="57" t="s">
        <v>51</v>
      </c>
      <c r="N211" t="str">
        <f>IF(F211="","NÃO","SIM")</f>
        <v>NÃO</v>
      </c>
      <c r="O211" t="str">
        <f>IF($B211=5,"SIM","")</f>
        <v/>
      </c>
      <c r="P211" s="52" t="str">
        <f>A211&amp;B211&amp;C211&amp;E211&amp;G211&amp;EDATE(J211,0)</f>
        <v>45235300394460000141FOLHA DP - 10/20237416,9745250</v>
      </c>
      <c r="Q211" s="1">
        <f>IF(A211=0,"",VLOOKUP($A211,RESUMO!$A$8:$B$107,2,FALSE))</f>
        <v>7</v>
      </c>
    </row>
    <row r="212" spans="1:17" x14ac:dyDescent="0.25">
      <c r="A212" s="53">
        <v>45235</v>
      </c>
      <c r="B212" s="1">
        <v>3</v>
      </c>
      <c r="C212" s="51" t="s">
        <v>281</v>
      </c>
      <c r="D212" s="54" t="s">
        <v>282</v>
      </c>
      <c r="E212" s="42" t="s">
        <v>283</v>
      </c>
      <c r="G212" s="51">
        <v>4900</v>
      </c>
      <c r="I212" s="56">
        <v>4900</v>
      </c>
      <c r="J212" s="41">
        <v>45215</v>
      </c>
      <c r="K212" s="57" t="s">
        <v>90</v>
      </c>
      <c r="N212" t="str">
        <f>IF(F212="","NÃO","SIM")</f>
        <v>NÃO</v>
      </c>
      <c r="O212" t="str">
        <f>IF($B212=5,"SIM","")</f>
        <v/>
      </c>
      <c r="P212" s="52" t="str">
        <f>A212&amp;B212&amp;C212&amp;E212&amp;G212&amp;EDATE(J212,0)</f>
        <v>45235342841924000160AÇO, PREGOS - NF 54174490045215</v>
      </c>
      <c r="Q212" s="1">
        <f>IF(A212=0,"",VLOOKUP($A212,RESUMO!$A$8:$B$107,2,FALSE))</f>
        <v>7</v>
      </c>
    </row>
    <row r="213" spans="1:17" x14ac:dyDescent="0.25">
      <c r="A213" s="53">
        <v>45235</v>
      </c>
      <c r="B213" s="1">
        <v>3</v>
      </c>
      <c r="C213" s="51" t="s">
        <v>103</v>
      </c>
      <c r="D213" s="54" t="s">
        <v>104</v>
      </c>
      <c r="E213" s="42" t="s">
        <v>284</v>
      </c>
      <c r="G213" s="51">
        <v>7376.45</v>
      </c>
      <c r="I213" s="56">
        <v>7376.45</v>
      </c>
      <c r="J213" s="41">
        <v>45217</v>
      </c>
      <c r="K213" s="57" t="s">
        <v>90</v>
      </c>
      <c r="N213" t="str">
        <f>IF(F213="","NÃO","SIM")</f>
        <v>NÃO</v>
      </c>
      <c r="O213" t="str">
        <f>IF($B213=5,"SIM","")</f>
        <v/>
      </c>
      <c r="P213" s="52" t="str">
        <f>A213&amp;B213&amp;C213&amp;E213&amp;G213&amp;EDATE(J213,0)</f>
        <v>45235317250275000348MATERIAIS DIVERSOS - NF 4426787376,4545217</v>
      </c>
      <c r="Q213" s="1">
        <f>IF(A213=0,"",VLOOKUP($A213,RESUMO!$A$8:$B$107,2,FALSE))</f>
        <v>7</v>
      </c>
    </row>
    <row r="214" spans="1:17" x14ac:dyDescent="0.25">
      <c r="A214" s="53">
        <v>45235</v>
      </c>
      <c r="B214" s="1">
        <v>5</v>
      </c>
      <c r="C214" s="51" t="s">
        <v>85</v>
      </c>
      <c r="D214" s="54" t="s">
        <v>86</v>
      </c>
      <c r="E214" s="42" t="s">
        <v>285</v>
      </c>
      <c r="G214" s="51">
        <v>120.66</v>
      </c>
      <c r="I214" s="56">
        <v>120.66</v>
      </c>
      <c r="J214" s="41">
        <v>45218</v>
      </c>
      <c r="K214" s="57" t="s">
        <v>51</v>
      </c>
      <c r="N214" t="str">
        <f>IF(F214="","NÃO","SIM")</f>
        <v>NÃO</v>
      </c>
      <c r="O214" t="str">
        <f>IF($B214=5,"SIM","")</f>
        <v>SIM</v>
      </c>
      <c r="P214" s="52" t="str">
        <f>A214&amp;B214&amp;C214&amp;E214&amp;G214&amp;EDATE(J214,0)</f>
        <v>45235538727707000177COMPETÊNCIA 10/2023120,6645218</v>
      </c>
      <c r="Q214" s="1">
        <f>IF(A214=0,"",VLOOKUP($A214,RESUMO!$A$8:$B$107,2,FALSE))</f>
        <v>7</v>
      </c>
    </row>
    <row r="215" spans="1:17" x14ac:dyDescent="0.25">
      <c r="A215" s="53">
        <v>45235</v>
      </c>
      <c r="B215" s="1">
        <v>5</v>
      </c>
      <c r="C215" s="51" t="s">
        <v>286</v>
      </c>
      <c r="D215" s="54" t="s">
        <v>287</v>
      </c>
      <c r="E215" s="42" t="s">
        <v>166</v>
      </c>
      <c r="G215" s="51">
        <v>1000</v>
      </c>
      <c r="I215" s="56">
        <v>1000</v>
      </c>
      <c r="J215" s="41">
        <v>45218</v>
      </c>
      <c r="K215" s="57" t="s">
        <v>56</v>
      </c>
      <c r="N215" t="str">
        <f>IF(F215="","NÃO","SIM")</f>
        <v>NÃO</v>
      </c>
      <c r="O215" t="str">
        <f>IF($B215=5,"SIM","")</f>
        <v>SIM</v>
      </c>
      <c r="P215" s="52" t="str">
        <f>A215&amp;B215&amp;C215&amp;E215&amp;G215&amp;EDATE(J215,0)</f>
        <v>45235500048258600SERVIÇO DE BOMBEAMENTO100045218</v>
      </c>
      <c r="Q215" s="1">
        <f>IF(A215=0,"",VLOOKUP($A215,RESUMO!$A$8:$B$107,2,FALSE))</f>
        <v>7</v>
      </c>
    </row>
    <row r="216" spans="1:17" x14ac:dyDescent="0.25">
      <c r="A216" s="53">
        <v>45235</v>
      </c>
      <c r="B216" s="1">
        <v>5</v>
      </c>
      <c r="C216" s="51" t="s">
        <v>288</v>
      </c>
      <c r="D216" s="54" t="s">
        <v>289</v>
      </c>
      <c r="E216" s="42" t="s">
        <v>290</v>
      </c>
      <c r="G216" s="51">
        <v>16400</v>
      </c>
      <c r="I216" s="56">
        <v>16400</v>
      </c>
      <c r="J216" s="41">
        <v>45223</v>
      </c>
      <c r="K216" s="57" t="s">
        <v>90</v>
      </c>
      <c r="N216" t="str">
        <f>IF(F216="","NÃO","SIM")</f>
        <v>NÃO</v>
      </c>
      <c r="O216" t="str">
        <f>IF($B216=5,"SIM","")</f>
        <v>SIM</v>
      </c>
      <c r="P216" s="52" t="str">
        <f>A216&amp;B216&amp;C216&amp;E216&amp;G216&amp;EDATE(J216,0)</f>
        <v>45235509034447000156VIGOTAS, EPS, TELA - NF 63261640045223</v>
      </c>
      <c r="Q216" s="1">
        <f>IF(A216=0,"",VLOOKUP($A216,RESUMO!$A$8:$B$107,2,FALSE))</f>
        <v>7</v>
      </c>
    </row>
    <row r="217" spans="1:17" x14ac:dyDescent="0.25">
      <c r="A217" s="53">
        <v>45235</v>
      </c>
      <c r="B217" s="1">
        <v>5</v>
      </c>
      <c r="C217" s="51" t="s">
        <v>291</v>
      </c>
      <c r="D217" s="54" t="s">
        <v>292</v>
      </c>
      <c r="E217" s="42" t="s">
        <v>293</v>
      </c>
      <c r="G217" s="51">
        <v>228</v>
      </c>
      <c r="I217" s="56">
        <v>228</v>
      </c>
      <c r="J217" s="41">
        <v>45224</v>
      </c>
      <c r="K217" s="57" t="s">
        <v>90</v>
      </c>
      <c r="N217" t="str">
        <f>IF(F217="","NÃO","SIM")</f>
        <v>NÃO</v>
      </c>
      <c r="O217" t="str">
        <f>IF($B217=5,"SIM","")</f>
        <v>SIM</v>
      </c>
      <c r="P217" s="52" t="str">
        <f>A217&amp;B217&amp;C217&amp;E217&amp;G217&amp;EDATE(J217,0)</f>
        <v>45235597397491000198ESPAÇADORES - NF 5540222845224</v>
      </c>
      <c r="Q217" s="1">
        <f>IF(A217=0,"",VLOOKUP($A217,RESUMO!$A$8:$B$107,2,FALSE))</f>
        <v>7</v>
      </c>
    </row>
    <row r="218" spans="1:17" x14ac:dyDescent="0.25">
      <c r="A218" s="53">
        <v>45250</v>
      </c>
      <c r="B218" s="1">
        <v>1</v>
      </c>
      <c r="C218" s="51" t="s">
        <v>62</v>
      </c>
      <c r="D218" s="54" t="s">
        <v>63</v>
      </c>
      <c r="E218" s="42" t="s">
        <v>64</v>
      </c>
      <c r="G218" s="51">
        <v>1200</v>
      </c>
      <c r="I218" s="56">
        <v>1200</v>
      </c>
      <c r="J218" s="41">
        <v>45250</v>
      </c>
      <c r="K218" s="57" t="s">
        <v>51</v>
      </c>
      <c r="L218" s="1" t="s">
        <v>65</v>
      </c>
      <c r="N218" t="str">
        <f>IF(F218="","NÃO","SIM")</f>
        <v>NÃO</v>
      </c>
      <c r="O218" t="str">
        <f>IF($B218=5,"SIM","")</f>
        <v/>
      </c>
      <c r="P218" s="52" t="str">
        <f>A218&amp;B218&amp;C218&amp;E218&amp;G218&amp;EDATE(J218,0)</f>
        <v>45250112101331640SALÁRIO120045250</v>
      </c>
      <c r="Q218" s="1">
        <f>IF(A218=0,"",VLOOKUP($A218,RESUMO!$A$8:$B$107,2,FALSE))</f>
        <v>8</v>
      </c>
    </row>
    <row r="219" spans="1:17" x14ac:dyDescent="0.25">
      <c r="A219" s="53">
        <v>45250</v>
      </c>
      <c r="B219" s="1">
        <v>1</v>
      </c>
      <c r="C219" s="51" t="s">
        <v>66</v>
      </c>
      <c r="D219" s="54" t="s">
        <v>67</v>
      </c>
      <c r="E219" s="42" t="s">
        <v>64</v>
      </c>
      <c r="G219" s="51">
        <v>1200</v>
      </c>
      <c r="I219" s="56">
        <v>1200</v>
      </c>
      <c r="J219" s="41">
        <v>45250</v>
      </c>
      <c r="K219" s="57" t="s">
        <v>51</v>
      </c>
      <c r="L219" s="1" t="s">
        <v>68</v>
      </c>
      <c r="N219" t="str">
        <f>IF(F219="","NÃO","SIM")</f>
        <v>NÃO</v>
      </c>
      <c r="O219" t="str">
        <f>IF($B219=5,"SIM","")</f>
        <v/>
      </c>
      <c r="P219" s="52" t="str">
        <f>A219&amp;B219&amp;C219&amp;E219&amp;G219&amp;EDATE(J219,0)</f>
        <v>45250170458913693SALÁRIO120045250</v>
      </c>
      <c r="Q219" s="1">
        <f>IF(A219=0,"",VLOOKUP($A219,RESUMO!$A$8:$B$107,2,FALSE))</f>
        <v>8</v>
      </c>
    </row>
    <row r="220" spans="1:17" x14ac:dyDescent="0.25">
      <c r="A220" s="53">
        <v>45250</v>
      </c>
      <c r="B220" s="1">
        <v>1</v>
      </c>
      <c r="C220" s="51" t="s">
        <v>69</v>
      </c>
      <c r="D220" s="54" t="s">
        <v>70</v>
      </c>
      <c r="E220" s="42" t="s">
        <v>64</v>
      </c>
      <c r="G220" s="51">
        <v>872</v>
      </c>
      <c r="I220" s="56">
        <v>872</v>
      </c>
      <c r="J220" s="41">
        <v>45250</v>
      </c>
      <c r="K220" s="57" t="s">
        <v>51</v>
      </c>
      <c r="L220" s="1" t="s">
        <v>71</v>
      </c>
      <c r="N220" t="str">
        <f>IF(F220="","NÃO","SIM")</f>
        <v>NÃO</v>
      </c>
      <c r="O220" t="str">
        <f>IF($B220=5,"SIM","")</f>
        <v/>
      </c>
      <c r="P220" s="52" t="str">
        <f>A220&amp;B220&amp;C220&amp;E220&amp;G220&amp;EDATE(J220,0)</f>
        <v>45250160917440625SALÁRIO87245250</v>
      </c>
      <c r="Q220" s="1">
        <f>IF(A220=0,"",VLOOKUP($A220,RESUMO!$A$8:$B$107,2,FALSE))</f>
        <v>8</v>
      </c>
    </row>
    <row r="221" spans="1:17" x14ac:dyDescent="0.25">
      <c r="A221" s="53">
        <v>45250</v>
      </c>
      <c r="B221" s="1">
        <v>1</v>
      </c>
      <c r="C221" s="51" t="s">
        <v>72</v>
      </c>
      <c r="D221" s="54" t="s">
        <v>73</v>
      </c>
      <c r="E221" s="42" t="s">
        <v>64</v>
      </c>
      <c r="G221" s="51">
        <v>612</v>
      </c>
      <c r="I221" s="56">
        <v>612</v>
      </c>
      <c r="J221" s="41">
        <v>45250</v>
      </c>
      <c r="K221" s="57" t="s">
        <v>51</v>
      </c>
      <c r="L221" s="1" t="s">
        <v>74</v>
      </c>
      <c r="N221" t="str">
        <f>IF(F221="","NÃO","SIM")</f>
        <v>NÃO</v>
      </c>
      <c r="O221" t="str">
        <f>IF($B221=5,"SIM","")</f>
        <v/>
      </c>
      <c r="P221" s="52" t="str">
        <f>A221&amp;B221&amp;C221&amp;E221&amp;G221&amp;EDATE(J221,0)</f>
        <v>45250116700914655SALÁRIO61245250</v>
      </c>
      <c r="Q221" s="1">
        <f>IF(A221=0,"",VLOOKUP($A221,RESUMO!$A$8:$B$107,2,FALSE))</f>
        <v>8</v>
      </c>
    </row>
    <row r="222" spans="1:17" x14ac:dyDescent="0.25">
      <c r="A222" s="53">
        <v>45250</v>
      </c>
      <c r="B222" s="1">
        <v>1</v>
      </c>
      <c r="C222" s="51" t="s">
        <v>147</v>
      </c>
      <c r="D222" s="54" t="s">
        <v>148</v>
      </c>
      <c r="E222" s="42" t="s">
        <v>64</v>
      </c>
      <c r="G222" s="51">
        <v>1052</v>
      </c>
      <c r="I222" s="56">
        <v>1052</v>
      </c>
      <c r="J222" s="41">
        <v>45250</v>
      </c>
      <c r="K222" s="57" t="s">
        <v>51</v>
      </c>
      <c r="L222" s="1" t="s">
        <v>149</v>
      </c>
      <c r="N222" t="str">
        <f>IF(F222="","NÃO","SIM")</f>
        <v>NÃO</v>
      </c>
      <c r="O222" t="str">
        <f>IF($B222=5,"SIM","")</f>
        <v/>
      </c>
      <c r="P222" s="52" t="str">
        <f>A222&amp;B222&amp;C222&amp;E222&amp;G222&amp;EDATE(J222,0)</f>
        <v>45250103213713643SALÁRIO105245250</v>
      </c>
      <c r="Q222" s="1">
        <f>IF(A222=0,"",VLOOKUP($A222,RESUMO!$A$8:$B$107,2,FALSE))</f>
        <v>8</v>
      </c>
    </row>
    <row r="223" spans="1:17" x14ac:dyDescent="0.25">
      <c r="A223" s="53">
        <v>45250</v>
      </c>
      <c r="B223" s="1">
        <v>1</v>
      </c>
      <c r="C223" s="51" t="s">
        <v>150</v>
      </c>
      <c r="D223" s="54" t="s">
        <v>151</v>
      </c>
      <c r="E223" s="42" t="s">
        <v>64</v>
      </c>
      <c r="G223" s="51">
        <v>778</v>
      </c>
      <c r="I223" s="56">
        <v>778</v>
      </c>
      <c r="J223" s="41">
        <v>45250</v>
      </c>
      <c r="K223" s="57" t="s">
        <v>51</v>
      </c>
      <c r="L223" s="1" t="s">
        <v>152</v>
      </c>
      <c r="N223" t="str">
        <f>IF(F223="","NÃO","SIM")</f>
        <v>NÃO</v>
      </c>
      <c r="O223" t="str">
        <f>IF($B223=5,"SIM","")</f>
        <v/>
      </c>
      <c r="P223" s="52" t="str">
        <f>A223&amp;B223&amp;C223&amp;E223&amp;G223&amp;EDATE(J223,0)</f>
        <v>45250113075426628SALÁRIO77845250</v>
      </c>
      <c r="Q223" s="1">
        <f>IF(A223=0,"",VLOOKUP($A223,RESUMO!$A$8:$B$107,2,FALSE))</f>
        <v>8</v>
      </c>
    </row>
    <row r="224" spans="1:17" x14ac:dyDescent="0.25">
      <c r="A224" s="53">
        <v>45250</v>
      </c>
      <c r="B224" s="1">
        <v>1</v>
      </c>
      <c r="C224" s="51" t="s">
        <v>156</v>
      </c>
      <c r="D224" s="54" t="s">
        <v>157</v>
      </c>
      <c r="E224" s="42" t="s">
        <v>64</v>
      </c>
      <c r="G224" s="51">
        <v>1052</v>
      </c>
      <c r="I224" s="56">
        <v>1052</v>
      </c>
      <c r="J224" s="41">
        <v>45250</v>
      </c>
      <c r="K224" s="57" t="s">
        <v>51</v>
      </c>
      <c r="L224" s="1" t="s">
        <v>158</v>
      </c>
      <c r="N224" t="str">
        <f>IF(F224="","NÃO","SIM")</f>
        <v>NÃO</v>
      </c>
      <c r="O224" t="str">
        <f>IF($B224=5,"SIM","")</f>
        <v/>
      </c>
      <c r="P224" s="52" t="str">
        <f>A224&amp;B224&amp;C224&amp;E224&amp;G224&amp;EDATE(J224,0)</f>
        <v>45250103435297697SALÁRIO105245250</v>
      </c>
      <c r="Q224" s="1">
        <f>IF(A224=0,"",VLOOKUP($A224,RESUMO!$A$8:$B$107,2,FALSE))</f>
        <v>8</v>
      </c>
    </row>
    <row r="225" spans="1:17" x14ac:dyDescent="0.25">
      <c r="A225" s="53">
        <v>45250</v>
      </c>
      <c r="B225" s="1">
        <v>1</v>
      </c>
      <c r="C225" s="51" t="s">
        <v>201</v>
      </c>
      <c r="D225" s="54" t="s">
        <v>202</v>
      </c>
      <c r="E225" s="42" t="s">
        <v>64</v>
      </c>
      <c r="G225" s="51">
        <v>612</v>
      </c>
      <c r="I225" s="56">
        <v>612</v>
      </c>
      <c r="J225" s="41">
        <v>45250</v>
      </c>
      <c r="K225" s="57" t="s">
        <v>51</v>
      </c>
      <c r="L225" s="1" t="s">
        <v>203</v>
      </c>
      <c r="N225" t="str">
        <f>IF(F225="","NÃO","SIM")</f>
        <v>NÃO</v>
      </c>
      <c r="O225" t="str">
        <f>IF($B225=5,"SIM","")</f>
        <v/>
      </c>
      <c r="P225" s="52" t="str">
        <f>A225&amp;B225&amp;C225&amp;E225&amp;G225&amp;EDATE(J225,0)</f>
        <v>45250116700955688SALÁRIO61245250</v>
      </c>
      <c r="Q225" s="1">
        <f>IF(A225=0,"",VLOOKUP($A225,RESUMO!$A$8:$B$107,2,FALSE))</f>
        <v>8</v>
      </c>
    </row>
    <row r="226" spans="1:17" x14ac:dyDescent="0.25">
      <c r="A226" s="53">
        <v>45250</v>
      </c>
      <c r="B226" s="1">
        <v>1</v>
      </c>
      <c r="C226" s="51" t="s">
        <v>204</v>
      </c>
      <c r="D226" s="54" t="s">
        <v>205</v>
      </c>
      <c r="E226" s="42" t="s">
        <v>64</v>
      </c>
      <c r="G226" s="51">
        <v>612</v>
      </c>
      <c r="I226" s="56">
        <v>612</v>
      </c>
      <c r="J226" s="41">
        <v>45250</v>
      </c>
      <c r="K226" s="57" t="s">
        <v>51</v>
      </c>
      <c r="L226" s="1" t="s">
        <v>206</v>
      </c>
      <c r="N226" t="str">
        <f>IF(F226="","NÃO","SIM")</f>
        <v>NÃO</v>
      </c>
      <c r="O226" t="str">
        <f>IF($B226=5,"SIM","")</f>
        <v/>
      </c>
      <c r="P226" s="52" t="str">
        <f>A226&amp;B226&amp;C226&amp;E226&amp;G226&amp;EDATE(J226,0)</f>
        <v>45250105864821560SALÁRIO61245250</v>
      </c>
      <c r="Q226" s="1">
        <f>IF(A226=0,"",VLOOKUP($A226,RESUMO!$A$8:$B$107,2,FALSE))</f>
        <v>8</v>
      </c>
    </row>
    <row r="227" spans="1:17" x14ac:dyDescent="0.25">
      <c r="A227" s="53">
        <v>45250</v>
      </c>
      <c r="B227" s="1">
        <v>1</v>
      </c>
      <c r="C227" s="51" t="s">
        <v>294</v>
      </c>
      <c r="D227" s="54" t="s">
        <v>295</v>
      </c>
      <c r="E227" s="42" t="s">
        <v>64</v>
      </c>
      <c r="G227" s="51">
        <v>778</v>
      </c>
      <c r="I227" s="56">
        <v>778</v>
      </c>
      <c r="J227" s="41">
        <v>45250</v>
      </c>
      <c r="K227" s="57" t="s">
        <v>51</v>
      </c>
      <c r="L227" s="1" t="s">
        <v>296</v>
      </c>
      <c r="N227" t="str">
        <f>IF(F227="","NÃO","SIM")</f>
        <v>NÃO</v>
      </c>
      <c r="O227" t="str">
        <f>IF($B227=5,"SIM","")</f>
        <v/>
      </c>
      <c r="P227" s="52" t="str">
        <f>A227&amp;B227&amp;C227&amp;E227&amp;G227&amp;EDATE(J227,0)</f>
        <v>45250109250736606SALÁRIO77845250</v>
      </c>
      <c r="Q227" s="1">
        <f>IF(A227=0,"",VLOOKUP($A227,RESUMO!$A$8:$B$107,2,FALSE))</f>
        <v>8</v>
      </c>
    </row>
    <row r="228" spans="1:17" x14ac:dyDescent="0.25">
      <c r="A228" s="53">
        <v>45250</v>
      </c>
      <c r="B228" s="1">
        <v>1</v>
      </c>
      <c r="C228" s="51" t="s">
        <v>243</v>
      </c>
      <c r="D228" s="54" t="s">
        <v>244</v>
      </c>
      <c r="E228" s="42" t="s">
        <v>64</v>
      </c>
      <c r="G228" s="51">
        <v>180</v>
      </c>
      <c r="H228" s="55">
        <v>9</v>
      </c>
      <c r="I228" s="56">
        <v>1620</v>
      </c>
      <c r="J228" s="41">
        <v>45250</v>
      </c>
      <c r="K228" s="57" t="s">
        <v>51</v>
      </c>
      <c r="L228" s="1" t="s">
        <v>245</v>
      </c>
      <c r="N228" t="str">
        <f>IF(F228="","NÃO","SIM")</f>
        <v>NÃO</v>
      </c>
      <c r="O228" t="str">
        <f>IF($B228=5,"SIM","")</f>
        <v/>
      </c>
      <c r="P228" s="52" t="str">
        <f>A228&amp;B228&amp;C228&amp;E228&amp;G228&amp;EDATE(J228,0)</f>
        <v>45250131699502668SALÁRIO18045250</v>
      </c>
      <c r="Q228" s="1">
        <f>IF(A228=0,"",VLOOKUP($A228,RESUMO!$A$8:$B$107,2,FALSE))</f>
        <v>8</v>
      </c>
    </row>
    <row r="229" spans="1:17" x14ac:dyDescent="0.25">
      <c r="A229" s="53">
        <v>45250</v>
      </c>
      <c r="B229" s="1">
        <v>1</v>
      </c>
      <c r="C229" s="51" t="s">
        <v>297</v>
      </c>
      <c r="D229" s="54" t="s">
        <v>298</v>
      </c>
      <c r="E229" s="42" t="s">
        <v>64</v>
      </c>
      <c r="G229" s="51">
        <v>120</v>
      </c>
      <c r="H229" s="55">
        <v>1</v>
      </c>
      <c r="I229" s="56">
        <v>120</v>
      </c>
      <c r="J229" s="41">
        <v>45250</v>
      </c>
      <c r="K229" s="57" t="s">
        <v>51</v>
      </c>
      <c r="L229" s="1" t="s">
        <v>299</v>
      </c>
      <c r="N229" t="str">
        <f>IF(F229="","NÃO","SIM")</f>
        <v>NÃO</v>
      </c>
      <c r="O229" t="str">
        <f>IF($B229=5,"SIM","")</f>
        <v/>
      </c>
      <c r="P229" s="52" t="str">
        <f>A229&amp;B229&amp;C229&amp;E229&amp;G229&amp;EDATE(J229,0)</f>
        <v>45250113274149616SALÁRIO12045250</v>
      </c>
      <c r="Q229" s="1">
        <f>IF(A229=0,"",VLOOKUP($A229,RESUMO!$A$8:$B$107,2,FALSE))</f>
        <v>8</v>
      </c>
    </row>
    <row r="230" spans="1:17" x14ac:dyDescent="0.25">
      <c r="A230" s="53">
        <v>45250</v>
      </c>
      <c r="B230" s="1">
        <v>1</v>
      </c>
      <c r="C230" s="51" t="s">
        <v>62</v>
      </c>
      <c r="D230" s="54" t="s">
        <v>63</v>
      </c>
      <c r="E230" s="42" t="s">
        <v>300</v>
      </c>
      <c r="G230" s="51">
        <v>625</v>
      </c>
      <c r="I230" s="56">
        <v>625</v>
      </c>
      <c r="J230" s="41">
        <v>45250</v>
      </c>
      <c r="K230" s="57" t="s">
        <v>51</v>
      </c>
      <c r="L230" s="1" t="s">
        <v>65</v>
      </c>
      <c r="N230" t="str">
        <f>IF(F230="","NÃO","SIM")</f>
        <v>NÃO</v>
      </c>
      <c r="O230" t="str">
        <f>IF($B230=5,"SIM","")</f>
        <v/>
      </c>
      <c r="P230" s="52" t="str">
        <f>A230&amp;B230&amp;C230&amp;E230&amp;G230&amp;EDATE(J230,0)</f>
        <v>4525011210133164013º SALÁRIO62545250</v>
      </c>
      <c r="Q230" s="1">
        <f>IF(A230=0,"",VLOOKUP($A230,RESUMO!$A$8:$B$107,2,FALSE))</f>
        <v>8</v>
      </c>
    </row>
    <row r="231" spans="1:17" x14ac:dyDescent="0.25">
      <c r="A231" s="53">
        <v>45250</v>
      </c>
      <c r="B231" s="1">
        <v>1</v>
      </c>
      <c r="C231" s="51" t="s">
        <v>66</v>
      </c>
      <c r="D231" s="54" t="s">
        <v>67</v>
      </c>
      <c r="E231" s="42" t="s">
        <v>300</v>
      </c>
      <c r="G231" s="51">
        <v>625</v>
      </c>
      <c r="I231" s="56">
        <v>625</v>
      </c>
      <c r="J231" s="41">
        <v>45250</v>
      </c>
      <c r="K231" s="57" t="s">
        <v>51</v>
      </c>
      <c r="L231" s="1" t="s">
        <v>68</v>
      </c>
      <c r="N231" t="str">
        <f>IF(F231="","NÃO","SIM")</f>
        <v>NÃO</v>
      </c>
      <c r="O231" t="str">
        <f>IF($B231=5,"SIM","")</f>
        <v/>
      </c>
      <c r="P231" s="52" t="str">
        <f>A231&amp;B231&amp;C231&amp;E231&amp;G231&amp;EDATE(J231,0)</f>
        <v>4525017045891369313º SALÁRIO62545250</v>
      </c>
      <c r="Q231" s="1">
        <f>IF(A231=0,"",VLOOKUP($A231,RESUMO!$A$8:$B$107,2,FALSE))</f>
        <v>8</v>
      </c>
    </row>
    <row r="232" spans="1:17" x14ac:dyDescent="0.25">
      <c r="A232" s="53">
        <v>45250</v>
      </c>
      <c r="B232" s="1">
        <v>1</v>
      </c>
      <c r="C232" s="51" t="s">
        <v>69</v>
      </c>
      <c r="D232" s="54" t="s">
        <v>70</v>
      </c>
      <c r="E232" s="42" t="s">
        <v>300</v>
      </c>
      <c r="G232" s="51">
        <v>454.17</v>
      </c>
      <c r="I232" s="56">
        <v>454.17</v>
      </c>
      <c r="J232" s="41">
        <v>45250</v>
      </c>
      <c r="K232" s="57" t="s">
        <v>51</v>
      </c>
      <c r="L232" s="1" t="s">
        <v>71</v>
      </c>
      <c r="N232" t="str">
        <f>IF(F232="","NÃO","SIM")</f>
        <v>NÃO</v>
      </c>
      <c r="O232" t="str">
        <f>IF($B232=5,"SIM","")</f>
        <v/>
      </c>
      <c r="P232" s="52" t="str">
        <f>A232&amp;B232&amp;C232&amp;E232&amp;G232&amp;EDATE(J232,0)</f>
        <v>4525016091744062513º SALÁRIO454,1745250</v>
      </c>
      <c r="Q232" s="1">
        <f>IF(A232=0,"",VLOOKUP($A232,RESUMO!$A$8:$B$107,2,FALSE))</f>
        <v>8</v>
      </c>
    </row>
    <row r="233" spans="1:17" x14ac:dyDescent="0.25">
      <c r="A233" s="53">
        <v>45250</v>
      </c>
      <c r="B233" s="1">
        <v>1</v>
      </c>
      <c r="C233" s="51" t="s">
        <v>72</v>
      </c>
      <c r="D233" s="54" t="s">
        <v>73</v>
      </c>
      <c r="E233" s="42" t="s">
        <v>300</v>
      </c>
      <c r="G233" s="51">
        <v>318.75</v>
      </c>
      <c r="I233" s="56">
        <v>318.75</v>
      </c>
      <c r="J233" s="41">
        <v>45250</v>
      </c>
      <c r="K233" s="57" t="s">
        <v>51</v>
      </c>
      <c r="L233" s="1" t="s">
        <v>74</v>
      </c>
      <c r="N233" t="str">
        <f>IF(F233="","NÃO","SIM")</f>
        <v>NÃO</v>
      </c>
      <c r="O233" t="str">
        <f>IF($B233=5,"SIM","")</f>
        <v/>
      </c>
      <c r="P233" s="52" t="str">
        <f>A233&amp;B233&amp;C233&amp;E233&amp;G233&amp;EDATE(J233,0)</f>
        <v>4525011670091465513º SALÁRIO318,7545250</v>
      </c>
      <c r="Q233" s="1">
        <f>IF(A233=0,"",VLOOKUP($A233,RESUMO!$A$8:$B$107,2,FALSE))</f>
        <v>8</v>
      </c>
    </row>
    <row r="234" spans="1:17" x14ac:dyDescent="0.25">
      <c r="A234" s="53">
        <v>45250</v>
      </c>
      <c r="B234" s="1">
        <v>1</v>
      </c>
      <c r="C234" s="51" t="s">
        <v>147</v>
      </c>
      <c r="D234" s="54" t="s">
        <v>148</v>
      </c>
      <c r="E234" s="42" t="s">
        <v>300</v>
      </c>
      <c r="G234" s="51">
        <v>438.33</v>
      </c>
      <c r="I234" s="56">
        <v>438.33</v>
      </c>
      <c r="J234" s="41">
        <v>45250</v>
      </c>
      <c r="K234" s="57" t="s">
        <v>51</v>
      </c>
      <c r="L234" s="1" t="s">
        <v>149</v>
      </c>
      <c r="N234" t="str">
        <f>IF(F234="","NÃO","SIM")</f>
        <v>NÃO</v>
      </c>
      <c r="O234" t="str">
        <f>IF($B234=5,"SIM","")</f>
        <v/>
      </c>
      <c r="P234" s="52" t="str">
        <f>A234&amp;B234&amp;C234&amp;E234&amp;G234&amp;EDATE(J234,0)</f>
        <v>4525010321371364313º SALÁRIO438,3345250</v>
      </c>
      <c r="Q234" s="1">
        <f>IF(A234=0,"",VLOOKUP($A234,RESUMO!$A$8:$B$107,2,FALSE))</f>
        <v>8</v>
      </c>
    </row>
    <row r="235" spans="1:17" x14ac:dyDescent="0.25">
      <c r="A235" s="53">
        <v>45250</v>
      </c>
      <c r="B235" s="1">
        <v>1</v>
      </c>
      <c r="C235" s="51" t="s">
        <v>150</v>
      </c>
      <c r="D235" s="54" t="s">
        <v>151</v>
      </c>
      <c r="E235" s="42" t="s">
        <v>300</v>
      </c>
      <c r="G235" s="51">
        <v>324.17</v>
      </c>
      <c r="I235" s="56">
        <v>324.17</v>
      </c>
      <c r="J235" s="41">
        <v>45250</v>
      </c>
      <c r="K235" s="57" t="s">
        <v>51</v>
      </c>
      <c r="L235" s="1" t="s">
        <v>152</v>
      </c>
      <c r="N235" t="str">
        <f>IF(F235="","NÃO","SIM")</f>
        <v>NÃO</v>
      </c>
      <c r="O235" t="str">
        <f>IF($B235=5,"SIM","")</f>
        <v/>
      </c>
      <c r="P235" s="52" t="str">
        <f>A235&amp;B235&amp;C235&amp;E235&amp;G235&amp;EDATE(J235,0)</f>
        <v>4525011307542662813º SALÁRIO324,1745250</v>
      </c>
      <c r="Q235" s="1">
        <f>IF(A235=0,"",VLOOKUP($A235,RESUMO!$A$8:$B$107,2,FALSE))</f>
        <v>8</v>
      </c>
    </row>
    <row r="236" spans="1:17" x14ac:dyDescent="0.25">
      <c r="A236" s="53">
        <v>45250</v>
      </c>
      <c r="B236" s="1">
        <v>1</v>
      </c>
      <c r="C236" s="51" t="s">
        <v>156</v>
      </c>
      <c r="D236" s="54" t="s">
        <v>157</v>
      </c>
      <c r="E236" s="42" t="s">
        <v>300</v>
      </c>
      <c r="G236" s="51">
        <v>328.75</v>
      </c>
      <c r="I236" s="56">
        <v>328.75</v>
      </c>
      <c r="J236" s="41">
        <v>45250</v>
      </c>
      <c r="K236" s="57" t="s">
        <v>51</v>
      </c>
      <c r="L236" s="1" t="s">
        <v>158</v>
      </c>
      <c r="N236" t="str">
        <f>IF(F236="","NÃO","SIM")</f>
        <v>NÃO</v>
      </c>
      <c r="O236" t="str">
        <f>IF($B236=5,"SIM","")</f>
        <v/>
      </c>
      <c r="P236" s="52" t="str">
        <f>A236&amp;B236&amp;C236&amp;E236&amp;G236&amp;EDATE(J236,0)</f>
        <v>4525010343529769713º SALÁRIO328,7545250</v>
      </c>
      <c r="Q236" s="1">
        <f>IF(A236=0,"",VLOOKUP($A236,RESUMO!$A$8:$B$107,2,FALSE))</f>
        <v>8</v>
      </c>
    </row>
    <row r="237" spans="1:17" x14ac:dyDescent="0.25">
      <c r="A237" s="53">
        <v>45250</v>
      </c>
      <c r="B237" s="1">
        <v>1</v>
      </c>
      <c r="C237" s="51" t="s">
        <v>201</v>
      </c>
      <c r="D237" s="54" t="s">
        <v>202</v>
      </c>
      <c r="E237" s="42" t="s">
        <v>300</v>
      </c>
      <c r="G237" s="51">
        <v>191.25</v>
      </c>
      <c r="I237" s="56">
        <v>191.25</v>
      </c>
      <c r="J237" s="41">
        <v>45250</v>
      </c>
      <c r="K237" s="57" t="s">
        <v>51</v>
      </c>
      <c r="L237" s="1" t="s">
        <v>203</v>
      </c>
      <c r="N237" t="str">
        <f>IF(F237="","NÃO","SIM")</f>
        <v>NÃO</v>
      </c>
      <c r="O237" t="str">
        <f>IF($B237=5,"SIM","")</f>
        <v/>
      </c>
      <c r="P237" s="52" t="str">
        <f>A237&amp;B237&amp;C237&amp;E237&amp;G237&amp;EDATE(J237,0)</f>
        <v>4525011670095568813º SALÁRIO191,2545250</v>
      </c>
      <c r="Q237" s="1">
        <f>IF(A237=0,"",VLOOKUP($A237,RESUMO!$A$8:$B$107,2,FALSE))</f>
        <v>8</v>
      </c>
    </row>
    <row r="238" spans="1:17" x14ac:dyDescent="0.25">
      <c r="A238" s="53">
        <v>45250</v>
      </c>
      <c r="B238" s="1">
        <v>1</v>
      </c>
      <c r="C238" s="51" t="s">
        <v>204</v>
      </c>
      <c r="D238" s="54" t="s">
        <v>205</v>
      </c>
      <c r="E238" s="42" t="s">
        <v>300</v>
      </c>
      <c r="G238" s="51">
        <v>191.25</v>
      </c>
      <c r="I238" s="56">
        <v>191.25</v>
      </c>
      <c r="J238" s="41">
        <v>45250</v>
      </c>
      <c r="K238" s="57" t="s">
        <v>51</v>
      </c>
      <c r="L238" s="1" t="s">
        <v>206</v>
      </c>
      <c r="N238" t="str">
        <f>IF(F238="","NÃO","SIM")</f>
        <v>NÃO</v>
      </c>
      <c r="O238" t="str">
        <f>IF($B238=5,"SIM","")</f>
        <v/>
      </c>
      <c r="P238" s="52" t="str">
        <f>A238&amp;B238&amp;C238&amp;E238&amp;G238&amp;EDATE(J238,0)</f>
        <v>4525010586482156013º SALÁRIO191,2545250</v>
      </c>
      <c r="Q238" s="1">
        <f>IF(A238=0,"",VLOOKUP($A238,RESUMO!$A$8:$B$107,2,FALSE))</f>
        <v>8</v>
      </c>
    </row>
    <row r="239" spans="1:17" x14ac:dyDescent="0.25">
      <c r="A239" s="53">
        <v>45250</v>
      </c>
      <c r="B239" s="1">
        <v>1</v>
      </c>
      <c r="C239" s="51" t="s">
        <v>294</v>
      </c>
      <c r="D239" s="54" t="s">
        <v>295</v>
      </c>
      <c r="E239" s="42" t="s">
        <v>300</v>
      </c>
      <c r="G239" s="51">
        <v>162.08000000000001</v>
      </c>
      <c r="I239" s="56">
        <v>162.08000000000001</v>
      </c>
      <c r="J239" s="41">
        <v>45250</v>
      </c>
      <c r="K239" s="57" t="s">
        <v>51</v>
      </c>
      <c r="L239" s="1" t="s">
        <v>296</v>
      </c>
      <c r="N239" t="str">
        <f>IF(F239="","NÃO","SIM")</f>
        <v>NÃO</v>
      </c>
      <c r="O239" t="str">
        <f>IF($B239=5,"SIM","")</f>
        <v/>
      </c>
      <c r="P239" s="52" t="str">
        <f>A239&amp;B239&amp;C239&amp;E239&amp;G239&amp;EDATE(J239,0)</f>
        <v>4525010925073660613º SALÁRIO162,0845250</v>
      </c>
      <c r="Q239" s="1">
        <f>IF(A239=0,"",VLOOKUP($A239,RESUMO!$A$8:$B$107,2,FALSE))</f>
        <v>8</v>
      </c>
    </row>
    <row r="240" spans="1:17" x14ac:dyDescent="0.25">
      <c r="A240" s="41">
        <v>45250</v>
      </c>
      <c r="B240">
        <v>2</v>
      </c>
      <c r="C240" t="s">
        <v>17</v>
      </c>
      <c r="D240" t="s">
        <v>18</v>
      </c>
      <c r="E240" t="s">
        <v>36</v>
      </c>
      <c r="G240" s="66">
        <v>4000</v>
      </c>
      <c r="H240">
        <v>1</v>
      </c>
      <c r="I240" s="66">
        <v>4000</v>
      </c>
      <c r="J240" s="41">
        <v>45250</v>
      </c>
      <c r="K240" t="s">
        <v>21</v>
      </c>
      <c r="M240" t="s">
        <v>22</v>
      </c>
      <c r="N240" t="str">
        <f>IF(F240="","NÃO","SIM")</f>
        <v>NÃO</v>
      </c>
      <c r="O240" t="str">
        <f>IF($B240=5,"SIM","")</f>
        <v/>
      </c>
      <c r="P240" s="52" t="str">
        <f>A240&amp;B240&amp;C240&amp;E240&amp;G240&amp;EDATE(J240,0)</f>
        <v>45250230104762000107ADM OBRA - PARC. 4/15400045250</v>
      </c>
      <c r="Q240" s="1">
        <f>IF(A240=0,"",VLOOKUP($A240,RESUMO!$A$8:$B$107,2,FALSE))</f>
        <v>8</v>
      </c>
    </row>
    <row r="241" spans="1:17" x14ac:dyDescent="0.25">
      <c r="A241" s="53">
        <v>45250</v>
      </c>
      <c r="B241" s="1">
        <v>2</v>
      </c>
      <c r="C241" s="51" t="s">
        <v>119</v>
      </c>
      <c r="D241" s="54" t="s">
        <v>120</v>
      </c>
      <c r="E241" s="42" t="s">
        <v>301</v>
      </c>
      <c r="G241" s="51">
        <v>1305</v>
      </c>
      <c r="I241" s="56">
        <v>1305</v>
      </c>
      <c r="J241" s="41">
        <v>45250</v>
      </c>
      <c r="K241" s="57" t="s">
        <v>90</v>
      </c>
      <c r="L241" s="1" t="s">
        <v>122</v>
      </c>
      <c r="N241" t="str">
        <f>IF(F241="","NÃO","SIM")</f>
        <v>NÃO</v>
      </c>
      <c r="O241" t="str">
        <f>IF($B241=5,"SIM","")</f>
        <v/>
      </c>
      <c r="P241" s="52" t="str">
        <f>A241&amp;B241&amp;C241&amp;E241&amp;G241&amp;EDATE(J241,0)</f>
        <v>45250237052904870AREIA - PED. Nº 3980130545250</v>
      </c>
      <c r="Q241" s="1">
        <f>IF(A241=0,"",VLOOKUP($A241,RESUMO!$A$8:$B$107,2,FALSE))</f>
        <v>8</v>
      </c>
    </row>
    <row r="242" spans="1:17" x14ac:dyDescent="0.25">
      <c r="A242" s="53">
        <v>45250</v>
      </c>
      <c r="B242" s="1">
        <v>2</v>
      </c>
      <c r="C242" s="51" t="s">
        <v>238</v>
      </c>
      <c r="D242" s="54" t="s">
        <v>239</v>
      </c>
      <c r="E242" s="42" t="s">
        <v>302</v>
      </c>
      <c r="G242" s="51">
        <v>9900</v>
      </c>
      <c r="I242" s="56">
        <v>9900</v>
      </c>
      <c r="J242" s="41">
        <v>45250</v>
      </c>
      <c r="K242" s="57" t="s">
        <v>90</v>
      </c>
      <c r="L242" s="1" t="s">
        <v>241</v>
      </c>
      <c r="N242" t="str">
        <f>IF(F242="","NÃO","SIM")</f>
        <v>NÃO</v>
      </c>
      <c r="O242" t="str">
        <f>IF($B242=5,"SIM","")</f>
        <v/>
      </c>
      <c r="P242" s="52" t="str">
        <f>A242&amp;B242&amp;C242&amp;E242&amp;G242&amp;EDATE(J242,0)</f>
        <v>45250229067113023560CONCRETAGEM - NF 2023/1588990045250</v>
      </c>
      <c r="Q242" s="1">
        <f>IF(A242=0,"",VLOOKUP($A242,RESUMO!$A$8:$B$107,2,FALSE))</f>
        <v>8</v>
      </c>
    </row>
    <row r="243" spans="1:17" x14ac:dyDescent="0.25">
      <c r="A243" s="53">
        <v>45250</v>
      </c>
      <c r="B243" s="1">
        <v>3</v>
      </c>
      <c r="C243" s="51" t="s">
        <v>78</v>
      </c>
      <c r="D243" s="54" t="s">
        <v>79</v>
      </c>
      <c r="E243" s="42" t="s">
        <v>80</v>
      </c>
      <c r="G243" s="51">
        <v>148.19999999999999</v>
      </c>
      <c r="I243" s="56">
        <v>148.19999999999999</v>
      </c>
      <c r="J243" s="41">
        <v>45250</v>
      </c>
      <c r="K243" s="57" t="s">
        <v>51</v>
      </c>
      <c r="L243" s="1" t="s">
        <v>81</v>
      </c>
      <c r="N243" t="str">
        <f>IF(F243="","NÃO","SIM")</f>
        <v>NÃO</v>
      </c>
      <c r="O243" t="str">
        <f>IF($B243=5,"SIM","")</f>
        <v/>
      </c>
      <c r="P243" s="52" t="str">
        <f>A243&amp;B243&amp;C243&amp;E243&amp;G243&amp;EDATE(J243,0)</f>
        <v>45250327648990687MHS SEGURANÇA DO TRABALHO148,245250</v>
      </c>
      <c r="Q243" s="1">
        <f>IF(A243=0,"",VLOOKUP($A243,RESUMO!$A$8:$B$107,2,FALSE))</f>
        <v>8</v>
      </c>
    </row>
    <row r="244" spans="1:17" x14ac:dyDescent="0.25">
      <c r="A244" s="53">
        <v>45250</v>
      </c>
      <c r="B244" s="1">
        <v>3</v>
      </c>
      <c r="C244" s="51" t="s">
        <v>303</v>
      </c>
      <c r="D244" s="54" t="s">
        <v>304</v>
      </c>
      <c r="E244" s="42" t="s">
        <v>305</v>
      </c>
      <c r="G244" s="51">
        <v>1620</v>
      </c>
      <c r="I244" s="56">
        <v>1620</v>
      </c>
      <c r="J244" s="41">
        <v>45254</v>
      </c>
      <c r="K244" s="57" t="s">
        <v>51</v>
      </c>
      <c r="N244" t="str">
        <f>IF(F244="","NÃO","SIM")</f>
        <v>NÃO</v>
      </c>
      <c r="O244" t="str">
        <f>IF($B244=5,"SIM","")</f>
        <v/>
      </c>
      <c r="P244" s="52" t="str">
        <f>A244&amp;B244&amp;C244&amp;E244&amp;G244&amp;EDATE(J244,0)</f>
        <v>45250351708324000110UNIFORMES - NF 130162045254</v>
      </c>
      <c r="Q244" s="1">
        <f>IF(A244=0,"",VLOOKUP($A244,RESUMO!$A$8:$B$107,2,FALSE))</f>
        <v>8</v>
      </c>
    </row>
    <row r="245" spans="1:17" x14ac:dyDescent="0.25">
      <c r="A245" s="53">
        <v>45250</v>
      </c>
      <c r="B245" s="1">
        <v>3</v>
      </c>
      <c r="C245" s="51" t="s">
        <v>178</v>
      </c>
      <c r="D245" s="54" t="s">
        <v>179</v>
      </c>
      <c r="E245" s="42" t="s">
        <v>306</v>
      </c>
      <c r="G245" s="51">
        <v>755</v>
      </c>
      <c r="I245" s="56">
        <v>755</v>
      </c>
      <c r="J245" s="41">
        <v>45258</v>
      </c>
      <c r="K245" s="57" t="s">
        <v>181</v>
      </c>
      <c r="N245" t="str">
        <f>IF(F245="","NÃO","SIM")</f>
        <v>NÃO</v>
      </c>
      <c r="O245" t="str">
        <f>IF($B245=5,"SIM","")</f>
        <v/>
      </c>
      <c r="P245" s="52" t="str">
        <f>A245&amp;B245&amp;C245&amp;E245&amp;G245&amp;EDATE(J245,0)</f>
        <v>45250307409393000130POLICORTE, SERRA DE BANCADA, MARTELO - NF 2252375545258</v>
      </c>
      <c r="Q245" s="1">
        <f>IF(A245=0,"",VLOOKUP($A245,RESUMO!$A$8:$B$107,2,FALSE))</f>
        <v>8</v>
      </c>
    </row>
    <row r="246" spans="1:17" x14ac:dyDescent="0.25">
      <c r="A246" s="53">
        <v>45250</v>
      </c>
      <c r="B246" s="1">
        <v>3</v>
      </c>
      <c r="C246" s="51" t="s">
        <v>183</v>
      </c>
      <c r="D246" s="54" t="s">
        <v>184</v>
      </c>
      <c r="E246" s="42" t="s">
        <v>307</v>
      </c>
      <c r="G246" s="51">
        <v>2309.6999999999998</v>
      </c>
      <c r="I246" s="56">
        <v>2309.6999999999998</v>
      </c>
      <c r="J246" s="41">
        <v>45258</v>
      </c>
      <c r="K246" s="57" t="s">
        <v>51</v>
      </c>
      <c r="N246" t="str">
        <f>IF(F246="","NÃO","SIM")</f>
        <v>NÃO</v>
      </c>
      <c r="O246" t="str">
        <f>IF($B246=5,"SIM","")</f>
        <v/>
      </c>
      <c r="P246" s="52" t="str">
        <f>A246&amp;B246&amp;C246&amp;E246&amp;G246&amp;EDATE(J246,0)</f>
        <v>45250324654133000220CESTAS BASICAS - NF 2223322309,745258</v>
      </c>
      <c r="Q246" s="1">
        <f>IF(A246=0,"",VLOOKUP($A246,RESUMO!$A$8:$B$107,2,FALSE))</f>
        <v>8</v>
      </c>
    </row>
    <row r="247" spans="1:17" x14ac:dyDescent="0.25">
      <c r="A247" s="53">
        <v>45250</v>
      </c>
      <c r="B247" s="1">
        <v>3</v>
      </c>
      <c r="C247" s="51" t="s">
        <v>85</v>
      </c>
      <c r="D247" s="54" t="s">
        <v>86</v>
      </c>
      <c r="E247" s="42" t="s">
        <v>308</v>
      </c>
      <c r="G247" s="51">
        <v>261.43</v>
      </c>
      <c r="I247" s="56">
        <v>261.43</v>
      </c>
      <c r="J247" s="41">
        <v>45260</v>
      </c>
      <c r="K247" s="57" t="s">
        <v>51</v>
      </c>
      <c r="N247" t="str">
        <f>IF(F247="","NÃO","SIM")</f>
        <v>NÃO</v>
      </c>
      <c r="O247" t="str">
        <f>IF($B247=5,"SIM","")</f>
        <v/>
      </c>
      <c r="P247" s="52" t="str">
        <f>A247&amp;B247&amp;C247&amp;E247&amp;G247&amp;EDATE(J247,0)</f>
        <v>45250338727707000177COMPETÊNCIA 11/2023261,4345260</v>
      </c>
      <c r="Q247" s="1">
        <f>IF(A247=0,"",VLOOKUP($A247,RESUMO!$A$8:$B$107,2,FALSE))</f>
        <v>8</v>
      </c>
    </row>
    <row r="248" spans="1:17" x14ac:dyDescent="0.25">
      <c r="A248" s="53">
        <v>45250</v>
      </c>
      <c r="B248" s="1">
        <v>3</v>
      </c>
      <c r="C248" s="51" t="s">
        <v>309</v>
      </c>
      <c r="D248" s="54" t="s">
        <v>310</v>
      </c>
      <c r="E248" s="42" t="s">
        <v>311</v>
      </c>
      <c r="G248" s="51">
        <v>589.4</v>
      </c>
      <c r="I248" s="56">
        <v>589.4</v>
      </c>
      <c r="J248" s="41">
        <v>45261</v>
      </c>
      <c r="K248" s="57" t="s">
        <v>51</v>
      </c>
      <c r="N248" t="str">
        <f>IF(F248="","NÃO","SIM")</f>
        <v>NÃO</v>
      </c>
      <c r="O248" t="str">
        <f>IF($B248=5,"SIM","")</f>
        <v/>
      </c>
      <c r="P248" s="52" t="str">
        <f>A248&amp;B248&amp;C248&amp;E248&amp;G248&amp;EDATE(J248,0)</f>
        <v>45250324200699000100EQUIPAMENTOS DE PROTEÇÃO - NF 88365589,445261</v>
      </c>
      <c r="Q248" s="1">
        <f>IF(A248=0,"",VLOOKUP($A248,RESUMO!$A$8:$B$107,2,FALSE))</f>
        <v>8</v>
      </c>
    </row>
    <row r="249" spans="1:17" x14ac:dyDescent="0.25">
      <c r="A249" s="53">
        <v>45250</v>
      </c>
      <c r="B249" s="1">
        <v>3</v>
      </c>
      <c r="C249" s="51" t="s">
        <v>178</v>
      </c>
      <c r="D249" s="54" t="s">
        <v>179</v>
      </c>
      <c r="E249" s="42" t="s">
        <v>312</v>
      </c>
      <c r="G249" s="51">
        <v>370</v>
      </c>
      <c r="I249" s="56">
        <v>370</v>
      </c>
      <c r="J249" s="41">
        <v>45264</v>
      </c>
      <c r="K249" s="57" t="s">
        <v>181</v>
      </c>
      <c r="N249" t="str">
        <f>IF(F249="","NÃO","SIM")</f>
        <v>NÃO</v>
      </c>
      <c r="O249" t="str">
        <f>IF($B249=5,"SIM","")</f>
        <v/>
      </c>
      <c r="P249" s="52" t="str">
        <f>A249&amp;B249&amp;C249&amp;E249&amp;G249&amp;EDATE(J249,0)</f>
        <v>45250307409393000130MOTOR E MANGOTE - NF 2260737045264</v>
      </c>
      <c r="Q249" s="1">
        <f>IF(A249=0,"",VLOOKUP($A249,RESUMO!$A$8:$B$107,2,FALSE))</f>
        <v>8</v>
      </c>
    </row>
    <row r="250" spans="1:17" x14ac:dyDescent="0.25">
      <c r="A250" s="53">
        <v>45250</v>
      </c>
      <c r="B250" s="1">
        <v>5</v>
      </c>
      <c r="C250" s="51" t="s">
        <v>313</v>
      </c>
      <c r="D250" s="54" t="s">
        <v>314</v>
      </c>
      <c r="E250" s="42" t="s">
        <v>315</v>
      </c>
      <c r="G250" s="51">
        <v>340</v>
      </c>
      <c r="I250" s="56">
        <v>340</v>
      </c>
      <c r="J250" s="41">
        <v>45231</v>
      </c>
      <c r="K250" s="57" t="s">
        <v>90</v>
      </c>
      <c r="N250" t="str">
        <f>IF(F250="","NÃO","SIM")</f>
        <v>NÃO</v>
      </c>
      <c r="O250" t="str">
        <f>IF($B250=5,"SIM","")</f>
        <v>SIM</v>
      </c>
      <c r="P250" s="52" t="str">
        <f>A250&amp;B250&amp;C250&amp;E250&amp;G250&amp;EDATE(J250,0)</f>
        <v>45250501587662000172LONA PRETA - NF 1086434045231</v>
      </c>
      <c r="Q250" s="1">
        <f>IF(A250=0,"",VLOOKUP($A250,RESUMO!$A$8:$B$107,2,FALSE))</f>
        <v>8</v>
      </c>
    </row>
    <row r="251" spans="1:17" x14ac:dyDescent="0.25">
      <c r="A251" s="53">
        <v>45250</v>
      </c>
      <c r="B251" s="1">
        <v>5</v>
      </c>
      <c r="C251" s="51" t="s">
        <v>222</v>
      </c>
      <c r="D251" s="54" t="s">
        <v>223</v>
      </c>
      <c r="E251" s="42" t="s">
        <v>237</v>
      </c>
      <c r="G251" s="51">
        <v>1368.75</v>
      </c>
      <c r="I251" s="56">
        <v>1368.75</v>
      </c>
      <c r="J251" s="41">
        <v>45232</v>
      </c>
      <c r="K251" s="57" t="s">
        <v>90</v>
      </c>
      <c r="N251" t="str">
        <f>IF(F251="","NÃO","SIM")</f>
        <v>NÃO</v>
      </c>
      <c r="O251" t="str">
        <f>IF($B251=5,"SIM","")</f>
        <v>SIM</v>
      </c>
      <c r="P251" s="52" t="str">
        <f>A251&amp;B251&amp;C251&amp;E251&amp;G251&amp;EDATE(J251,0)</f>
        <v>45250505512402000270EMCEKRETE - NF 588181368,7545232</v>
      </c>
      <c r="Q251" s="1">
        <f>IF(A251=0,"",VLOOKUP($A251,RESUMO!$A$8:$B$107,2,FALSE))</f>
        <v>8</v>
      </c>
    </row>
    <row r="252" spans="1:17" x14ac:dyDescent="0.25">
      <c r="A252" s="53">
        <v>45250</v>
      </c>
      <c r="B252" s="1">
        <v>5</v>
      </c>
      <c r="C252" s="51" t="s">
        <v>225</v>
      </c>
      <c r="D252" s="54" t="s">
        <v>226</v>
      </c>
      <c r="E252" s="42" t="s">
        <v>316</v>
      </c>
      <c r="G252" s="51">
        <v>818.36</v>
      </c>
      <c r="I252" s="56">
        <v>818.36</v>
      </c>
      <c r="J252" s="41">
        <v>45236</v>
      </c>
      <c r="K252" s="57" t="s">
        <v>90</v>
      </c>
      <c r="N252" t="str">
        <f>IF(F252="","NÃO","SIM")</f>
        <v>NÃO</v>
      </c>
      <c r="O252" t="str">
        <f>IF($B252=5,"SIM","")</f>
        <v>SIM</v>
      </c>
      <c r="P252" s="52" t="str">
        <f>A252&amp;B252&amp;C252&amp;E252&amp;G252&amp;EDATE(J252,0)</f>
        <v>45250517359233000188CAIXA MASSA, MANGUEIRA, PENEIRA, TRENA, DESEMPENADEIRA, COLHER - NF 19831257818,3645236</v>
      </c>
      <c r="Q252" s="1">
        <f>IF(A252=0,"",VLOOKUP($A252,RESUMO!$A$8:$B$107,2,FALSE))</f>
        <v>8</v>
      </c>
    </row>
    <row r="253" spans="1:17" x14ac:dyDescent="0.25">
      <c r="A253" s="53">
        <v>45250</v>
      </c>
      <c r="B253" s="1">
        <v>5</v>
      </c>
      <c r="C253" s="51" t="s">
        <v>294</v>
      </c>
      <c r="D253" s="54" t="s">
        <v>295</v>
      </c>
      <c r="E253" s="42" t="s">
        <v>317</v>
      </c>
      <c r="G253" s="51">
        <v>601.20000000000005</v>
      </c>
      <c r="I253" s="56">
        <v>601.20000000000005</v>
      </c>
      <c r="J253" s="41">
        <v>45236</v>
      </c>
      <c r="K253" s="57" t="s">
        <v>51</v>
      </c>
      <c r="L253" s="1" t="s">
        <v>296</v>
      </c>
      <c r="N253" t="str">
        <f>IF(F253="","NÃO","SIM")</f>
        <v>NÃO</v>
      </c>
      <c r="O253" t="str">
        <f>IF($B253=5,"SIM","")</f>
        <v>SIM</v>
      </c>
      <c r="P253" s="52" t="str">
        <f>A253&amp;B253&amp;C253&amp;E253&amp;G253&amp;EDATE(J253,0)</f>
        <v>4525050925073660618 DIAS VT E CAFÉ601,245236</v>
      </c>
      <c r="Q253" s="1">
        <f>IF(A253=0,"",VLOOKUP($A253,RESUMO!$A$8:$B$107,2,FALSE))</f>
        <v>8</v>
      </c>
    </row>
    <row r="254" spans="1:17" x14ac:dyDescent="0.25">
      <c r="A254" s="53">
        <v>45250</v>
      </c>
      <c r="B254" s="1">
        <v>5</v>
      </c>
      <c r="C254" s="51" t="s">
        <v>318</v>
      </c>
      <c r="D254" s="54" t="s">
        <v>319</v>
      </c>
      <c r="E254" s="42" t="s">
        <v>320</v>
      </c>
      <c r="G254" s="51">
        <v>1100</v>
      </c>
      <c r="I254" s="56">
        <v>1100</v>
      </c>
      <c r="J254" s="41">
        <v>45239</v>
      </c>
      <c r="K254" s="57" t="s">
        <v>90</v>
      </c>
      <c r="N254" t="str">
        <f>IF(F254="","NÃO","SIM")</f>
        <v>NÃO</v>
      </c>
      <c r="O254" t="str">
        <f>IF($B254=5,"SIM","")</f>
        <v>SIM</v>
      </c>
      <c r="P254" s="52" t="str">
        <f>A254&amp;B254&amp;C254&amp;E254&amp;G254&amp;EDATE(J254,0)</f>
        <v>45250550322705000101BOMBEAMENTO 110045239</v>
      </c>
      <c r="Q254" s="1">
        <f>IF(A254=0,"",VLOOKUP($A254,RESUMO!$A$8:$B$107,2,FALSE))</f>
        <v>8</v>
      </c>
    </row>
    <row r="255" spans="1:17" x14ac:dyDescent="0.25">
      <c r="A255" s="53">
        <v>45250</v>
      </c>
      <c r="B255" s="1">
        <v>5</v>
      </c>
      <c r="C255" s="51" t="s">
        <v>238</v>
      </c>
      <c r="D255" s="54" t="s">
        <v>239</v>
      </c>
      <c r="E255" s="42" t="s">
        <v>321</v>
      </c>
      <c r="G255" s="51">
        <v>28800</v>
      </c>
      <c r="I255" s="56">
        <v>28800</v>
      </c>
      <c r="J255" s="41">
        <v>45240</v>
      </c>
      <c r="K255" s="57" t="s">
        <v>90</v>
      </c>
      <c r="L255" s="1" t="s">
        <v>241</v>
      </c>
      <c r="N255" t="str">
        <f>IF(F255="","NÃO","SIM")</f>
        <v>NÃO</v>
      </c>
      <c r="O255" t="str">
        <f>IF($B255=5,"SIM","")</f>
        <v>SIM</v>
      </c>
      <c r="P255" s="52" t="str">
        <f>A255&amp;B255&amp;C255&amp;E255&amp;G255&amp;EDATE(J255,0)</f>
        <v>45250529067113023560CONCRETAGEM - NF 2023/15542880045240</v>
      </c>
      <c r="Q255" s="1">
        <f>IF(A255=0,"",VLOOKUP($A255,RESUMO!$A$8:$B$107,2,FALSE))</f>
        <v>8</v>
      </c>
    </row>
    <row r="256" spans="1:17" x14ac:dyDescent="0.25">
      <c r="A256" s="53">
        <v>45250</v>
      </c>
      <c r="B256" s="1">
        <v>5</v>
      </c>
      <c r="C256" s="51" t="s">
        <v>322</v>
      </c>
      <c r="D256" s="54" t="s">
        <v>323</v>
      </c>
      <c r="E256" s="42" t="s">
        <v>324</v>
      </c>
      <c r="G256" s="51">
        <v>1450</v>
      </c>
      <c r="I256" s="56">
        <v>1450</v>
      </c>
      <c r="J256" s="41">
        <v>45240</v>
      </c>
      <c r="K256" s="57" t="s">
        <v>90</v>
      </c>
      <c r="N256" t="str">
        <f>IF(F256="","NÃO","SIM")</f>
        <v>NÃO</v>
      </c>
      <c r="O256" t="str">
        <f>IF($B256=5,"SIM","")</f>
        <v>SIM</v>
      </c>
      <c r="P256" s="52" t="str">
        <f>A256&amp;B256&amp;C256&amp;E256&amp;G256&amp;EDATE(J256,0)</f>
        <v>45250543672536000166CANALETA 145045240</v>
      </c>
      <c r="Q256" s="1">
        <f>IF(A256=0,"",VLOOKUP($A256,RESUMO!$A$8:$B$107,2,FALSE))</f>
        <v>8</v>
      </c>
    </row>
    <row r="257" spans="1:17" x14ac:dyDescent="0.25">
      <c r="A257" s="53">
        <v>45250</v>
      </c>
      <c r="B257" s="1">
        <v>5</v>
      </c>
      <c r="C257" s="51" t="s">
        <v>325</v>
      </c>
      <c r="D257" s="54" t="s">
        <v>326</v>
      </c>
      <c r="E257" s="42" t="s">
        <v>327</v>
      </c>
      <c r="G257" s="51">
        <v>2738.5</v>
      </c>
      <c r="I257" s="56">
        <v>2738.5</v>
      </c>
      <c r="J257" s="41">
        <v>45240</v>
      </c>
      <c r="K257" s="57" t="s">
        <v>90</v>
      </c>
      <c r="N257" t="str">
        <f>IF(F257="","NÃO","SIM")</f>
        <v>NÃO</v>
      </c>
      <c r="O257" t="str">
        <f>IF($B257=5,"SIM","")</f>
        <v>SIM</v>
      </c>
      <c r="P257" s="52" t="str">
        <f>A257&amp;B257&amp;C257&amp;E257&amp;G257&amp;EDATE(J257,0)</f>
        <v>45250514096604000198CAIXA DE PASSAGEM E ANEL DE PROLONGAMENTO - NF 186462738,545240</v>
      </c>
      <c r="Q257" s="1">
        <f>IF(A257=0,"",VLOOKUP($A257,RESUMO!$A$8:$B$107,2,FALSE))</f>
        <v>8</v>
      </c>
    </row>
    <row r="258" spans="1:17" x14ac:dyDescent="0.25">
      <c r="A258" s="53">
        <v>45250</v>
      </c>
      <c r="B258" s="1">
        <v>5</v>
      </c>
      <c r="C258" s="51" t="s">
        <v>322</v>
      </c>
      <c r="D258" s="54" t="s">
        <v>323</v>
      </c>
      <c r="G258" s="51">
        <v>2217</v>
      </c>
      <c r="I258" s="56">
        <v>2217</v>
      </c>
      <c r="J258" s="41">
        <v>45243</v>
      </c>
      <c r="K258" s="57" t="s">
        <v>90</v>
      </c>
      <c r="N258" t="str">
        <f>IF(F258="","NÃO","SIM")</f>
        <v>NÃO</v>
      </c>
      <c r="O258" t="str">
        <f>IF($B258=5,"SIM","")</f>
        <v>SIM</v>
      </c>
      <c r="P258" s="52" t="str">
        <f>A258&amp;B258&amp;C258&amp;E258&amp;G258&amp;EDATE(J258,0)</f>
        <v>45250543672536000166221745243</v>
      </c>
      <c r="Q258" s="1">
        <f>IF(A258=0,"",VLOOKUP($A258,RESUMO!$A$8:$B$107,2,FALSE))</f>
        <v>8</v>
      </c>
    </row>
    <row r="259" spans="1:17" x14ac:dyDescent="0.25">
      <c r="A259" s="53">
        <v>45250</v>
      </c>
      <c r="B259" s="1">
        <v>5</v>
      </c>
      <c r="C259" s="51" t="s">
        <v>98</v>
      </c>
      <c r="D259" s="54" t="s">
        <v>99</v>
      </c>
      <c r="G259" s="51">
        <v>1656.65</v>
      </c>
      <c r="I259" s="56">
        <v>1656.65</v>
      </c>
      <c r="J259" s="41">
        <v>45244</v>
      </c>
      <c r="K259" s="57" t="s">
        <v>90</v>
      </c>
      <c r="L259" s="1" t="s">
        <v>100</v>
      </c>
      <c r="N259" t="str">
        <f>IF(F259="","NÃO","SIM")</f>
        <v>NÃO</v>
      </c>
      <c r="O259" t="str">
        <f>IF($B259=5,"SIM","")</f>
        <v>SIM</v>
      </c>
      <c r="P259" s="52" t="str">
        <f>A259&amp;B259&amp;C259&amp;E259&amp;G259&amp;EDATE(J259,0)</f>
        <v>452505174697010001771656,6545244</v>
      </c>
      <c r="Q259" s="1">
        <f>IF(A259=0,"",VLOOKUP($A259,RESUMO!$A$8:$B$107,2,FALSE))</f>
        <v>8</v>
      </c>
    </row>
    <row r="260" spans="1:17" x14ac:dyDescent="0.25">
      <c r="A260" s="53">
        <v>45250</v>
      </c>
      <c r="B260" s="1">
        <v>5</v>
      </c>
      <c r="C260" s="51" t="s">
        <v>328</v>
      </c>
      <c r="D260" s="54" t="s">
        <v>329</v>
      </c>
      <c r="G260" s="51">
        <v>5412</v>
      </c>
      <c r="I260" s="56">
        <v>5412</v>
      </c>
      <c r="J260" s="41">
        <v>45244</v>
      </c>
      <c r="K260" s="57" t="s">
        <v>90</v>
      </c>
      <c r="N260" t="str">
        <f>IF(F260="","NÃO","SIM")</f>
        <v>NÃO</v>
      </c>
      <c r="O260" t="str">
        <f>IF($B260=5,"SIM","")</f>
        <v>SIM</v>
      </c>
      <c r="P260" s="52" t="str">
        <f>A260&amp;B260&amp;C260&amp;E260&amp;G260&amp;EDATE(J260,0)</f>
        <v>45250523452261000148541245244</v>
      </c>
      <c r="Q260" s="1">
        <f>IF(A260=0,"",VLOOKUP($A260,RESUMO!$A$8:$B$107,2,FALSE))</f>
        <v>8</v>
      </c>
    </row>
    <row r="261" spans="1:17" x14ac:dyDescent="0.25">
      <c r="A261" s="53">
        <v>45250</v>
      </c>
      <c r="B261" s="1">
        <v>5</v>
      </c>
      <c r="C261" s="51" t="s">
        <v>297</v>
      </c>
      <c r="D261" s="54" t="s">
        <v>298</v>
      </c>
      <c r="E261" s="42" t="s">
        <v>330</v>
      </c>
      <c r="G261" s="51">
        <v>156</v>
      </c>
      <c r="I261" s="56">
        <v>156</v>
      </c>
      <c r="J261" s="41">
        <v>45244</v>
      </c>
      <c r="K261" s="57" t="s">
        <v>51</v>
      </c>
      <c r="L261" s="1" t="s">
        <v>299</v>
      </c>
      <c r="N261" t="str">
        <f>IF(F261="","NÃO","SIM")</f>
        <v>NÃO</v>
      </c>
      <c r="O261" t="str">
        <f>IF($B261=5,"SIM","")</f>
        <v>SIM</v>
      </c>
      <c r="P261" s="52" t="str">
        <f>A261&amp;B261&amp;C261&amp;E261&amp;G261&amp;EDATE(J261,0)</f>
        <v>4525051327414961612 VT15645244</v>
      </c>
      <c r="Q261" s="1">
        <f>IF(A261=0,"",VLOOKUP($A261,RESUMO!$A$8:$B$107,2,FALSE))</f>
        <v>8</v>
      </c>
    </row>
    <row r="262" spans="1:17" x14ac:dyDescent="0.25">
      <c r="A262" s="53">
        <v>45265</v>
      </c>
      <c r="B262" s="1">
        <v>1</v>
      </c>
      <c r="C262" s="51" t="s">
        <v>62</v>
      </c>
      <c r="D262" s="54" t="s">
        <v>63</v>
      </c>
      <c r="E262" s="42" t="s">
        <v>64</v>
      </c>
      <c r="G262" s="51">
        <v>1509.95</v>
      </c>
      <c r="I262" s="56">
        <v>1509.95</v>
      </c>
      <c r="J262" s="41">
        <v>45266</v>
      </c>
      <c r="K262" s="57" t="s">
        <v>51</v>
      </c>
      <c r="L262" s="1" t="s">
        <v>65</v>
      </c>
      <c r="N262" t="str">
        <f>IF(F262="","NÃO","SIM")</f>
        <v>NÃO</v>
      </c>
      <c r="O262" t="str">
        <f>IF($B262=5,"SIM","")</f>
        <v/>
      </c>
      <c r="P262" s="52" t="str">
        <f>A262&amp;B262&amp;C262&amp;E262&amp;G262&amp;EDATE(J262,0)</f>
        <v>45265112101331640SALÁRIO1509,9545266</v>
      </c>
      <c r="Q262" s="1">
        <f>IF(A262=0,"",VLOOKUP($A262,RESUMO!$A$8:$B$107,2,FALSE))</f>
        <v>9</v>
      </c>
    </row>
    <row r="263" spans="1:17" x14ac:dyDescent="0.25">
      <c r="A263" s="53">
        <v>45265</v>
      </c>
      <c r="B263" s="1">
        <v>1</v>
      </c>
      <c r="C263" s="51" t="s">
        <v>66</v>
      </c>
      <c r="D263" s="54" t="s">
        <v>67</v>
      </c>
      <c r="E263" s="42" t="s">
        <v>64</v>
      </c>
      <c r="G263" s="51">
        <v>1509.95</v>
      </c>
      <c r="I263" s="56">
        <v>1509.95</v>
      </c>
      <c r="J263" s="41">
        <v>45266</v>
      </c>
      <c r="K263" s="57" t="s">
        <v>51</v>
      </c>
      <c r="L263" s="1" t="s">
        <v>68</v>
      </c>
      <c r="N263" t="str">
        <f>IF(F263="","NÃO","SIM")</f>
        <v>NÃO</v>
      </c>
      <c r="O263" t="str">
        <f>IF($B263=5,"SIM","")</f>
        <v/>
      </c>
      <c r="P263" s="52" t="str">
        <f>A263&amp;B263&amp;C263&amp;E263&amp;G263&amp;EDATE(J263,0)</f>
        <v>45265170458913693SALÁRIO1509,9545266</v>
      </c>
      <c r="Q263" s="1">
        <f>IF(A263=0,"",VLOOKUP($A263,RESUMO!$A$8:$B$107,2,FALSE))</f>
        <v>9</v>
      </c>
    </row>
    <row r="264" spans="1:17" x14ac:dyDescent="0.25">
      <c r="A264" s="53">
        <v>45265</v>
      </c>
      <c r="B264" s="1">
        <v>1</v>
      </c>
      <c r="C264" s="51" t="s">
        <v>69</v>
      </c>
      <c r="D264" s="54" t="s">
        <v>70</v>
      </c>
      <c r="E264" s="42" t="s">
        <v>64</v>
      </c>
      <c r="G264" s="51">
        <v>1131.5999999999999</v>
      </c>
      <c r="I264" s="56">
        <v>1131.5999999999999</v>
      </c>
      <c r="J264" s="41">
        <v>45266</v>
      </c>
      <c r="K264" s="57" t="s">
        <v>51</v>
      </c>
      <c r="L264" s="1" t="s">
        <v>71</v>
      </c>
      <c r="N264" t="str">
        <f>IF(F264="","NÃO","SIM")</f>
        <v>NÃO</v>
      </c>
      <c r="O264" t="str">
        <f>IF($B264=5,"SIM","")</f>
        <v/>
      </c>
      <c r="P264" s="52" t="str">
        <f>A264&amp;B264&amp;C264&amp;E264&amp;G264&amp;EDATE(J264,0)</f>
        <v>45265160917440625SALÁRIO1131,645266</v>
      </c>
      <c r="Q264" s="1">
        <f>IF(A264=0,"",VLOOKUP($A264,RESUMO!$A$8:$B$107,2,FALSE))</f>
        <v>9</v>
      </c>
    </row>
    <row r="265" spans="1:17" x14ac:dyDescent="0.25">
      <c r="A265" s="53">
        <v>45265</v>
      </c>
      <c r="B265" s="1">
        <v>1</v>
      </c>
      <c r="C265" s="51" t="s">
        <v>72</v>
      </c>
      <c r="D265" s="54" t="s">
        <v>73</v>
      </c>
      <c r="E265" s="42" t="s">
        <v>64</v>
      </c>
      <c r="G265" s="51">
        <v>800.1</v>
      </c>
      <c r="I265" s="56">
        <v>800.1</v>
      </c>
      <c r="J265" s="41">
        <v>45266</v>
      </c>
      <c r="K265" s="57" t="s">
        <v>51</v>
      </c>
      <c r="L265" s="1" t="s">
        <v>74</v>
      </c>
      <c r="N265" t="str">
        <f>IF(F265="","NÃO","SIM")</f>
        <v>NÃO</v>
      </c>
      <c r="O265" t="str">
        <f>IF($B265=5,"SIM","")</f>
        <v/>
      </c>
      <c r="P265" s="52" t="str">
        <f>A265&amp;B265&amp;C265&amp;E265&amp;G265&amp;EDATE(J265,0)</f>
        <v>45265116700914655SALÁRIO800,145266</v>
      </c>
      <c r="Q265" s="1">
        <f>IF(A265=0,"",VLOOKUP($A265,RESUMO!$A$8:$B$107,2,FALSE))</f>
        <v>9</v>
      </c>
    </row>
    <row r="266" spans="1:17" x14ac:dyDescent="0.25">
      <c r="A266" s="53">
        <v>45265</v>
      </c>
      <c r="B266" s="1">
        <v>1</v>
      </c>
      <c r="C266" s="51" t="s">
        <v>147</v>
      </c>
      <c r="D266" s="54" t="s">
        <v>148</v>
      </c>
      <c r="E266" s="42" t="s">
        <v>64</v>
      </c>
      <c r="G266" s="51">
        <v>1359.35</v>
      </c>
      <c r="I266" s="56">
        <v>1359.35</v>
      </c>
      <c r="J266" s="41">
        <v>45266</v>
      </c>
      <c r="K266" s="57" t="s">
        <v>51</v>
      </c>
      <c r="L266" s="1" t="s">
        <v>149</v>
      </c>
      <c r="N266" t="str">
        <f>IF(F266="","NÃO","SIM")</f>
        <v>NÃO</v>
      </c>
      <c r="O266" t="str">
        <f>IF($B266=5,"SIM","")</f>
        <v/>
      </c>
      <c r="P266" s="52" t="str">
        <f>A266&amp;B266&amp;C266&amp;E266&amp;G266&amp;EDATE(J266,0)</f>
        <v>45265103213713643SALÁRIO1359,3545266</v>
      </c>
      <c r="Q266" s="1">
        <f>IF(A266=0,"",VLOOKUP($A266,RESUMO!$A$8:$B$107,2,FALSE))</f>
        <v>9</v>
      </c>
    </row>
    <row r="267" spans="1:17" x14ac:dyDescent="0.25">
      <c r="A267" s="53">
        <v>45265</v>
      </c>
      <c r="B267" s="1">
        <v>1</v>
      </c>
      <c r="C267" s="51" t="s">
        <v>150</v>
      </c>
      <c r="D267" s="54" t="s">
        <v>151</v>
      </c>
      <c r="E267" s="42" t="s">
        <v>64</v>
      </c>
      <c r="G267" s="51">
        <v>1011.75</v>
      </c>
      <c r="I267" s="56">
        <v>1011.75</v>
      </c>
      <c r="J267" s="41">
        <v>45266</v>
      </c>
      <c r="K267" s="57" t="s">
        <v>51</v>
      </c>
      <c r="L267" s="1" t="s">
        <v>152</v>
      </c>
      <c r="N267" t="str">
        <f>IF(F267="","NÃO","SIM")</f>
        <v>NÃO</v>
      </c>
      <c r="O267" t="str">
        <f>IF($B267=5,"SIM","")</f>
        <v/>
      </c>
      <c r="P267" s="52" t="str">
        <f>A267&amp;B267&amp;C267&amp;E267&amp;G267&amp;EDATE(J267,0)</f>
        <v>45265113075426628SALÁRIO1011,7545266</v>
      </c>
      <c r="Q267" s="1">
        <f>IF(A267=0,"",VLOOKUP($A267,RESUMO!$A$8:$B$107,2,FALSE))</f>
        <v>9</v>
      </c>
    </row>
    <row r="268" spans="1:17" x14ac:dyDescent="0.25">
      <c r="A268" s="53">
        <v>45265</v>
      </c>
      <c r="B268" s="1">
        <v>1</v>
      </c>
      <c r="C268" s="51" t="s">
        <v>156</v>
      </c>
      <c r="D268" s="54" t="s">
        <v>157</v>
      </c>
      <c r="E268" s="42" t="s">
        <v>64</v>
      </c>
      <c r="G268" s="51">
        <v>1359.35</v>
      </c>
      <c r="I268" s="56">
        <v>1359.35</v>
      </c>
      <c r="J268" s="41">
        <v>45266</v>
      </c>
      <c r="K268" s="57" t="s">
        <v>51</v>
      </c>
      <c r="L268" s="1" t="s">
        <v>158</v>
      </c>
      <c r="N268" t="str">
        <f>IF(F268="","NÃO","SIM")</f>
        <v>NÃO</v>
      </c>
      <c r="O268" t="str">
        <f>IF($B268=5,"SIM","")</f>
        <v/>
      </c>
      <c r="P268" s="52" t="str">
        <f>A268&amp;B268&amp;C268&amp;E268&amp;G268&amp;EDATE(J268,0)</f>
        <v>45265103435297697SALÁRIO1359,3545266</v>
      </c>
      <c r="Q268" s="1">
        <f>IF(A268=0,"",VLOOKUP($A268,RESUMO!$A$8:$B$107,2,FALSE))</f>
        <v>9</v>
      </c>
    </row>
    <row r="269" spans="1:17" x14ac:dyDescent="0.25">
      <c r="A269" s="53">
        <v>45265</v>
      </c>
      <c r="B269" s="1">
        <v>1</v>
      </c>
      <c r="C269" s="51" t="s">
        <v>201</v>
      </c>
      <c r="D269" s="54" t="s">
        <v>202</v>
      </c>
      <c r="E269" s="42" t="s">
        <v>64</v>
      </c>
      <c r="G269" s="51">
        <v>800.1</v>
      </c>
      <c r="I269" s="56">
        <v>800.1</v>
      </c>
      <c r="J269" s="41">
        <v>45266</v>
      </c>
      <c r="K269" s="57" t="s">
        <v>51</v>
      </c>
      <c r="L269" s="1" t="s">
        <v>203</v>
      </c>
      <c r="N269" t="str">
        <f>IF(F269="","NÃO","SIM")</f>
        <v>NÃO</v>
      </c>
      <c r="O269" t="str">
        <f>IF($B269=5,"SIM","")</f>
        <v/>
      </c>
      <c r="P269" s="52" t="str">
        <f>A269&amp;B269&amp;C269&amp;E269&amp;G269&amp;EDATE(J269,0)</f>
        <v>45265116700955688SALÁRIO800,145266</v>
      </c>
      <c r="Q269" s="1">
        <f>IF(A269=0,"",VLOOKUP($A269,RESUMO!$A$8:$B$107,2,FALSE))</f>
        <v>9</v>
      </c>
    </row>
    <row r="270" spans="1:17" x14ac:dyDescent="0.25">
      <c r="A270" s="53">
        <v>45265</v>
      </c>
      <c r="B270" s="1">
        <v>1</v>
      </c>
      <c r="C270" s="51" t="s">
        <v>204</v>
      </c>
      <c r="D270" s="54" t="s">
        <v>205</v>
      </c>
      <c r="E270" s="42" t="s">
        <v>64</v>
      </c>
      <c r="G270" s="51">
        <v>800.1</v>
      </c>
      <c r="I270" s="56">
        <v>800.1</v>
      </c>
      <c r="J270" s="41">
        <v>45266</v>
      </c>
      <c r="K270" s="57" t="s">
        <v>51</v>
      </c>
      <c r="L270" s="1" t="s">
        <v>206</v>
      </c>
      <c r="N270" t="str">
        <f>IF(F270="","NÃO","SIM")</f>
        <v>NÃO</v>
      </c>
      <c r="O270" t="str">
        <f>IF($B270=5,"SIM","")</f>
        <v/>
      </c>
      <c r="P270" s="52" t="str">
        <f>A270&amp;B270&amp;C270&amp;E270&amp;G270&amp;EDATE(J270,0)</f>
        <v>45265105864821560SALÁRIO800,145266</v>
      </c>
      <c r="Q270" s="1">
        <f>IF(A270=0,"",VLOOKUP($A270,RESUMO!$A$8:$B$107,2,FALSE))</f>
        <v>9</v>
      </c>
    </row>
    <row r="271" spans="1:17" x14ac:dyDescent="0.25">
      <c r="A271" s="53">
        <v>45265</v>
      </c>
      <c r="B271" s="1">
        <v>1</v>
      </c>
      <c r="C271" s="51" t="s">
        <v>294</v>
      </c>
      <c r="D271" s="54" t="s">
        <v>295</v>
      </c>
      <c r="E271" s="42" t="s">
        <v>64</v>
      </c>
      <c r="G271" s="51">
        <v>716.76</v>
      </c>
      <c r="I271" s="56">
        <v>716.76</v>
      </c>
      <c r="J271" s="41">
        <v>45266</v>
      </c>
      <c r="K271" s="57" t="s">
        <v>51</v>
      </c>
      <c r="L271" s="1" t="s">
        <v>296</v>
      </c>
      <c r="N271" t="str">
        <f>IF(F271="","NÃO","SIM")</f>
        <v>NÃO</v>
      </c>
      <c r="O271" t="str">
        <f>IF($B271=5,"SIM","")</f>
        <v/>
      </c>
      <c r="P271" s="52" t="str">
        <f>A271&amp;B271&amp;C271&amp;E271&amp;G271&amp;EDATE(J271,0)</f>
        <v>45265109250736606SALÁRIO716,7645266</v>
      </c>
      <c r="Q271" s="1">
        <f>IF(A271=0,"",VLOOKUP($A271,RESUMO!$A$8:$B$107,2,FALSE))</f>
        <v>9</v>
      </c>
    </row>
    <row r="272" spans="1:17" x14ac:dyDescent="0.25">
      <c r="A272" s="53">
        <v>45265</v>
      </c>
      <c r="B272" s="1">
        <v>1</v>
      </c>
      <c r="C272" s="51" t="s">
        <v>297</v>
      </c>
      <c r="D272" s="54" t="s">
        <v>298</v>
      </c>
      <c r="E272" s="42" t="s">
        <v>64</v>
      </c>
      <c r="G272" s="51">
        <v>801.98</v>
      </c>
      <c r="I272" s="56">
        <v>801.98</v>
      </c>
      <c r="J272" s="41">
        <v>45266</v>
      </c>
      <c r="K272" s="57" t="s">
        <v>51</v>
      </c>
      <c r="L272" s="1" t="s">
        <v>299</v>
      </c>
      <c r="N272" t="str">
        <f>IF(F272="","NÃO","SIM")</f>
        <v>NÃO</v>
      </c>
      <c r="O272" t="str">
        <f>IF($B272=5,"SIM","")</f>
        <v/>
      </c>
      <c r="P272" s="52" t="str">
        <f>A272&amp;B272&amp;C272&amp;E272&amp;G272&amp;EDATE(J272,0)</f>
        <v>45265113274149616SALÁRIO801,9845266</v>
      </c>
      <c r="Q272" s="1">
        <f>IF(A272=0,"",VLOOKUP($A272,RESUMO!$A$8:$B$107,2,FALSE))</f>
        <v>9</v>
      </c>
    </row>
    <row r="273" spans="1:17" x14ac:dyDescent="0.25">
      <c r="A273" s="53">
        <v>45265</v>
      </c>
      <c r="B273" s="1">
        <v>1</v>
      </c>
      <c r="C273" s="51" t="s">
        <v>331</v>
      </c>
      <c r="D273" s="54" t="s">
        <v>332</v>
      </c>
      <c r="E273" s="42" t="s">
        <v>64</v>
      </c>
      <c r="G273" s="51">
        <v>810.92</v>
      </c>
      <c r="I273" s="56">
        <v>810.92</v>
      </c>
      <c r="J273" s="41">
        <v>45266</v>
      </c>
      <c r="K273" s="57" t="s">
        <v>51</v>
      </c>
      <c r="L273" s="1" t="s">
        <v>333</v>
      </c>
      <c r="N273" t="str">
        <f>IF(F273="","NÃO","SIM")</f>
        <v>NÃO</v>
      </c>
      <c r="O273" t="str">
        <f>IF($B273=5,"SIM","")</f>
        <v/>
      </c>
      <c r="P273" s="52" t="str">
        <f>A273&amp;B273&amp;C273&amp;E273&amp;G273&amp;EDATE(J273,0)</f>
        <v>45265113736490623SALÁRIO810,9245266</v>
      </c>
      <c r="Q273" s="1">
        <f>IF(A273=0,"",VLOOKUP($A273,RESUMO!$A$8:$B$107,2,FALSE))</f>
        <v>9</v>
      </c>
    </row>
    <row r="274" spans="1:17" x14ac:dyDescent="0.25">
      <c r="A274" s="53">
        <v>45265</v>
      </c>
      <c r="B274" s="1">
        <v>1</v>
      </c>
      <c r="C274" s="51" t="s">
        <v>243</v>
      </c>
      <c r="D274" s="54" t="s">
        <v>244</v>
      </c>
      <c r="E274" s="42" t="s">
        <v>64</v>
      </c>
      <c r="G274" s="51">
        <v>180</v>
      </c>
      <c r="H274" s="55">
        <v>11</v>
      </c>
      <c r="I274" s="56">
        <v>1980</v>
      </c>
      <c r="J274" s="41">
        <v>45266</v>
      </c>
      <c r="K274" s="57" t="s">
        <v>51</v>
      </c>
      <c r="L274" s="1" t="s">
        <v>245</v>
      </c>
      <c r="N274" t="str">
        <f>IF(F274="","NÃO","SIM")</f>
        <v>NÃO</v>
      </c>
      <c r="O274" t="str">
        <f>IF($B274=5,"SIM","")</f>
        <v/>
      </c>
      <c r="P274" s="52" t="str">
        <f>A274&amp;B274&amp;C274&amp;E274&amp;G274&amp;EDATE(J274,0)</f>
        <v>45265131699502668SALÁRIO18045266</v>
      </c>
      <c r="Q274" s="1">
        <f>IF(A274=0,"",VLOOKUP($A274,RESUMO!$A$8:$B$107,2,FALSE))</f>
        <v>9</v>
      </c>
    </row>
    <row r="275" spans="1:17" x14ac:dyDescent="0.25">
      <c r="A275" s="53">
        <v>45265</v>
      </c>
      <c r="B275" s="1">
        <v>1</v>
      </c>
      <c r="C275" s="51" t="s">
        <v>331</v>
      </c>
      <c r="D275" s="54" t="s">
        <v>332</v>
      </c>
      <c r="E275" s="42" t="s">
        <v>64</v>
      </c>
      <c r="G275" s="51">
        <v>180</v>
      </c>
      <c r="H275" s="55">
        <v>1</v>
      </c>
      <c r="I275" s="56">
        <v>180</v>
      </c>
      <c r="J275" s="41">
        <v>45266</v>
      </c>
      <c r="K275" s="57" t="s">
        <v>51</v>
      </c>
      <c r="L275" s="1" t="s">
        <v>333</v>
      </c>
      <c r="N275" t="str">
        <f>IF(F275="","NÃO","SIM")</f>
        <v>NÃO</v>
      </c>
      <c r="O275" t="str">
        <f>IF($B275=5,"SIM","")</f>
        <v/>
      </c>
      <c r="P275" s="52" t="str">
        <f>A275&amp;B275&amp;C275&amp;E275&amp;G275&amp;EDATE(J275,0)</f>
        <v>45265113736490623SALÁRIO18045266</v>
      </c>
      <c r="Q275" s="1">
        <f>IF(A275=0,"",VLOOKUP($A275,RESUMO!$A$8:$B$107,2,FALSE))</f>
        <v>9</v>
      </c>
    </row>
    <row r="276" spans="1:17" x14ac:dyDescent="0.25">
      <c r="A276" s="53">
        <v>45265</v>
      </c>
      <c r="B276" s="1">
        <v>1</v>
      </c>
      <c r="C276" s="51" t="s">
        <v>62</v>
      </c>
      <c r="D276" s="54" t="s">
        <v>63</v>
      </c>
      <c r="E276" s="42" t="s">
        <v>107</v>
      </c>
      <c r="G276" s="51">
        <v>29.4</v>
      </c>
      <c r="H276" s="55">
        <v>17</v>
      </c>
      <c r="I276" s="56">
        <v>499.8</v>
      </c>
      <c r="J276" s="41">
        <v>45266</v>
      </c>
      <c r="K276" s="57" t="s">
        <v>51</v>
      </c>
      <c r="L276" s="1" t="s">
        <v>65</v>
      </c>
      <c r="N276" t="str">
        <f>IF(F276="","NÃO","SIM")</f>
        <v>NÃO</v>
      </c>
      <c r="O276" t="str">
        <f>IF($B276=5,"SIM","")</f>
        <v/>
      </c>
      <c r="P276" s="52" t="str">
        <f>A276&amp;B276&amp;C276&amp;E276&amp;G276&amp;EDATE(J276,0)</f>
        <v>45265112101331640TRANSPORTE29,445266</v>
      </c>
      <c r="Q276" s="1">
        <f>IF(A276=0,"",VLOOKUP($A276,RESUMO!$A$8:$B$107,2,FALSE))</f>
        <v>9</v>
      </c>
    </row>
    <row r="277" spans="1:17" x14ac:dyDescent="0.25">
      <c r="A277" s="53">
        <v>45265</v>
      </c>
      <c r="B277" s="1">
        <v>1</v>
      </c>
      <c r="C277" s="51" t="s">
        <v>66</v>
      </c>
      <c r="D277" s="54" t="s">
        <v>67</v>
      </c>
      <c r="E277" s="42" t="s">
        <v>107</v>
      </c>
      <c r="G277" s="51">
        <v>36.1</v>
      </c>
      <c r="H277" s="55">
        <v>19</v>
      </c>
      <c r="I277" s="56">
        <v>685.9</v>
      </c>
      <c r="J277" s="41">
        <v>45266</v>
      </c>
      <c r="K277" s="57" t="s">
        <v>51</v>
      </c>
      <c r="L277" s="1" t="s">
        <v>68</v>
      </c>
      <c r="N277" t="str">
        <f>IF(F277="","NÃO","SIM")</f>
        <v>NÃO</v>
      </c>
      <c r="O277" t="str">
        <f>IF($B277=5,"SIM","")</f>
        <v/>
      </c>
      <c r="P277" s="52" t="str">
        <f>A277&amp;B277&amp;C277&amp;E277&amp;G277&amp;EDATE(J277,0)</f>
        <v>45265170458913693TRANSPORTE36,145266</v>
      </c>
      <c r="Q277" s="1">
        <f>IF(A277=0,"",VLOOKUP($A277,RESUMO!$A$8:$B$107,2,FALSE))</f>
        <v>9</v>
      </c>
    </row>
    <row r="278" spans="1:17" x14ac:dyDescent="0.25">
      <c r="A278" s="53">
        <v>45265</v>
      </c>
      <c r="B278" s="1">
        <v>1</v>
      </c>
      <c r="C278" s="51" t="s">
        <v>69</v>
      </c>
      <c r="D278" s="54" t="s">
        <v>70</v>
      </c>
      <c r="E278" s="42" t="s">
        <v>107</v>
      </c>
      <c r="G278" s="51">
        <v>36.1</v>
      </c>
      <c r="H278" s="55">
        <v>19</v>
      </c>
      <c r="I278" s="56">
        <v>685.9</v>
      </c>
      <c r="J278" s="41">
        <v>45266</v>
      </c>
      <c r="K278" s="57" t="s">
        <v>51</v>
      </c>
      <c r="L278" s="1" t="s">
        <v>71</v>
      </c>
      <c r="N278" t="str">
        <f>IF(F278="","NÃO","SIM")</f>
        <v>NÃO</v>
      </c>
      <c r="O278" t="str">
        <f>IF($B278=5,"SIM","")</f>
        <v/>
      </c>
      <c r="P278" s="52" t="str">
        <f>A278&amp;B278&amp;C278&amp;E278&amp;G278&amp;EDATE(J278,0)</f>
        <v>45265160917440625TRANSPORTE36,145266</v>
      </c>
      <c r="Q278" s="1">
        <f>IF(A278=0,"",VLOOKUP($A278,RESUMO!$A$8:$B$107,2,FALSE))</f>
        <v>9</v>
      </c>
    </row>
    <row r="279" spans="1:17" x14ac:dyDescent="0.25">
      <c r="A279" s="53">
        <v>45265</v>
      </c>
      <c r="B279" s="1">
        <v>1</v>
      </c>
      <c r="C279" s="51" t="s">
        <v>72</v>
      </c>
      <c r="D279" s="54" t="s">
        <v>73</v>
      </c>
      <c r="E279" s="42" t="s">
        <v>107</v>
      </c>
      <c r="G279" s="51">
        <v>40.9</v>
      </c>
      <c r="H279" s="55">
        <v>19</v>
      </c>
      <c r="I279" s="56">
        <v>777.1</v>
      </c>
      <c r="J279" s="41">
        <v>45266</v>
      </c>
      <c r="K279" s="57" t="s">
        <v>51</v>
      </c>
      <c r="L279" s="1" t="s">
        <v>74</v>
      </c>
      <c r="N279" t="str">
        <f>IF(F279="","NÃO","SIM")</f>
        <v>NÃO</v>
      </c>
      <c r="O279" t="str">
        <f>IF($B279=5,"SIM","")</f>
        <v/>
      </c>
      <c r="P279" s="52" t="str">
        <f>A279&amp;B279&amp;C279&amp;E279&amp;G279&amp;EDATE(J279,0)</f>
        <v>45265116700914655TRANSPORTE40,945266</v>
      </c>
      <c r="Q279" s="1">
        <f>IF(A279=0,"",VLOOKUP($A279,RESUMO!$A$8:$B$107,2,FALSE))</f>
        <v>9</v>
      </c>
    </row>
    <row r="280" spans="1:17" x14ac:dyDescent="0.25">
      <c r="A280" s="53">
        <v>45265</v>
      </c>
      <c r="B280" s="1">
        <v>1</v>
      </c>
      <c r="C280" s="51" t="s">
        <v>147</v>
      </c>
      <c r="D280" s="54" t="s">
        <v>148</v>
      </c>
      <c r="E280" s="42" t="s">
        <v>107</v>
      </c>
      <c r="G280" s="51">
        <v>27.1</v>
      </c>
      <c r="H280" s="55">
        <v>16</v>
      </c>
      <c r="I280" s="56">
        <v>433.6</v>
      </c>
      <c r="J280" s="41">
        <v>45266</v>
      </c>
      <c r="K280" s="57" t="s">
        <v>51</v>
      </c>
      <c r="L280" s="1" t="s">
        <v>149</v>
      </c>
      <c r="N280" t="str">
        <f>IF(F280="","NÃO","SIM")</f>
        <v>NÃO</v>
      </c>
      <c r="O280" t="str">
        <f>IF($B280=5,"SIM","")</f>
        <v/>
      </c>
      <c r="P280" s="52" t="str">
        <f>A280&amp;B280&amp;C280&amp;E280&amp;G280&amp;EDATE(J280,0)</f>
        <v>45265103213713643TRANSPORTE27,145266</v>
      </c>
      <c r="Q280" s="1">
        <f>IF(A280=0,"",VLOOKUP($A280,RESUMO!$A$8:$B$107,2,FALSE))</f>
        <v>9</v>
      </c>
    </row>
    <row r="281" spans="1:17" x14ac:dyDescent="0.25">
      <c r="A281" s="53">
        <v>45265</v>
      </c>
      <c r="B281" s="1">
        <v>1</v>
      </c>
      <c r="C281" s="51" t="s">
        <v>150</v>
      </c>
      <c r="D281" s="54" t="s">
        <v>151</v>
      </c>
      <c r="E281" s="42" t="s">
        <v>107</v>
      </c>
      <c r="G281" s="51">
        <v>34.25</v>
      </c>
      <c r="H281" s="55">
        <v>19</v>
      </c>
      <c r="I281" s="56">
        <v>650.75</v>
      </c>
      <c r="J281" s="41">
        <v>45266</v>
      </c>
      <c r="K281" s="57" t="s">
        <v>51</v>
      </c>
      <c r="L281" s="1" t="s">
        <v>152</v>
      </c>
      <c r="N281" t="str">
        <f>IF(F281="","NÃO","SIM")</f>
        <v>NÃO</v>
      </c>
      <c r="O281" t="str">
        <f>IF($B281=5,"SIM","")</f>
        <v/>
      </c>
      <c r="P281" s="52" t="str">
        <f>A281&amp;B281&amp;C281&amp;E281&amp;G281&amp;EDATE(J281,0)</f>
        <v>45265113075426628TRANSPORTE34,2545266</v>
      </c>
      <c r="Q281" s="1">
        <f>IF(A281=0,"",VLOOKUP($A281,RESUMO!$A$8:$B$107,2,FALSE))</f>
        <v>9</v>
      </c>
    </row>
    <row r="282" spans="1:17" x14ac:dyDescent="0.25">
      <c r="A282" s="53">
        <v>45265</v>
      </c>
      <c r="B282" s="1">
        <v>1</v>
      </c>
      <c r="C282" s="51" t="s">
        <v>156</v>
      </c>
      <c r="D282" s="54" t="s">
        <v>157</v>
      </c>
      <c r="E282" s="42" t="s">
        <v>107</v>
      </c>
      <c r="G282" s="51">
        <v>31.6</v>
      </c>
      <c r="H282" s="55">
        <v>14</v>
      </c>
      <c r="I282" s="56">
        <v>442.4</v>
      </c>
      <c r="J282" s="41">
        <v>45266</v>
      </c>
      <c r="K282" s="57" t="s">
        <v>51</v>
      </c>
      <c r="L282" s="1" t="s">
        <v>158</v>
      </c>
      <c r="N282" t="str">
        <f>IF(F282="","NÃO","SIM")</f>
        <v>NÃO</v>
      </c>
      <c r="O282" t="str">
        <f>IF($B282=5,"SIM","")</f>
        <v/>
      </c>
      <c r="P282" s="52" t="str">
        <f>A282&amp;B282&amp;C282&amp;E282&amp;G282&amp;EDATE(J282,0)</f>
        <v>45265103435297697TRANSPORTE31,645266</v>
      </c>
      <c r="Q282" s="1">
        <f>IF(A282=0,"",VLOOKUP($A282,RESUMO!$A$8:$B$107,2,FALSE))</f>
        <v>9</v>
      </c>
    </row>
    <row r="283" spans="1:17" x14ac:dyDescent="0.25">
      <c r="A283" s="53">
        <v>45265</v>
      </c>
      <c r="B283" s="1">
        <v>1</v>
      </c>
      <c r="C283" s="51" t="s">
        <v>201</v>
      </c>
      <c r="D283" s="54" t="s">
        <v>202</v>
      </c>
      <c r="E283" s="42" t="s">
        <v>107</v>
      </c>
      <c r="G283" s="51">
        <v>40.9</v>
      </c>
      <c r="H283" s="55">
        <v>18</v>
      </c>
      <c r="I283" s="56">
        <v>736.19999999999993</v>
      </c>
      <c r="J283" s="41">
        <v>45266</v>
      </c>
      <c r="K283" s="57" t="s">
        <v>51</v>
      </c>
      <c r="L283" s="1" t="s">
        <v>203</v>
      </c>
      <c r="N283" t="str">
        <f>IF(F283="","NÃO","SIM")</f>
        <v>NÃO</v>
      </c>
      <c r="O283" t="str">
        <f>IF($B283=5,"SIM","")</f>
        <v/>
      </c>
      <c r="P283" s="52" t="str">
        <f>A283&amp;B283&amp;C283&amp;E283&amp;G283&amp;EDATE(J283,0)</f>
        <v>45265116700955688TRANSPORTE40,945266</v>
      </c>
      <c r="Q283" s="1">
        <f>IF(A283=0,"",VLOOKUP($A283,RESUMO!$A$8:$B$107,2,FALSE))</f>
        <v>9</v>
      </c>
    </row>
    <row r="284" spans="1:17" x14ac:dyDescent="0.25">
      <c r="A284" s="53">
        <v>45265</v>
      </c>
      <c r="B284" s="1">
        <v>1</v>
      </c>
      <c r="C284" s="51" t="s">
        <v>204</v>
      </c>
      <c r="D284" s="54" t="s">
        <v>205</v>
      </c>
      <c r="E284" s="42" t="s">
        <v>107</v>
      </c>
      <c r="G284" s="51">
        <v>9</v>
      </c>
      <c r="H284" s="55">
        <v>19</v>
      </c>
      <c r="I284" s="56">
        <v>171</v>
      </c>
      <c r="J284" s="41">
        <v>45266</v>
      </c>
      <c r="K284" s="57" t="s">
        <v>51</v>
      </c>
      <c r="L284" s="1" t="s">
        <v>206</v>
      </c>
      <c r="N284" t="str">
        <f>IF(F284="","NÃO","SIM")</f>
        <v>NÃO</v>
      </c>
      <c r="O284" t="str">
        <f>IF($B284=5,"SIM","")</f>
        <v/>
      </c>
      <c r="P284" s="52" t="str">
        <f>A284&amp;B284&amp;C284&amp;E284&amp;G284&amp;EDATE(J284,0)</f>
        <v>45265105864821560TRANSPORTE945266</v>
      </c>
      <c r="Q284" s="1">
        <f>IF(A284=0,"",VLOOKUP($A284,RESUMO!$A$8:$B$107,2,FALSE))</f>
        <v>9</v>
      </c>
    </row>
    <row r="285" spans="1:17" x14ac:dyDescent="0.25">
      <c r="A285" s="53">
        <v>45265</v>
      </c>
      <c r="B285" s="1">
        <v>1</v>
      </c>
      <c r="C285" s="51" t="s">
        <v>294</v>
      </c>
      <c r="D285" s="54" t="s">
        <v>295</v>
      </c>
      <c r="E285" s="42" t="s">
        <v>107</v>
      </c>
      <c r="G285" s="51">
        <v>29.4</v>
      </c>
      <c r="H285" s="55">
        <v>19</v>
      </c>
      <c r="I285" s="56">
        <v>558.6</v>
      </c>
      <c r="J285" s="41">
        <v>45266</v>
      </c>
      <c r="K285" s="57" t="s">
        <v>51</v>
      </c>
      <c r="L285" s="1" t="s">
        <v>296</v>
      </c>
      <c r="N285" t="str">
        <f>IF(F285="","NÃO","SIM")</f>
        <v>NÃO</v>
      </c>
      <c r="O285" t="str">
        <f>IF($B285=5,"SIM","")</f>
        <v/>
      </c>
      <c r="P285" s="52" t="str">
        <f>A285&amp;B285&amp;C285&amp;E285&amp;G285&amp;EDATE(J285,0)</f>
        <v>45265109250736606TRANSPORTE29,445266</v>
      </c>
      <c r="Q285" s="1">
        <f>IF(A285=0,"",VLOOKUP($A285,RESUMO!$A$8:$B$107,2,FALSE))</f>
        <v>9</v>
      </c>
    </row>
    <row r="286" spans="1:17" x14ac:dyDescent="0.25">
      <c r="A286" s="53">
        <v>45265</v>
      </c>
      <c r="B286" s="1">
        <v>1</v>
      </c>
      <c r="C286" s="51" t="s">
        <v>297</v>
      </c>
      <c r="D286" s="54" t="s">
        <v>298</v>
      </c>
      <c r="E286" s="42" t="s">
        <v>107</v>
      </c>
      <c r="G286" s="51">
        <v>9</v>
      </c>
      <c r="H286" s="55">
        <v>8</v>
      </c>
      <c r="I286" s="56">
        <v>72</v>
      </c>
      <c r="J286" s="41">
        <v>45266</v>
      </c>
      <c r="K286" s="57" t="s">
        <v>51</v>
      </c>
      <c r="L286" s="1" t="s">
        <v>299</v>
      </c>
      <c r="N286" t="str">
        <f>IF(F286="","NÃO","SIM")</f>
        <v>NÃO</v>
      </c>
      <c r="O286" t="str">
        <f>IF($B286=5,"SIM","")</f>
        <v/>
      </c>
      <c r="P286" s="52" t="str">
        <f>A286&amp;B286&amp;C286&amp;E286&amp;G286&amp;EDATE(J286,0)</f>
        <v>45265113274149616TRANSPORTE945266</v>
      </c>
      <c r="Q286" s="1">
        <f>IF(A286=0,"",VLOOKUP($A286,RESUMO!$A$8:$B$107,2,FALSE))</f>
        <v>9</v>
      </c>
    </row>
    <row r="287" spans="1:17" x14ac:dyDescent="0.25">
      <c r="A287" s="53">
        <v>45265</v>
      </c>
      <c r="B287" s="1">
        <v>1</v>
      </c>
      <c r="C287" s="51" t="s">
        <v>331</v>
      </c>
      <c r="D287" s="54" t="s">
        <v>332</v>
      </c>
      <c r="E287" s="42" t="s">
        <v>107</v>
      </c>
      <c r="G287" s="51">
        <v>9</v>
      </c>
      <c r="H287" s="55">
        <v>19</v>
      </c>
      <c r="I287" s="56">
        <v>171</v>
      </c>
      <c r="J287" s="41">
        <v>45266</v>
      </c>
      <c r="K287" s="57" t="s">
        <v>51</v>
      </c>
      <c r="L287" s="1" t="s">
        <v>333</v>
      </c>
      <c r="N287" t="str">
        <f>IF(F287="","NÃO","SIM")</f>
        <v>NÃO</v>
      </c>
      <c r="O287" t="str">
        <f>IF($B287=5,"SIM","")</f>
        <v/>
      </c>
      <c r="P287" s="52" t="str">
        <f>A287&amp;B287&amp;C287&amp;E287&amp;G287&amp;EDATE(J287,0)</f>
        <v>45265113736490623TRANSPORTE945266</v>
      </c>
      <c r="Q287" s="1">
        <f>IF(A287=0,"",VLOOKUP($A287,RESUMO!$A$8:$B$107,2,FALSE))</f>
        <v>9</v>
      </c>
    </row>
    <row r="288" spans="1:17" x14ac:dyDescent="0.25">
      <c r="A288" s="53">
        <v>45265</v>
      </c>
      <c r="B288" s="1">
        <v>1</v>
      </c>
      <c r="C288" s="51" t="s">
        <v>62</v>
      </c>
      <c r="D288" s="54" t="s">
        <v>63</v>
      </c>
      <c r="E288" s="42" t="s">
        <v>108</v>
      </c>
      <c r="G288" s="51">
        <v>4</v>
      </c>
      <c r="H288" s="55">
        <v>17</v>
      </c>
      <c r="I288" s="56">
        <v>68</v>
      </c>
      <c r="J288" s="41">
        <v>45266</v>
      </c>
      <c r="K288" s="57" t="s">
        <v>51</v>
      </c>
      <c r="L288" s="1" t="s">
        <v>65</v>
      </c>
      <c r="N288" t="str">
        <f>IF(F288="","NÃO","SIM")</f>
        <v>NÃO</v>
      </c>
      <c r="O288" t="str">
        <f>IF($B288=5,"SIM","")</f>
        <v/>
      </c>
      <c r="P288" s="52" t="str">
        <f>A288&amp;B288&amp;C288&amp;E288&amp;G288&amp;EDATE(J288,0)</f>
        <v>45265112101331640CAFÉ445266</v>
      </c>
      <c r="Q288" s="1">
        <f>IF(A288=0,"",VLOOKUP($A288,RESUMO!$A$8:$B$107,2,FALSE))</f>
        <v>9</v>
      </c>
    </row>
    <row r="289" spans="1:17" x14ac:dyDescent="0.25">
      <c r="A289" s="53">
        <v>45265</v>
      </c>
      <c r="B289" s="1">
        <v>1</v>
      </c>
      <c r="C289" s="51" t="s">
        <v>66</v>
      </c>
      <c r="D289" s="54" t="s">
        <v>67</v>
      </c>
      <c r="E289" s="42" t="s">
        <v>108</v>
      </c>
      <c r="G289" s="51">
        <v>4</v>
      </c>
      <c r="H289" s="55">
        <v>19</v>
      </c>
      <c r="I289" s="56">
        <v>76</v>
      </c>
      <c r="J289" s="41">
        <v>45266</v>
      </c>
      <c r="K289" s="57" t="s">
        <v>51</v>
      </c>
      <c r="L289" s="1" t="s">
        <v>68</v>
      </c>
      <c r="N289" t="str">
        <f>IF(F289="","NÃO","SIM")</f>
        <v>NÃO</v>
      </c>
      <c r="O289" t="str">
        <f>IF($B289=5,"SIM","")</f>
        <v/>
      </c>
      <c r="P289" s="52" t="str">
        <f>A289&amp;B289&amp;C289&amp;E289&amp;G289&amp;EDATE(J289,0)</f>
        <v>45265170458913693CAFÉ445266</v>
      </c>
      <c r="Q289" s="1">
        <f>IF(A289=0,"",VLOOKUP($A289,RESUMO!$A$8:$B$107,2,FALSE))</f>
        <v>9</v>
      </c>
    </row>
    <row r="290" spans="1:17" x14ac:dyDescent="0.25">
      <c r="A290" s="53">
        <v>45265</v>
      </c>
      <c r="B290" s="1">
        <v>1</v>
      </c>
      <c r="C290" s="51" t="s">
        <v>69</v>
      </c>
      <c r="D290" s="54" t="s">
        <v>70</v>
      </c>
      <c r="E290" s="42" t="s">
        <v>108</v>
      </c>
      <c r="G290" s="51">
        <v>4</v>
      </c>
      <c r="H290" s="55">
        <v>19</v>
      </c>
      <c r="I290" s="56">
        <v>76</v>
      </c>
      <c r="J290" s="41">
        <v>45266</v>
      </c>
      <c r="K290" s="57" t="s">
        <v>51</v>
      </c>
      <c r="L290" s="1" t="s">
        <v>71</v>
      </c>
      <c r="N290" t="str">
        <f>IF(F290="","NÃO","SIM")</f>
        <v>NÃO</v>
      </c>
      <c r="O290" t="str">
        <f>IF($B290=5,"SIM","")</f>
        <v/>
      </c>
      <c r="P290" s="52" t="str">
        <f>A290&amp;B290&amp;C290&amp;E290&amp;G290&amp;EDATE(J290,0)</f>
        <v>45265160917440625CAFÉ445266</v>
      </c>
      <c r="Q290" s="1">
        <f>IF(A290=0,"",VLOOKUP($A290,RESUMO!$A$8:$B$107,2,FALSE))</f>
        <v>9</v>
      </c>
    </row>
    <row r="291" spans="1:17" x14ac:dyDescent="0.25">
      <c r="A291" s="53">
        <v>45265</v>
      </c>
      <c r="B291" s="1">
        <v>1</v>
      </c>
      <c r="C291" s="51" t="s">
        <v>72</v>
      </c>
      <c r="D291" s="54" t="s">
        <v>73</v>
      </c>
      <c r="E291" s="42" t="s">
        <v>108</v>
      </c>
      <c r="G291" s="51">
        <v>4</v>
      </c>
      <c r="H291" s="55">
        <v>19</v>
      </c>
      <c r="I291" s="56">
        <v>76</v>
      </c>
      <c r="J291" s="41">
        <v>45266</v>
      </c>
      <c r="K291" s="57" t="s">
        <v>51</v>
      </c>
      <c r="L291" s="1" t="s">
        <v>74</v>
      </c>
      <c r="N291" t="str">
        <f>IF(F291="","NÃO","SIM")</f>
        <v>NÃO</v>
      </c>
      <c r="O291" t="str">
        <f>IF($B291=5,"SIM","")</f>
        <v/>
      </c>
      <c r="P291" s="52" t="str">
        <f>A291&amp;B291&amp;C291&amp;E291&amp;G291&amp;EDATE(J291,0)</f>
        <v>45265116700914655CAFÉ445266</v>
      </c>
      <c r="Q291" s="1">
        <f>IF(A291=0,"",VLOOKUP($A291,RESUMO!$A$8:$B$107,2,FALSE))</f>
        <v>9</v>
      </c>
    </row>
    <row r="292" spans="1:17" x14ac:dyDescent="0.25">
      <c r="A292" s="53">
        <v>45265</v>
      </c>
      <c r="B292" s="1">
        <v>1</v>
      </c>
      <c r="C292" s="51" t="s">
        <v>147</v>
      </c>
      <c r="D292" s="54" t="s">
        <v>148</v>
      </c>
      <c r="E292" s="42" t="s">
        <v>108</v>
      </c>
      <c r="G292" s="51">
        <v>4</v>
      </c>
      <c r="H292" s="55">
        <v>16</v>
      </c>
      <c r="I292" s="56">
        <v>64</v>
      </c>
      <c r="J292" s="41">
        <v>45266</v>
      </c>
      <c r="K292" s="57" t="s">
        <v>51</v>
      </c>
      <c r="L292" s="1" t="s">
        <v>149</v>
      </c>
      <c r="N292" t="str">
        <f>IF(F292="","NÃO","SIM")</f>
        <v>NÃO</v>
      </c>
      <c r="O292" t="str">
        <f>IF($B292=5,"SIM","")</f>
        <v/>
      </c>
      <c r="P292" s="52" t="str">
        <f>A292&amp;B292&amp;C292&amp;E292&amp;G292&amp;EDATE(J292,0)</f>
        <v>45265103213713643CAFÉ445266</v>
      </c>
      <c r="Q292" s="1">
        <f>IF(A292=0,"",VLOOKUP($A292,RESUMO!$A$8:$B$107,2,FALSE))</f>
        <v>9</v>
      </c>
    </row>
    <row r="293" spans="1:17" x14ac:dyDescent="0.25">
      <c r="A293" s="53">
        <v>45265</v>
      </c>
      <c r="B293" s="1">
        <v>1</v>
      </c>
      <c r="C293" s="51" t="s">
        <v>150</v>
      </c>
      <c r="D293" s="54" t="s">
        <v>151</v>
      </c>
      <c r="E293" s="42" t="s">
        <v>108</v>
      </c>
      <c r="G293" s="51">
        <v>4</v>
      </c>
      <c r="H293" s="55">
        <v>19</v>
      </c>
      <c r="I293" s="56">
        <v>76</v>
      </c>
      <c r="J293" s="41">
        <v>45266</v>
      </c>
      <c r="K293" s="57" t="s">
        <v>51</v>
      </c>
      <c r="L293" s="1" t="s">
        <v>152</v>
      </c>
      <c r="N293" t="str">
        <f>IF(F293="","NÃO","SIM")</f>
        <v>NÃO</v>
      </c>
      <c r="O293" t="str">
        <f>IF($B293=5,"SIM","")</f>
        <v/>
      </c>
      <c r="P293" s="52" t="str">
        <f>A293&amp;B293&amp;C293&amp;E293&amp;G293&amp;EDATE(J293,0)</f>
        <v>45265113075426628CAFÉ445266</v>
      </c>
      <c r="Q293" s="1">
        <f>IF(A293=0,"",VLOOKUP($A293,RESUMO!$A$8:$B$107,2,FALSE))</f>
        <v>9</v>
      </c>
    </row>
    <row r="294" spans="1:17" x14ac:dyDescent="0.25">
      <c r="A294" s="53">
        <v>45265</v>
      </c>
      <c r="B294" s="1">
        <v>1</v>
      </c>
      <c r="C294" s="51" t="s">
        <v>156</v>
      </c>
      <c r="D294" s="54" t="s">
        <v>157</v>
      </c>
      <c r="E294" s="42" t="s">
        <v>108</v>
      </c>
      <c r="G294" s="51">
        <v>4</v>
      </c>
      <c r="H294" s="55">
        <v>14</v>
      </c>
      <c r="I294" s="56">
        <v>56</v>
      </c>
      <c r="J294" s="41">
        <v>45266</v>
      </c>
      <c r="K294" s="57" t="s">
        <v>51</v>
      </c>
      <c r="L294" s="1" t="s">
        <v>158</v>
      </c>
      <c r="N294" t="str">
        <f>IF(F294="","NÃO","SIM")</f>
        <v>NÃO</v>
      </c>
      <c r="O294" t="str">
        <f>IF($B294=5,"SIM","")</f>
        <v/>
      </c>
      <c r="P294" s="52" t="str">
        <f>A294&amp;B294&amp;C294&amp;E294&amp;G294&amp;EDATE(J294,0)</f>
        <v>45265103435297697CAFÉ445266</v>
      </c>
      <c r="Q294" s="1">
        <f>IF(A294=0,"",VLOOKUP($A294,RESUMO!$A$8:$B$107,2,FALSE))</f>
        <v>9</v>
      </c>
    </row>
    <row r="295" spans="1:17" x14ac:dyDescent="0.25">
      <c r="A295" s="53">
        <v>45265</v>
      </c>
      <c r="B295" s="1">
        <v>1</v>
      </c>
      <c r="C295" s="51" t="s">
        <v>201</v>
      </c>
      <c r="D295" s="54" t="s">
        <v>202</v>
      </c>
      <c r="E295" s="42" t="s">
        <v>108</v>
      </c>
      <c r="G295" s="51">
        <v>4</v>
      </c>
      <c r="H295" s="55">
        <v>18</v>
      </c>
      <c r="I295" s="56">
        <v>72</v>
      </c>
      <c r="J295" s="41">
        <v>45266</v>
      </c>
      <c r="K295" s="57" t="s">
        <v>51</v>
      </c>
      <c r="L295" s="1" t="s">
        <v>203</v>
      </c>
      <c r="N295" t="str">
        <f>IF(F295="","NÃO","SIM")</f>
        <v>NÃO</v>
      </c>
      <c r="O295" t="str">
        <f>IF($B295=5,"SIM","")</f>
        <v/>
      </c>
      <c r="P295" s="52" t="str">
        <f>A295&amp;B295&amp;C295&amp;E295&amp;G295&amp;EDATE(J295,0)</f>
        <v>45265116700955688CAFÉ445266</v>
      </c>
      <c r="Q295" s="1">
        <f>IF(A295=0,"",VLOOKUP($A295,RESUMO!$A$8:$B$107,2,FALSE))</f>
        <v>9</v>
      </c>
    </row>
    <row r="296" spans="1:17" x14ac:dyDescent="0.25">
      <c r="A296" s="53">
        <v>45265</v>
      </c>
      <c r="B296" s="1">
        <v>1</v>
      </c>
      <c r="C296" s="51" t="s">
        <v>204</v>
      </c>
      <c r="D296" s="54" t="s">
        <v>205</v>
      </c>
      <c r="E296" s="42" t="s">
        <v>108</v>
      </c>
      <c r="G296" s="51">
        <v>4</v>
      </c>
      <c r="H296" s="55">
        <v>19</v>
      </c>
      <c r="I296" s="56">
        <v>76</v>
      </c>
      <c r="J296" s="41">
        <v>45266</v>
      </c>
      <c r="K296" s="57" t="s">
        <v>51</v>
      </c>
      <c r="L296" s="1" t="s">
        <v>206</v>
      </c>
      <c r="N296" t="str">
        <f>IF(F296="","NÃO","SIM")</f>
        <v>NÃO</v>
      </c>
      <c r="O296" t="str">
        <f>IF($B296=5,"SIM","")</f>
        <v/>
      </c>
      <c r="P296" s="52" t="str">
        <f>A296&amp;B296&amp;C296&amp;E296&amp;G296&amp;EDATE(J296,0)</f>
        <v>45265105864821560CAFÉ445266</v>
      </c>
      <c r="Q296" s="1">
        <f>IF(A296=0,"",VLOOKUP($A296,RESUMO!$A$8:$B$107,2,FALSE))</f>
        <v>9</v>
      </c>
    </row>
    <row r="297" spans="1:17" x14ac:dyDescent="0.25">
      <c r="A297" s="53">
        <v>45265</v>
      </c>
      <c r="B297" s="1">
        <v>1</v>
      </c>
      <c r="C297" s="51" t="s">
        <v>294</v>
      </c>
      <c r="D297" s="54" t="s">
        <v>295</v>
      </c>
      <c r="E297" s="42" t="s">
        <v>108</v>
      </c>
      <c r="G297" s="51">
        <v>4</v>
      </c>
      <c r="H297" s="55">
        <v>19</v>
      </c>
      <c r="I297" s="56">
        <v>76</v>
      </c>
      <c r="J297" s="41">
        <v>45266</v>
      </c>
      <c r="K297" s="57" t="s">
        <v>51</v>
      </c>
      <c r="L297" s="1" t="s">
        <v>296</v>
      </c>
      <c r="N297" t="str">
        <f>IF(F297="","NÃO","SIM")</f>
        <v>NÃO</v>
      </c>
      <c r="O297" t="str">
        <f>IF($B297=5,"SIM","")</f>
        <v/>
      </c>
      <c r="P297" s="52" t="str">
        <f>A297&amp;B297&amp;C297&amp;E297&amp;G297&amp;EDATE(J297,0)</f>
        <v>45265109250736606CAFÉ445266</v>
      </c>
      <c r="Q297" s="1">
        <f>IF(A297=0,"",VLOOKUP($A297,RESUMO!$A$8:$B$107,2,FALSE))</f>
        <v>9</v>
      </c>
    </row>
    <row r="298" spans="1:17" x14ac:dyDescent="0.25">
      <c r="A298" s="53">
        <v>45265</v>
      </c>
      <c r="B298" s="1">
        <v>1</v>
      </c>
      <c r="C298" s="51" t="s">
        <v>297</v>
      </c>
      <c r="D298" s="54" t="s">
        <v>298</v>
      </c>
      <c r="E298" s="42" t="s">
        <v>108</v>
      </c>
      <c r="G298" s="51">
        <v>4</v>
      </c>
      <c r="H298" s="55">
        <v>8</v>
      </c>
      <c r="I298" s="56">
        <v>32</v>
      </c>
      <c r="J298" s="41">
        <v>45266</v>
      </c>
      <c r="K298" s="57" t="s">
        <v>51</v>
      </c>
      <c r="L298" s="1" t="s">
        <v>299</v>
      </c>
      <c r="N298" t="str">
        <f>IF(F298="","NÃO","SIM")</f>
        <v>NÃO</v>
      </c>
      <c r="O298" t="str">
        <f>IF($B298=5,"SIM","")</f>
        <v/>
      </c>
      <c r="P298" s="52" t="str">
        <f>A298&amp;B298&amp;C298&amp;E298&amp;G298&amp;EDATE(J298,0)</f>
        <v>45265113274149616CAFÉ445266</v>
      </c>
      <c r="Q298" s="1">
        <f>IF(A298=0,"",VLOOKUP($A298,RESUMO!$A$8:$B$107,2,FALSE))</f>
        <v>9</v>
      </c>
    </row>
    <row r="299" spans="1:17" x14ac:dyDescent="0.25">
      <c r="A299" s="53">
        <v>45265</v>
      </c>
      <c r="B299" s="1">
        <v>1</v>
      </c>
      <c r="C299" s="51" t="s">
        <v>331</v>
      </c>
      <c r="D299" s="54" t="s">
        <v>332</v>
      </c>
      <c r="E299" s="42" t="s">
        <v>108</v>
      </c>
      <c r="G299" s="51">
        <v>4</v>
      </c>
      <c r="H299" s="55">
        <v>19</v>
      </c>
      <c r="I299" s="56">
        <v>76</v>
      </c>
      <c r="J299" s="41">
        <v>45266</v>
      </c>
      <c r="K299" s="57" t="s">
        <v>51</v>
      </c>
      <c r="L299" s="1" t="s">
        <v>333</v>
      </c>
      <c r="N299" t="str">
        <f>IF(F299="","NÃO","SIM")</f>
        <v>NÃO</v>
      </c>
      <c r="O299" t="str">
        <f>IF($B299=5,"SIM","")</f>
        <v/>
      </c>
      <c r="P299" s="52" t="str">
        <f>A299&amp;B299&amp;C299&amp;E299&amp;G299&amp;EDATE(J299,0)</f>
        <v>45265113736490623CAFÉ445266</v>
      </c>
      <c r="Q299" s="1">
        <f>IF(A299=0,"",VLOOKUP($A299,RESUMO!$A$8:$B$107,2,FALSE))</f>
        <v>9</v>
      </c>
    </row>
    <row r="300" spans="1:17" x14ac:dyDescent="0.25">
      <c r="A300" s="41">
        <v>45265</v>
      </c>
      <c r="B300">
        <v>2</v>
      </c>
      <c r="C300" t="s">
        <v>17</v>
      </c>
      <c r="D300" t="s">
        <v>18</v>
      </c>
      <c r="E300" t="s">
        <v>27</v>
      </c>
      <c r="G300" s="66">
        <v>6000</v>
      </c>
      <c r="H300">
        <v>1</v>
      </c>
      <c r="I300" s="66">
        <v>6000</v>
      </c>
      <c r="J300" s="41">
        <v>45266</v>
      </c>
      <c r="K300" t="s">
        <v>21</v>
      </c>
      <c r="M300" t="s">
        <v>22</v>
      </c>
      <c r="N300" t="str">
        <f>IF(F300="","NÃO","SIM")</f>
        <v>NÃO</v>
      </c>
      <c r="O300" t="str">
        <f>IF($B300=5,"SIM","")</f>
        <v/>
      </c>
      <c r="P300" s="52" t="str">
        <f>A300&amp;B300&amp;C300&amp;E300&amp;G300&amp;EDATE(J300,0)</f>
        <v>45265230104762000107ADM OBRA - PARC. 4/9600045266</v>
      </c>
      <c r="Q300" s="1">
        <f>IF(A300=0,"",VLOOKUP($A300,RESUMO!$A$8:$B$107,2,FALSE))</f>
        <v>9</v>
      </c>
    </row>
    <row r="301" spans="1:17" x14ac:dyDescent="0.25">
      <c r="A301" s="53">
        <v>45265</v>
      </c>
      <c r="B301" s="1">
        <v>2</v>
      </c>
      <c r="C301" s="51" t="s">
        <v>53</v>
      </c>
      <c r="D301" s="54" t="s">
        <v>54</v>
      </c>
      <c r="E301" s="42" t="s">
        <v>334</v>
      </c>
      <c r="G301" s="51">
        <v>386.5</v>
      </c>
      <c r="I301" s="56">
        <v>386.5</v>
      </c>
      <c r="J301" s="41">
        <v>45266</v>
      </c>
      <c r="K301" s="57" t="s">
        <v>56</v>
      </c>
      <c r="L301" s="1" t="s">
        <v>57</v>
      </c>
      <c r="N301" t="str">
        <f>IF(F301="","NÃO","SIM")</f>
        <v>NÃO</v>
      </c>
      <c r="O301" t="str">
        <f>IF($B301=5,"SIM","")</f>
        <v/>
      </c>
      <c r="P301" s="52" t="str">
        <f>A301&amp;B301&amp;C301&amp;E301&amp;G301&amp;EDATE(J301,0)</f>
        <v>45265207834753000141PLOTAGENS - NFS-e 2023/819386,545266</v>
      </c>
      <c r="Q301" s="1">
        <f>IF(A301=0,"",VLOOKUP($A301,RESUMO!$A$8:$B$107,2,FALSE))</f>
        <v>9</v>
      </c>
    </row>
    <row r="302" spans="1:17" x14ac:dyDescent="0.25">
      <c r="A302" s="53">
        <v>45265</v>
      </c>
      <c r="B302" s="1">
        <v>2</v>
      </c>
      <c r="C302" s="51" t="s">
        <v>53</v>
      </c>
      <c r="D302" s="54" t="s">
        <v>54</v>
      </c>
      <c r="E302" s="42" t="s">
        <v>118</v>
      </c>
      <c r="G302" s="51">
        <v>646.5</v>
      </c>
      <c r="I302" s="56">
        <v>646.5</v>
      </c>
      <c r="J302" s="41">
        <v>45266</v>
      </c>
      <c r="K302" s="57" t="s">
        <v>56</v>
      </c>
      <c r="L302" s="1" t="s">
        <v>57</v>
      </c>
      <c r="N302" t="str">
        <f>IF(F302="","NÃO","SIM")</f>
        <v>NÃO</v>
      </c>
      <c r="O302" t="str">
        <f>IF($B302=5,"SIM","")</f>
        <v/>
      </c>
      <c r="P302" s="52" t="str">
        <f>A302&amp;B302&amp;C302&amp;E302&amp;G302&amp;EDATE(J302,0)</f>
        <v>45265207834753000141PLOTAGENS - NF A EMITIR646,545266</v>
      </c>
      <c r="Q302" s="1">
        <f>IF(A302=0,"",VLOOKUP($A302,RESUMO!$A$8:$B$107,2,FALSE))</f>
        <v>9</v>
      </c>
    </row>
    <row r="303" spans="1:17" x14ac:dyDescent="0.25">
      <c r="A303" s="53">
        <v>45265</v>
      </c>
      <c r="B303" s="1">
        <v>2</v>
      </c>
      <c r="C303" s="51" t="s">
        <v>119</v>
      </c>
      <c r="D303" s="54" t="s">
        <v>120</v>
      </c>
      <c r="E303" s="42" t="s">
        <v>335</v>
      </c>
      <c r="G303" s="51">
        <v>1305</v>
      </c>
      <c r="I303" s="56">
        <v>1305</v>
      </c>
      <c r="J303" s="41">
        <v>45266</v>
      </c>
      <c r="K303" s="57" t="s">
        <v>90</v>
      </c>
      <c r="L303" s="1" t="s">
        <v>122</v>
      </c>
      <c r="N303" t="str">
        <f>IF(F303="","NÃO","SIM")</f>
        <v>NÃO</v>
      </c>
      <c r="O303" t="str">
        <f>IF($B303=5,"SIM","")</f>
        <v/>
      </c>
      <c r="P303" s="52" t="str">
        <f>A303&amp;B303&amp;C303&amp;E303&amp;G303&amp;EDATE(J303,0)</f>
        <v>45265237052904870AREIA - PED. Nº 4117130545266</v>
      </c>
      <c r="Q303" s="1">
        <f>IF(A303=0,"",VLOOKUP($A303,RESUMO!$A$8:$B$107,2,FALSE))</f>
        <v>9</v>
      </c>
    </row>
    <row r="304" spans="1:17" x14ac:dyDescent="0.25">
      <c r="A304" s="53">
        <v>45265</v>
      </c>
      <c r="B304" s="1">
        <v>2</v>
      </c>
      <c r="C304" s="51" t="s">
        <v>267</v>
      </c>
      <c r="D304" s="54" t="s">
        <v>268</v>
      </c>
      <c r="E304" s="42" t="s">
        <v>336</v>
      </c>
      <c r="G304" s="51">
        <v>950</v>
      </c>
      <c r="I304" s="56">
        <v>950</v>
      </c>
      <c r="J304" s="41">
        <v>45266</v>
      </c>
      <c r="K304" s="57" t="s">
        <v>61</v>
      </c>
      <c r="N304" t="str">
        <f>IF(F304="","NÃO","SIM")</f>
        <v>NÃO</v>
      </c>
      <c r="O304" t="str">
        <f>IF($B304=5,"SIM","")</f>
        <v/>
      </c>
      <c r="P304" s="52" t="str">
        <f>A304&amp;B304&amp;C304&amp;E304&amp;G304&amp;EDATE(J304,0)</f>
        <v>45265250779947000110FRETE TUPI - 23/1195045266</v>
      </c>
      <c r="Q304" s="1">
        <f>IF(A304=0,"",VLOOKUP($A304,RESUMO!$A$8:$B$107,2,FALSE))</f>
        <v>9</v>
      </c>
    </row>
    <row r="305" spans="1:17" x14ac:dyDescent="0.25">
      <c r="A305" s="53">
        <v>45265</v>
      </c>
      <c r="B305" s="1">
        <v>3</v>
      </c>
      <c r="C305" s="51" t="s">
        <v>78</v>
      </c>
      <c r="D305" s="54" t="s">
        <v>79</v>
      </c>
      <c r="E305" s="42" t="s">
        <v>80</v>
      </c>
      <c r="G305" s="51">
        <v>245</v>
      </c>
      <c r="I305" s="56">
        <v>245</v>
      </c>
      <c r="J305" s="41">
        <v>45266</v>
      </c>
      <c r="K305" s="57" t="s">
        <v>51</v>
      </c>
      <c r="L305" s="1" t="s">
        <v>81</v>
      </c>
      <c r="N305" t="str">
        <f>IF(F305="","NÃO","SIM")</f>
        <v>NÃO</v>
      </c>
      <c r="O305" t="str">
        <f>IF($B305=5,"SIM","")</f>
        <v/>
      </c>
      <c r="P305" s="52" t="str">
        <f>A305&amp;B305&amp;C305&amp;E305&amp;G305&amp;EDATE(J305,0)</f>
        <v>45265327648990687MHS SEGURANÇA DO TRABALHO24545266</v>
      </c>
      <c r="Q305" s="1">
        <f>IF(A305=0,"",VLOOKUP($A305,RESUMO!$A$8:$B$107,2,FALSE))</f>
        <v>9</v>
      </c>
    </row>
    <row r="306" spans="1:17" x14ac:dyDescent="0.25">
      <c r="A306" s="53">
        <v>45265</v>
      </c>
      <c r="B306" s="1">
        <v>3</v>
      </c>
      <c r="C306" s="51" t="s">
        <v>78</v>
      </c>
      <c r="D306" s="54" t="s">
        <v>79</v>
      </c>
      <c r="E306" s="42" t="s">
        <v>337</v>
      </c>
      <c r="G306" s="51">
        <v>115</v>
      </c>
      <c r="I306" s="56">
        <v>115</v>
      </c>
      <c r="J306" s="41">
        <v>45266</v>
      </c>
      <c r="K306" s="57" t="s">
        <v>51</v>
      </c>
      <c r="L306" s="1" t="s">
        <v>81</v>
      </c>
      <c r="N306" t="str">
        <f>IF(F306="","NÃO","SIM")</f>
        <v>NÃO</v>
      </c>
      <c r="O306" t="str">
        <f>IF($B306=5,"SIM","")</f>
        <v/>
      </c>
      <c r="P306" s="52" t="str">
        <f>A306&amp;B306&amp;C306&amp;E306&amp;G306&amp;EDATE(J306,0)</f>
        <v>45265327648990687MOTOBOY - MENSALIDADE 11/202311545266</v>
      </c>
      <c r="Q306" s="1">
        <f>IF(A306=0,"",VLOOKUP($A306,RESUMO!$A$8:$B$107,2,FALSE))</f>
        <v>9</v>
      </c>
    </row>
    <row r="307" spans="1:17" x14ac:dyDescent="0.25">
      <c r="A307" s="53">
        <v>45265</v>
      </c>
      <c r="B307" s="1">
        <v>3</v>
      </c>
      <c r="C307" s="51" t="s">
        <v>110</v>
      </c>
      <c r="D307" s="54" t="s">
        <v>111</v>
      </c>
      <c r="E307" s="42" t="s">
        <v>338</v>
      </c>
      <c r="G307" s="51">
        <v>792</v>
      </c>
      <c r="I307" s="56">
        <v>792</v>
      </c>
      <c r="J307" s="41">
        <v>45266</v>
      </c>
      <c r="K307" s="57" t="s">
        <v>51</v>
      </c>
      <c r="L307" s="1" t="s">
        <v>113</v>
      </c>
      <c r="N307" t="str">
        <f>IF(F307="","NÃO","SIM")</f>
        <v>NÃO</v>
      </c>
      <c r="O307" t="str">
        <f>IF($B307=5,"SIM","")</f>
        <v/>
      </c>
      <c r="P307" s="52" t="str">
        <f>A307&amp;B307&amp;C307&amp;E307&amp;G307&amp;EDATE(J307,0)</f>
        <v>45265337081707840FOLHA DP - 11/202379245266</v>
      </c>
      <c r="Q307" s="1">
        <f>IF(A307=0,"",VLOOKUP($A307,RESUMO!$A$8:$B$107,2,FALSE))</f>
        <v>9</v>
      </c>
    </row>
    <row r="308" spans="1:17" x14ac:dyDescent="0.25">
      <c r="A308" s="53">
        <v>45265</v>
      </c>
      <c r="B308" s="1">
        <v>3</v>
      </c>
      <c r="C308" s="51" t="s">
        <v>123</v>
      </c>
      <c r="D308" s="54" t="s">
        <v>124</v>
      </c>
      <c r="E308" s="42" t="s">
        <v>338</v>
      </c>
      <c r="G308" s="51">
        <v>2159.86</v>
      </c>
      <c r="I308" s="56">
        <v>2159.86</v>
      </c>
      <c r="J308" s="41">
        <v>45267</v>
      </c>
      <c r="K308" s="57" t="s">
        <v>51</v>
      </c>
      <c r="N308" t="str">
        <f>IF(F308="","NÃO","SIM")</f>
        <v>NÃO</v>
      </c>
      <c r="O308" t="str">
        <f>IF($B308=5,"SIM","")</f>
        <v/>
      </c>
      <c r="P308" s="52" t="str">
        <f>A308&amp;B308&amp;C308&amp;E308&amp;G308&amp;EDATE(J308,0)</f>
        <v>45265300360305000104FOLHA DP - 11/20232159,8645267</v>
      </c>
      <c r="Q308" s="1">
        <f>IF(A308=0,"",VLOOKUP($A308,RESUMO!$A$8:$B$107,2,FALSE))</f>
        <v>9</v>
      </c>
    </row>
    <row r="309" spans="1:17" x14ac:dyDescent="0.25">
      <c r="A309" s="53">
        <v>45265</v>
      </c>
      <c r="B309" s="1">
        <v>3</v>
      </c>
      <c r="C309" s="51" t="s">
        <v>183</v>
      </c>
      <c r="D309" s="54" t="s">
        <v>184</v>
      </c>
      <c r="E309" s="42" t="s">
        <v>339</v>
      </c>
      <c r="G309" s="51">
        <v>230.97</v>
      </c>
      <c r="I309" s="56">
        <v>230.97</v>
      </c>
      <c r="J309" s="41">
        <v>45270</v>
      </c>
      <c r="K309" s="57" t="s">
        <v>51</v>
      </c>
      <c r="N309" t="str">
        <f>IF(F309="","NÃO","SIM")</f>
        <v>NÃO</v>
      </c>
      <c r="O309" t="str">
        <f>IF($B309=5,"SIM","")</f>
        <v/>
      </c>
      <c r="P309" s="52" t="str">
        <f>A309&amp;B309&amp;C309&amp;E309&amp;G309&amp;EDATE(J309,0)</f>
        <v>45265324654133000220CESTA BASICA - NF 222741230,9745270</v>
      </c>
      <c r="Q309" s="1">
        <f>IF(A309=0,"",VLOOKUP($A309,RESUMO!$A$8:$B$107,2,FALSE))</f>
        <v>9</v>
      </c>
    </row>
    <row r="310" spans="1:17" x14ac:dyDescent="0.25">
      <c r="A310" s="53">
        <v>45265</v>
      </c>
      <c r="B310" s="1">
        <v>3</v>
      </c>
      <c r="C310" s="51" t="s">
        <v>178</v>
      </c>
      <c r="D310" s="54" t="s">
        <v>179</v>
      </c>
      <c r="E310" s="42" t="s">
        <v>340</v>
      </c>
      <c r="G310" s="51">
        <v>640</v>
      </c>
      <c r="I310" s="56">
        <v>640</v>
      </c>
      <c r="J310" s="41">
        <v>45271</v>
      </c>
      <c r="K310" s="57" t="s">
        <v>181</v>
      </c>
      <c r="N310" t="str">
        <f>IF(F310="","NÃO","SIM")</f>
        <v>NÃO</v>
      </c>
      <c r="O310" t="str">
        <f>IF($B310=5,"SIM","")</f>
        <v/>
      </c>
      <c r="P310" s="52" t="str">
        <f>A310&amp;B310&amp;C310&amp;E310&amp;G310&amp;EDATE(J310,0)</f>
        <v>45265307409393000130SERRA, GUINCHO E PEDESTAL - NF 2266864045271</v>
      </c>
      <c r="Q310" s="1">
        <f>IF(A310=0,"",VLOOKUP($A310,RESUMO!$A$8:$B$107,2,FALSE))</f>
        <v>9</v>
      </c>
    </row>
    <row r="311" spans="1:17" x14ac:dyDescent="0.25">
      <c r="A311" s="53">
        <v>45265</v>
      </c>
      <c r="B311" s="1">
        <v>3</v>
      </c>
      <c r="C311" s="51" t="s">
        <v>272</v>
      </c>
      <c r="D311" s="54" t="s">
        <v>273</v>
      </c>
      <c r="E311" s="42" t="s">
        <v>341</v>
      </c>
      <c r="G311" s="51">
        <v>720</v>
      </c>
      <c r="I311" s="56">
        <v>720</v>
      </c>
      <c r="J311" s="41">
        <v>45271</v>
      </c>
      <c r="K311" s="57" t="s">
        <v>56</v>
      </c>
      <c r="N311" t="str">
        <f>IF(F311="","NÃO","SIM")</f>
        <v>NÃO</v>
      </c>
      <c r="O311" t="str">
        <f>IF($B311=5,"SIM","")</f>
        <v/>
      </c>
      <c r="P311" s="52" t="str">
        <f>A311&amp;B311&amp;C311&amp;E311&amp;G311&amp;EDATE(J311,0)</f>
        <v>45265315029348000189LOCAÇÃO DE CAÇAMBAS - NFS-e 2023/47972045271</v>
      </c>
      <c r="Q311" s="1">
        <f>IF(A311=0,"",VLOOKUP($A311,RESUMO!$A$8:$B$107,2,FALSE))</f>
        <v>9</v>
      </c>
    </row>
    <row r="312" spans="1:17" x14ac:dyDescent="0.25">
      <c r="A312" s="53">
        <v>45265</v>
      </c>
      <c r="B312" s="1">
        <v>3</v>
      </c>
      <c r="C312" s="51" t="s">
        <v>215</v>
      </c>
      <c r="D312" s="54" t="s">
        <v>216</v>
      </c>
      <c r="E312" s="42" t="s">
        <v>342</v>
      </c>
      <c r="G312" s="51">
        <v>1540</v>
      </c>
      <c r="I312" s="56">
        <v>1540</v>
      </c>
      <c r="J312" s="41">
        <v>45272</v>
      </c>
      <c r="K312" s="57" t="s">
        <v>90</v>
      </c>
      <c r="N312" t="str">
        <f>IF(F312="","NÃO","SIM")</f>
        <v>NÃO</v>
      </c>
      <c r="O312" t="str">
        <f>IF($B312=5,"SIM","")</f>
        <v/>
      </c>
      <c r="P312" s="52" t="str">
        <f>A312&amp;B312&amp;C312&amp;E312&amp;G312&amp;EDATE(J312,0)</f>
        <v>45265303562661000107CIMENTO - NF 124506154045272</v>
      </c>
      <c r="Q312" s="1">
        <f>IF(A312=0,"",VLOOKUP($A312,RESUMO!$A$8:$B$107,2,FALSE))</f>
        <v>9</v>
      </c>
    </row>
    <row r="313" spans="1:17" x14ac:dyDescent="0.25">
      <c r="A313" s="53">
        <v>45265</v>
      </c>
      <c r="B313" s="1">
        <v>3</v>
      </c>
      <c r="C313" s="51" t="s">
        <v>103</v>
      </c>
      <c r="D313" s="54" t="s">
        <v>104</v>
      </c>
      <c r="E313" s="42" t="s">
        <v>343</v>
      </c>
      <c r="G313" s="51">
        <v>3978.43</v>
      </c>
      <c r="I313" s="56">
        <v>3978.43</v>
      </c>
      <c r="J313" s="41">
        <v>45272</v>
      </c>
      <c r="K313" s="57" t="s">
        <v>90</v>
      </c>
      <c r="N313" t="str">
        <f>IF(F313="","NÃO","SIM")</f>
        <v>NÃO</v>
      </c>
      <c r="O313" t="str">
        <f>IF($B313=5,"SIM","")</f>
        <v/>
      </c>
      <c r="P313" s="52" t="str">
        <f>A313&amp;B313&amp;C313&amp;E313&amp;G313&amp;EDATE(J313,0)</f>
        <v>45265317250275000348MATERIAIS DIVERSOS - NF 4455043978,4345272</v>
      </c>
      <c r="Q313" s="1">
        <f>IF(A313=0,"",VLOOKUP($A313,RESUMO!$A$8:$B$107,2,FALSE))</f>
        <v>9</v>
      </c>
    </row>
    <row r="314" spans="1:17" x14ac:dyDescent="0.25">
      <c r="A314" s="53">
        <v>45265</v>
      </c>
      <c r="B314" s="1">
        <v>3</v>
      </c>
      <c r="C314" s="51" t="s">
        <v>277</v>
      </c>
      <c r="D314" s="54" t="s">
        <v>278</v>
      </c>
      <c r="E314" s="42" t="s">
        <v>344</v>
      </c>
      <c r="G314" s="51">
        <v>10842.48</v>
      </c>
      <c r="I314" s="56">
        <v>10842.48</v>
      </c>
      <c r="J314" s="41">
        <v>45274</v>
      </c>
      <c r="K314" s="57" t="s">
        <v>181</v>
      </c>
      <c r="N314" t="str">
        <f>IF(F314="","NÃO","SIM")</f>
        <v>NÃO</v>
      </c>
      <c r="O314" t="str">
        <f>IF($B314=5,"SIM","")</f>
        <v/>
      </c>
      <c r="P314" s="52" t="str">
        <f>A314&amp;B314&amp;C314&amp;E314&amp;G314&amp;EDATE(J314,0)</f>
        <v>45265322377147000138LOCAÇÃO DE ANDAIMES - ND 6120210842,4845274</v>
      </c>
      <c r="Q314" s="1">
        <f>IF(A314=0,"",VLOOKUP($A314,RESUMO!$A$8:$B$107,2,FALSE))</f>
        <v>9</v>
      </c>
    </row>
    <row r="315" spans="1:17" x14ac:dyDescent="0.25">
      <c r="A315" s="53">
        <v>45265</v>
      </c>
      <c r="B315" s="1">
        <v>3</v>
      </c>
      <c r="C315" s="51" t="s">
        <v>178</v>
      </c>
      <c r="D315" s="54" t="s">
        <v>179</v>
      </c>
      <c r="E315" s="42" t="s">
        <v>345</v>
      </c>
      <c r="G315" s="51">
        <v>250</v>
      </c>
      <c r="I315" s="56">
        <v>250</v>
      </c>
      <c r="J315" s="41">
        <v>45278</v>
      </c>
      <c r="K315" s="57" t="s">
        <v>181</v>
      </c>
      <c r="N315" t="str">
        <f>IF(F315="","NÃO","SIM")</f>
        <v>NÃO</v>
      </c>
      <c r="O315" t="str">
        <f>IF($B315=5,"SIM","")</f>
        <v/>
      </c>
      <c r="P315" s="52" t="str">
        <f>A315&amp;B315&amp;C315&amp;E315&amp;G315&amp;EDATE(J315,0)</f>
        <v>45265307409393000130ANDAIME E PISO METALICO - NF 2271225045278</v>
      </c>
      <c r="Q315" s="1">
        <f>IF(A315=0,"",VLOOKUP($A315,RESUMO!$A$8:$B$107,2,FALSE))</f>
        <v>9</v>
      </c>
    </row>
    <row r="316" spans="1:17" x14ac:dyDescent="0.25">
      <c r="A316" s="53">
        <v>45265</v>
      </c>
      <c r="B316" s="1">
        <v>3</v>
      </c>
      <c r="C316" s="51" t="s">
        <v>129</v>
      </c>
      <c r="D316" s="54" t="s">
        <v>130</v>
      </c>
      <c r="E316" s="42" t="s">
        <v>338</v>
      </c>
      <c r="G316" s="51">
        <v>8681.33</v>
      </c>
      <c r="I316" s="56">
        <v>8681.33</v>
      </c>
      <c r="J316" s="41">
        <v>45280</v>
      </c>
      <c r="K316" s="57" t="s">
        <v>51</v>
      </c>
      <c r="N316" t="str">
        <f>IF(F316="","NÃO","SIM")</f>
        <v>NÃO</v>
      </c>
      <c r="O316" t="str">
        <f>IF($B316=5,"SIM","")</f>
        <v/>
      </c>
      <c r="P316" s="52" t="str">
        <f>A316&amp;B316&amp;C316&amp;E316&amp;G316&amp;EDATE(J316,0)</f>
        <v>45265300394460000141FOLHA DP - 11/20238681,3345280</v>
      </c>
      <c r="Q316" s="1">
        <f>IF(A316=0,"",VLOOKUP($A316,RESUMO!$A$8:$B$107,2,FALSE))</f>
        <v>9</v>
      </c>
    </row>
    <row r="317" spans="1:17" x14ac:dyDescent="0.25">
      <c r="A317" s="53">
        <v>45265</v>
      </c>
      <c r="B317" s="1">
        <v>5</v>
      </c>
      <c r="C317" s="51" t="s">
        <v>331</v>
      </c>
      <c r="D317" s="54" t="s">
        <v>332</v>
      </c>
      <c r="E317" s="42" t="s">
        <v>346</v>
      </c>
      <c r="G317" s="51">
        <v>104</v>
      </c>
      <c r="I317" s="56">
        <v>104</v>
      </c>
      <c r="J317" s="41">
        <v>45250</v>
      </c>
      <c r="K317" s="57" t="s">
        <v>51</v>
      </c>
      <c r="L317" s="1" t="s">
        <v>333</v>
      </c>
      <c r="N317" t="str">
        <f>IF(F317="","NÃO","SIM")</f>
        <v>NÃO</v>
      </c>
      <c r="O317" t="str">
        <f>IF($B317=5,"SIM","")</f>
        <v>SIM</v>
      </c>
      <c r="P317" s="52" t="str">
        <f>A317&amp;B317&amp;C317&amp;E317&amp;G317&amp;EDATE(J317,0)</f>
        <v>4526551373649062308 DIAS VT E CAFÉ10445250</v>
      </c>
      <c r="Q317" s="1">
        <f>IF(A317=0,"",VLOOKUP($A317,RESUMO!$A$8:$B$107,2,FALSE))</f>
        <v>9</v>
      </c>
    </row>
    <row r="318" spans="1:17" x14ac:dyDescent="0.25">
      <c r="A318" s="53">
        <v>45265</v>
      </c>
      <c r="B318" s="1">
        <v>5</v>
      </c>
      <c r="C318" s="51" t="s">
        <v>225</v>
      </c>
      <c r="D318" s="54" t="s">
        <v>226</v>
      </c>
      <c r="E318" s="42" t="s">
        <v>347</v>
      </c>
      <c r="G318" s="51">
        <v>136.78</v>
      </c>
      <c r="I318" s="56">
        <v>136.78</v>
      </c>
      <c r="J318" s="41">
        <v>45253</v>
      </c>
      <c r="K318" s="57" t="s">
        <v>90</v>
      </c>
      <c r="N318" t="str">
        <f>IF(F318="","NÃO","SIM")</f>
        <v>NÃO</v>
      </c>
      <c r="O318" t="str">
        <f>IF($B318=5,"SIM","")</f>
        <v>SIM</v>
      </c>
      <c r="P318" s="52" t="str">
        <f>A318&amp;B318&amp;C318&amp;E318&amp;G318&amp;EDATE(J318,0)</f>
        <v>45265517359233000188ESPAÇADOR VERGALHÃO - NF 19926270136,7845253</v>
      </c>
      <c r="Q318" s="1">
        <f>IF(A318=0,"",VLOOKUP($A318,RESUMO!$A$8:$B$107,2,FALSE))</f>
        <v>9</v>
      </c>
    </row>
    <row r="319" spans="1:17" x14ac:dyDescent="0.25">
      <c r="A319" s="53">
        <v>45265</v>
      </c>
      <c r="B319" s="1">
        <v>5</v>
      </c>
      <c r="C319" s="51" t="s">
        <v>288</v>
      </c>
      <c r="D319" s="54" t="s">
        <v>289</v>
      </c>
      <c r="G319" s="51">
        <v>9000</v>
      </c>
      <c r="I319" s="56">
        <v>9000</v>
      </c>
      <c r="J319" s="41">
        <v>45254</v>
      </c>
      <c r="K319" s="57" t="s">
        <v>90</v>
      </c>
      <c r="N319" t="str">
        <f>IF(F319="","NÃO","SIM")</f>
        <v>NÃO</v>
      </c>
      <c r="O319" t="str">
        <f>IF($B319=5,"SIM","")</f>
        <v>SIM</v>
      </c>
      <c r="P319" s="52" t="str">
        <f>A319&amp;B319&amp;C319&amp;E319&amp;G319&amp;EDATE(J319,0)</f>
        <v>45265509034447000156900045254</v>
      </c>
      <c r="Q319" s="1">
        <f>IF(A319=0,"",VLOOKUP($A319,RESUMO!$A$8:$B$107,2,FALSE))</f>
        <v>9</v>
      </c>
    </row>
    <row r="320" spans="1:17" x14ac:dyDescent="0.25">
      <c r="A320" s="53">
        <v>45265</v>
      </c>
      <c r="B320" s="1">
        <v>5</v>
      </c>
      <c r="C320" s="51" t="s">
        <v>328</v>
      </c>
      <c r="D320" s="54" t="s">
        <v>329</v>
      </c>
      <c r="E320" s="42" t="s">
        <v>348</v>
      </c>
      <c r="G320" s="51">
        <v>2047.5</v>
      </c>
      <c r="I320" s="56">
        <v>2047.5</v>
      </c>
      <c r="J320" s="41">
        <v>45257</v>
      </c>
      <c r="K320" s="57" t="s">
        <v>90</v>
      </c>
      <c r="N320" t="str">
        <f>IF(F320="","NÃO","SIM")</f>
        <v>NÃO</v>
      </c>
      <c r="O320" t="str">
        <f>IF($B320=5,"SIM","")</f>
        <v>SIM</v>
      </c>
      <c r="P320" s="52" t="str">
        <f>A320&amp;B320&amp;C320&amp;E320&amp;G320&amp;EDATE(J320,0)</f>
        <v>45265523452261000148TIJOLOS - NF 633822047,545257</v>
      </c>
      <c r="Q320" s="1">
        <f>IF(A320=0,"",VLOOKUP($A320,RESUMO!$A$8:$B$107,2,FALSE))</f>
        <v>9</v>
      </c>
    </row>
    <row r="321" spans="1:17" x14ac:dyDescent="0.25">
      <c r="A321" s="53">
        <v>45265</v>
      </c>
      <c r="B321" s="1">
        <v>5</v>
      </c>
      <c r="C321" s="51" t="s">
        <v>328</v>
      </c>
      <c r="D321" s="54" t="s">
        <v>329</v>
      </c>
      <c r="E321" s="42" t="s">
        <v>349</v>
      </c>
      <c r="G321" s="51">
        <v>2079</v>
      </c>
      <c r="I321" s="56">
        <v>2079</v>
      </c>
      <c r="J321" s="41">
        <v>45257</v>
      </c>
      <c r="K321" s="57" t="s">
        <v>90</v>
      </c>
      <c r="N321" t="str">
        <f>IF(F321="","NÃO","SIM")</f>
        <v>NÃO</v>
      </c>
      <c r="O321" t="str">
        <f>IF($B321=5,"SIM","")</f>
        <v>SIM</v>
      </c>
      <c r="P321" s="52" t="str">
        <f>A321&amp;B321&amp;C321&amp;E321&amp;G321&amp;EDATE(J321,0)</f>
        <v>45265523452261000148TIJOLOS - NF 63383207945257</v>
      </c>
      <c r="Q321" s="1">
        <f>IF(A321=0,"",VLOOKUP($A321,RESUMO!$A$8:$B$107,2,FALSE))</f>
        <v>9</v>
      </c>
    </row>
    <row r="322" spans="1:17" x14ac:dyDescent="0.25">
      <c r="A322" s="53">
        <v>45265</v>
      </c>
      <c r="B322" s="1">
        <v>5</v>
      </c>
      <c r="C322" s="51" t="s">
        <v>238</v>
      </c>
      <c r="D322" s="54" t="s">
        <v>239</v>
      </c>
      <c r="E322" s="42" t="s">
        <v>350</v>
      </c>
      <c r="G322" s="51">
        <v>3850</v>
      </c>
      <c r="I322" s="56">
        <v>3850</v>
      </c>
      <c r="J322" s="41">
        <v>45266</v>
      </c>
      <c r="K322" s="57" t="s">
        <v>90</v>
      </c>
      <c r="L322" s="1" t="s">
        <v>241</v>
      </c>
      <c r="N322" t="str">
        <f>IF(F322="","NÃO","SIM")</f>
        <v>NÃO</v>
      </c>
      <c r="O322" t="str">
        <f>IF($B322=5,"SIM","")</f>
        <v>SIM</v>
      </c>
      <c r="P322" s="52" t="str">
        <f>A322&amp;B322&amp;C322&amp;E322&amp;G322&amp;EDATE(J322,0)</f>
        <v>45265529067113023560CONCRETAGEM - NFS-e 2023/1649385045266</v>
      </c>
      <c r="Q322" s="1">
        <f>IF(A322=0,"",VLOOKUP($A322,RESUMO!$A$8:$B$107,2,FALSE))</f>
        <v>9</v>
      </c>
    </row>
    <row r="323" spans="1:17" x14ac:dyDescent="0.25">
      <c r="A323" s="53">
        <v>45280</v>
      </c>
      <c r="B323" s="1">
        <v>1</v>
      </c>
      <c r="C323" s="51" t="s">
        <v>62</v>
      </c>
      <c r="D323" s="54" t="s">
        <v>63</v>
      </c>
      <c r="E323" s="42" t="s">
        <v>64</v>
      </c>
      <c r="G323" s="51">
        <v>1200</v>
      </c>
      <c r="I323" s="56">
        <v>1200</v>
      </c>
      <c r="J323" s="41">
        <v>45280</v>
      </c>
      <c r="K323" s="57" t="s">
        <v>51</v>
      </c>
      <c r="L323" s="1" t="s">
        <v>65</v>
      </c>
      <c r="N323" t="str">
        <f>IF(F323="","NÃO","SIM")</f>
        <v>NÃO</v>
      </c>
      <c r="O323" t="str">
        <f>IF($B323=5,"SIM","")</f>
        <v/>
      </c>
      <c r="P323" s="52" t="str">
        <f>A323&amp;B323&amp;C323&amp;E323&amp;G323&amp;EDATE(J323,0)</f>
        <v>45280112101331640SALÁRIO120045280</v>
      </c>
      <c r="Q323" s="1">
        <f>IF(A323=0,"",VLOOKUP($A323,RESUMO!$A$8:$B$107,2,FALSE))</f>
        <v>10</v>
      </c>
    </row>
    <row r="324" spans="1:17" x14ac:dyDescent="0.25">
      <c r="A324" s="53">
        <v>45280</v>
      </c>
      <c r="B324" s="1">
        <v>1</v>
      </c>
      <c r="C324" s="51" t="s">
        <v>66</v>
      </c>
      <c r="D324" s="54" t="s">
        <v>67</v>
      </c>
      <c r="E324" s="42" t="s">
        <v>64</v>
      </c>
      <c r="G324" s="51">
        <v>1200</v>
      </c>
      <c r="I324" s="56">
        <v>1200</v>
      </c>
      <c r="J324" s="41">
        <v>45280</v>
      </c>
      <c r="K324" s="57" t="s">
        <v>51</v>
      </c>
      <c r="L324" s="1" t="s">
        <v>68</v>
      </c>
      <c r="N324" t="str">
        <f>IF(F324="","NÃO","SIM")</f>
        <v>NÃO</v>
      </c>
      <c r="O324" t="str">
        <f>IF($B324=5,"SIM","")</f>
        <v/>
      </c>
      <c r="P324" s="52" t="str">
        <f>A324&amp;B324&amp;C324&amp;E324&amp;G324&amp;EDATE(J324,0)</f>
        <v>45280170458913693SALÁRIO120045280</v>
      </c>
      <c r="Q324" s="1">
        <f>IF(A324=0,"",VLOOKUP($A324,RESUMO!$A$8:$B$107,2,FALSE))</f>
        <v>10</v>
      </c>
    </row>
    <row r="325" spans="1:17" x14ac:dyDescent="0.25">
      <c r="A325" s="53">
        <v>45280</v>
      </c>
      <c r="B325" s="1">
        <v>1</v>
      </c>
      <c r="C325" s="51" t="s">
        <v>69</v>
      </c>
      <c r="D325" s="54" t="s">
        <v>70</v>
      </c>
      <c r="E325" s="42" t="s">
        <v>64</v>
      </c>
      <c r="G325" s="51">
        <v>872</v>
      </c>
      <c r="I325" s="56">
        <v>872</v>
      </c>
      <c r="J325" s="41">
        <v>45280</v>
      </c>
      <c r="K325" s="57" t="s">
        <v>51</v>
      </c>
      <c r="L325" s="1" t="s">
        <v>71</v>
      </c>
      <c r="N325" t="str">
        <f>IF(F325="","NÃO","SIM")</f>
        <v>NÃO</v>
      </c>
      <c r="O325" t="str">
        <f>IF($B325=5,"SIM","")</f>
        <v/>
      </c>
      <c r="P325" s="52" t="str">
        <f>A325&amp;B325&amp;C325&amp;E325&amp;G325&amp;EDATE(J325,0)</f>
        <v>45280160917440625SALÁRIO87245280</v>
      </c>
      <c r="Q325" s="1">
        <f>IF(A325=0,"",VLOOKUP($A325,RESUMO!$A$8:$B$107,2,FALSE))</f>
        <v>10</v>
      </c>
    </row>
    <row r="326" spans="1:17" x14ac:dyDescent="0.25">
      <c r="A326" s="53">
        <v>45280</v>
      </c>
      <c r="B326" s="1">
        <v>1</v>
      </c>
      <c r="C326" s="51" t="s">
        <v>72</v>
      </c>
      <c r="D326" s="54" t="s">
        <v>73</v>
      </c>
      <c r="E326" s="42" t="s">
        <v>64</v>
      </c>
      <c r="G326" s="51">
        <v>612</v>
      </c>
      <c r="I326" s="56">
        <v>612</v>
      </c>
      <c r="J326" s="41">
        <v>45280</v>
      </c>
      <c r="K326" s="57" t="s">
        <v>51</v>
      </c>
      <c r="L326" s="1" t="s">
        <v>74</v>
      </c>
      <c r="N326" t="str">
        <f>IF(F326="","NÃO","SIM")</f>
        <v>NÃO</v>
      </c>
      <c r="O326" t="str">
        <f>IF($B326=5,"SIM","")</f>
        <v/>
      </c>
      <c r="P326" s="52" t="str">
        <f>A326&amp;B326&amp;C326&amp;E326&amp;G326&amp;EDATE(J326,0)</f>
        <v>45280116700914655SALÁRIO61245280</v>
      </c>
      <c r="Q326" s="1">
        <f>IF(A326=0,"",VLOOKUP($A326,RESUMO!$A$8:$B$107,2,FALSE))</f>
        <v>10</v>
      </c>
    </row>
    <row r="327" spans="1:17" x14ac:dyDescent="0.25">
      <c r="A327" s="53">
        <v>45280</v>
      </c>
      <c r="B327" s="1">
        <v>1</v>
      </c>
      <c r="C327" s="51" t="s">
        <v>147</v>
      </c>
      <c r="D327" s="54" t="s">
        <v>148</v>
      </c>
      <c r="E327" s="42" t="s">
        <v>64</v>
      </c>
      <c r="G327" s="51">
        <v>1052</v>
      </c>
      <c r="I327" s="56">
        <v>1052</v>
      </c>
      <c r="J327" s="41">
        <v>45280</v>
      </c>
      <c r="K327" s="57" t="s">
        <v>51</v>
      </c>
      <c r="L327" s="1" t="s">
        <v>149</v>
      </c>
      <c r="N327" t="str">
        <f>IF(F327="","NÃO","SIM")</f>
        <v>NÃO</v>
      </c>
      <c r="O327" t="str">
        <f>IF($B327=5,"SIM","")</f>
        <v/>
      </c>
      <c r="P327" s="52" t="str">
        <f>A327&amp;B327&amp;C327&amp;E327&amp;G327&amp;EDATE(J327,0)</f>
        <v>45280103213713643SALÁRIO105245280</v>
      </c>
      <c r="Q327" s="1">
        <f>IF(A327=0,"",VLOOKUP($A327,RESUMO!$A$8:$B$107,2,FALSE))</f>
        <v>10</v>
      </c>
    </row>
    <row r="328" spans="1:17" x14ac:dyDescent="0.25">
      <c r="A328" s="53">
        <v>45280</v>
      </c>
      <c r="B328" s="1">
        <v>1</v>
      </c>
      <c r="C328" s="51" t="s">
        <v>150</v>
      </c>
      <c r="D328" s="54" t="s">
        <v>151</v>
      </c>
      <c r="E328" s="42" t="s">
        <v>64</v>
      </c>
      <c r="G328" s="51">
        <v>778</v>
      </c>
      <c r="I328" s="56">
        <v>778</v>
      </c>
      <c r="J328" s="41">
        <v>45280</v>
      </c>
      <c r="K328" s="57" t="s">
        <v>51</v>
      </c>
      <c r="L328" s="1" t="s">
        <v>152</v>
      </c>
      <c r="N328" t="str">
        <f>IF(F328="","NÃO","SIM")</f>
        <v>NÃO</v>
      </c>
      <c r="O328" t="str">
        <f>IF($B328=5,"SIM","")</f>
        <v/>
      </c>
      <c r="P328" s="52" t="str">
        <f>A328&amp;B328&amp;C328&amp;E328&amp;G328&amp;EDATE(J328,0)</f>
        <v>45280113075426628SALÁRIO77845280</v>
      </c>
      <c r="Q328" s="1">
        <f>IF(A328=0,"",VLOOKUP($A328,RESUMO!$A$8:$B$107,2,FALSE))</f>
        <v>10</v>
      </c>
    </row>
    <row r="329" spans="1:17" x14ac:dyDescent="0.25">
      <c r="A329" s="53">
        <v>45280</v>
      </c>
      <c r="B329" s="1">
        <v>1</v>
      </c>
      <c r="C329" s="51" t="s">
        <v>156</v>
      </c>
      <c r="D329" s="54" t="s">
        <v>157</v>
      </c>
      <c r="E329" s="42" t="s">
        <v>64</v>
      </c>
      <c r="G329" s="51">
        <v>1052</v>
      </c>
      <c r="I329" s="56">
        <v>1052</v>
      </c>
      <c r="J329" s="41">
        <v>45280</v>
      </c>
      <c r="K329" s="57" t="s">
        <v>51</v>
      </c>
      <c r="L329" s="1" t="s">
        <v>158</v>
      </c>
      <c r="N329" t="str">
        <f>IF(F329="","NÃO","SIM")</f>
        <v>NÃO</v>
      </c>
      <c r="O329" t="str">
        <f>IF($B329=5,"SIM","")</f>
        <v/>
      </c>
      <c r="P329" s="52" t="str">
        <f>A329&amp;B329&amp;C329&amp;E329&amp;G329&amp;EDATE(J329,0)</f>
        <v>45280103435297697SALÁRIO105245280</v>
      </c>
      <c r="Q329" s="1">
        <f>IF(A329=0,"",VLOOKUP($A329,RESUMO!$A$8:$B$107,2,FALSE))</f>
        <v>10</v>
      </c>
    </row>
    <row r="330" spans="1:17" x14ac:dyDescent="0.25">
      <c r="A330" s="53">
        <v>45280</v>
      </c>
      <c r="B330" s="1">
        <v>1</v>
      </c>
      <c r="C330" s="51" t="s">
        <v>201</v>
      </c>
      <c r="D330" s="54" t="s">
        <v>202</v>
      </c>
      <c r="E330" s="42" t="s">
        <v>64</v>
      </c>
      <c r="G330" s="51">
        <v>612</v>
      </c>
      <c r="I330" s="56">
        <v>612</v>
      </c>
      <c r="J330" s="41">
        <v>45280</v>
      </c>
      <c r="K330" s="57" t="s">
        <v>51</v>
      </c>
      <c r="L330" s="1" t="s">
        <v>203</v>
      </c>
      <c r="N330" t="str">
        <f>IF(F330="","NÃO","SIM")</f>
        <v>NÃO</v>
      </c>
      <c r="O330" t="str">
        <f>IF($B330=5,"SIM","")</f>
        <v/>
      </c>
      <c r="P330" s="52" t="str">
        <f>A330&amp;B330&amp;C330&amp;E330&amp;G330&amp;EDATE(J330,0)</f>
        <v>45280116700955688SALÁRIO61245280</v>
      </c>
      <c r="Q330" s="1">
        <f>IF(A330=0,"",VLOOKUP($A330,RESUMO!$A$8:$B$107,2,FALSE))</f>
        <v>10</v>
      </c>
    </row>
    <row r="331" spans="1:17" x14ac:dyDescent="0.25">
      <c r="A331" s="53">
        <v>45280</v>
      </c>
      <c r="B331" s="1">
        <v>1</v>
      </c>
      <c r="C331" s="51" t="s">
        <v>204</v>
      </c>
      <c r="D331" s="54" t="s">
        <v>205</v>
      </c>
      <c r="E331" s="42" t="s">
        <v>64</v>
      </c>
      <c r="G331" s="51">
        <v>612</v>
      </c>
      <c r="I331" s="56">
        <v>612</v>
      </c>
      <c r="J331" s="41">
        <v>45280</v>
      </c>
      <c r="K331" s="57" t="s">
        <v>51</v>
      </c>
      <c r="L331" s="1" t="s">
        <v>206</v>
      </c>
      <c r="N331" t="str">
        <f>IF(F331="","NÃO","SIM")</f>
        <v>NÃO</v>
      </c>
      <c r="O331" t="str">
        <f>IF($B331=5,"SIM","")</f>
        <v/>
      </c>
      <c r="P331" s="52" t="str">
        <f>A331&amp;B331&amp;C331&amp;E331&amp;G331&amp;EDATE(J331,0)</f>
        <v>45280105864821560SALÁRIO61245280</v>
      </c>
      <c r="Q331" s="1">
        <f>IF(A331=0,"",VLOOKUP($A331,RESUMO!$A$8:$B$107,2,FALSE))</f>
        <v>10</v>
      </c>
    </row>
    <row r="332" spans="1:17" x14ac:dyDescent="0.25">
      <c r="A332" s="53">
        <v>45280</v>
      </c>
      <c r="B332" s="1">
        <v>1</v>
      </c>
      <c r="C332" s="51" t="s">
        <v>294</v>
      </c>
      <c r="D332" s="54" t="s">
        <v>295</v>
      </c>
      <c r="E332" s="42" t="s">
        <v>64</v>
      </c>
      <c r="G332" s="51">
        <v>778</v>
      </c>
      <c r="I332" s="56">
        <v>778</v>
      </c>
      <c r="J332" s="41">
        <v>45280</v>
      </c>
      <c r="K332" s="57" t="s">
        <v>51</v>
      </c>
      <c r="L332" s="1" t="s">
        <v>296</v>
      </c>
      <c r="N332" t="str">
        <f>IF(F332="","NÃO","SIM")</f>
        <v>NÃO</v>
      </c>
      <c r="O332" t="str">
        <f>IF($B332=5,"SIM","")</f>
        <v/>
      </c>
      <c r="P332" s="52" t="str">
        <f>A332&amp;B332&amp;C332&amp;E332&amp;G332&amp;EDATE(J332,0)</f>
        <v>45280109250736606SALÁRIO77845280</v>
      </c>
      <c r="Q332" s="1">
        <f>IF(A332=0,"",VLOOKUP($A332,RESUMO!$A$8:$B$107,2,FALSE))</f>
        <v>10</v>
      </c>
    </row>
    <row r="333" spans="1:17" x14ac:dyDescent="0.25">
      <c r="A333" s="53">
        <v>45280</v>
      </c>
      <c r="B333" s="1">
        <v>1</v>
      </c>
      <c r="C333" s="51" t="s">
        <v>297</v>
      </c>
      <c r="D333" s="54" t="s">
        <v>298</v>
      </c>
      <c r="E333" s="42" t="s">
        <v>64</v>
      </c>
      <c r="G333" s="51">
        <v>612</v>
      </c>
      <c r="I333" s="56">
        <v>612</v>
      </c>
      <c r="J333" s="41">
        <v>45280</v>
      </c>
      <c r="K333" s="57" t="s">
        <v>51</v>
      </c>
      <c r="L333" s="1" t="s">
        <v>299</v>
      </c>
      <c r="N333" t="str">
        <f>IF(F333="","NÃO","SIM")</f>
        <v>NÃO</v>
      </c>
      <c r="O333" t="str">
        <f>IF($B333=5,"SIM","")</f>
        <v/>
      </c>
      <c r="P333" s="52" t="str">
        <f>A333&amp;B333&amp;C333&amp;E333&amp;G333&amp;EDATE(J333,0)</f>
        <v>45280113274149616SALÁRIO61245280</v>
      </c>
      <c r="Q333" s="1">
        <f>IF(A333=0,"",VLOOKUP($A333,RESUMO!$A$8:$B$107,2,FALSE))</f>
        <v>10</v>
      </c>
    </row>
    <row r="334" spans="1:17" x14ac:dyDescent="0.25">
      <c r="A334" s="53">
        <v>45280</v>
      </c>
      <c r="B334" s="1">
        <v>1</v>
      </c>
      <c r="C334" s="51" t="s">
        <v>331</v>
      </c>
      <c r="D334" s="54" t="s">
        <v>332</v>
      </c>
      <c r="E334" s="42" t="s">
        <v>64</v>
      </c>
      <c r="G334" s="51">
        <v>1052</v>
      </c>
      <c r="I334" s="56">
        <v>1052</v>
      </c>
      <c r="J334" s="41">
        <v>45280</v>
      </c>
      <c r="K334" s="57" t="s">
        <v>51</v>
      </c>
      <c r="L334" s="1" t="s">
        <v>333</v>
      </c>
      <c r="N334" t="str">
        <f>IF(F334="","NÃO","SIM")</f>
        <v>NÃO</v>
      </c>
      <c r="O334" t="str">
        <f>IF($B334=5,"SIM","")</f>
        <v/>
      </c>
      <c r="P334" s="52" t="str">
        <f>A334&amp;B334&amp;C334&amp;E334&amp;G334&amp;EDATE(J334,0)</f>
        <v>45280113736490623SALÁRIO105245280</v>
      </c>
      <c r="Q334" s="1">
        <f>IF(A334=0,"",VLOOKUP($A334,RESUMO!$A$8:$B$107,2,FALSE))</f>
        <v>10</v>
      </c>
    </row>
    <row r="335" spans="1:17" x14ac:dyDescent="0.25">
      <c r="A335" s="53">
        <v>45280</v>
      </c>
      <c r="B335" s="1">
        <v>1</v>
      </c>
      <c r="C335" s="51" t="s">
        <v>243</v>
      </c>
      <c r="D335" s="54" t="s">
        <v>244</v>
      </c>
      <c r="E335" s="42" t="s">
        <v>64</v>
      </c>
      <c r="G335" s="51">
        <v>180</v>
      </c>
      <c r="H335" s="55">
        <v>10</v>
      </c>
      <c r="I335" s="56">
        <v>1800</v>
      </c>
      <c r="J335" s="41">
        <v>45280</v>
      </c>
      <c r="K335" s="57" t="s">
        <v>51</v>
      </c>
      <c r="L335" s="1" t="s">
        <v>245</v>
      </c>
      <c r="N335" t="str">
        <f>IF(F335="","NÃO","SIM")</f>
        <v>NÃO</v>
      </c>
      <c r="O335" t="str">
        <f>IF($B335=5,"SIM","")</f>
        <v/>
      </c>
      <c r="P335" s="52" t="str">
        <f>A335&amp;B335&amp;C335&amp;E335&amp;G335&amp;EDATE(J335,0)</f>
        <v>45280131699502668SALÁRIO18045280</v>
      </c>
      <c r="Q335" s="1">
        <f>IF(A335=0,"",VLOOKUP($A335,RESUMO!$A$8:$B$107,2,FALSE))</f>
        <v>10</v>
      </c>
    </row>
    <row r="336" spans="1:17" x14ac:dyDescent="0.25">
      <c r="A336" s="53">
        <v>45280</v>
      </c>
      <c r="B336" s="1">
        <v>1</v>
      </c>
      <c r="C336" s="51" t="s">
        <v>62</v>
      </c>
      <c r="D336" s="54" t="s">
        <v>63</v>
      </c>
      <c r="E336" s="42" t="s">
        <v>300</v>
      </c>
      <c r="G336" s="51">
        <v>531.25</v>
      </c>
      <c r="I336" s="56">
        <v>531.25</v>
      </c>
      <c r="J336" s="41">
        <v>45280</v>
      </c>
      <c r="K336" s="57" t="s">
        <v>51</v>
      </c>
      <c r="L336" s="1" t="s">
        <v>65</v>
      </c>
      <c r="N336" t="str">
        <f>IF(F336="","NÃO","SIM")</f>
        <v>NÃO</v>
      </c>
      <c r="O336" t="str">
        <f>IF($B336=5,"SIM","")</f>
        <v/>
      </c>
      <c r="P336" s="52" t="str">
        <f>A336&amp;B336&amp;C336&amp;E336&amp;G336&amp;EDATE(J336,0)</f>
        <v>4528011210133164013º SALÁRIO531,2545280</v>
      </c>
      <c r="Q336" s="1">
        <f>IF(A336=0,"",VLOOKUP($A336,RESUMO!$A$8:$B$107,2,FALSE))</f>
        <v>10</v>
      </c>
    </row>
    <row r="337" spans="1:17" x14ac:dyDescent="0.25">
      <c r="A337" s="53">
        <v>45280</v>
      </c>
      <c r="B337" s="1">
        <v>1</v>
      </c>
      <c r="C337" s="51" t="s">
        <v>66</v>
      </c>
      <c r="D337" s="54" t="s">
        <v>67</v>
      </c>
      <c r="E337" s="42" t="s">
        <v>300</v>
      </c>
      <c r="G337" s="51">
        <v>531.25</v>
      </c>
      <c r="I337" s="56">
        <v>531.25</v>
      </c>
      <c r="J337" s="41">
        <v>45280</v>
      </c>
      <c r="K337" s="57" t="s">
        <v>51</v>
      </c>
      <c r="L337" s="1" t="s">
        <v>68</v>
      </c>
      <c r="N337" t="str">
        <f>IF(F337="","NÃO","SIM")</f>
        <v>NÃO</v>
      </c>
      <c r="O337" t="str">
        <f>IF($B337=5,"SIM","")</f>
        <v/>
      </c>
      <c r="P337" s="52" t="str">
        <f>A337&amp;B337&amp;C337&amp;E337&amp;G337&amp;EDATE(J337,0)</f>
        <v>4528017045891369313º SALÁRIO531,2545280</v>
      </c>
      <c r="Q337" s="1">
        <f>IF(A337=0,"",VLOOKUP($A337,RESUMO!$A$8:$B$107,2,FALSE))</f>
        <v>10</v>
      </c>
    </row>
    <row r="338" spans="1:17" x14ac:dyDescent="0.25">
      <c r="A338" s="53">
        <v>45280</v>
      </c>
      <c r="B338" s="1">
        <v>1</v>
      </c>
      <c r="C338" s="51" t="s">
        <v>69</v>
      </c>
      <c r="D338" s="54" t="s">
        <v>70</v>
      </c>
      <c r="E338" s="42" t="s">
        <v>300</v>
      </c>
      <c r="G338" s="51">
        <v>386.04</v>
      </c>
      <c r="I338" s="56">
        <v>386.04</v>
      </c>
      <c r="J338" s="41">
        <v>45280</v>
      </c>
      <c r="K338" s="57" t="s">
        <v>51</v>
      </c>
      <c r="L338" s="1" t="s">
        <v>71</v>
      </c>
      <c r="N338" t="str">
        <f>IF(F338="","NÃO","SIM")</f>
        <v>NÃO</v>
      </c>
      <c r="O338" t="str">
        <f>IF($B338=5,"SIM","")</f>
        <v/>
      </c>
      <c r="P338" s="52" t="str">
        <f>A338&amp;B338&amp;C338&amp;E338&amp;G338&amp;EDATE(J338,0)</f>
        <v>4528016091744062513º SALÁRIO386,0445280</v>
      </c>
      <c r="Q338" s="1">
        <f>IF(A338=0,"",VLOOKUP($A338,RESUMO!$A$8:$B$107,2,FALSE))</f>
        <v>10</v>
      </c>
    </row>
    <row r="339" spans="1:17" x14ac:dyDescent="0.25">
      <c r="A339" s="53">
        <v>45280</v>
      </c>
      <c r="B339" s="1">
        <v>1</v>
      </c>
      <c r="C339" s="51" t="s">
        <v>72</v>
      </c>
      <c r="D339" s="54" t="s">
        <v>73</v>
      </c>
      <c r="E339" s="42" t="s">
        <v>300</v>
      </c>
      <c r="G339" s="51">
        <v>270.94</v>
      </c>
      <c r="I339" s="56">
        <v>270.94</v>
      </c>
      <c r="J339" s="41">
        <v>45280</v>
      </c>
      <c r="K339" s="57" t="s">
        <v>51</v>
      </c>
      <c r="L339" s="1" t="s">
        <v>74</v>
      </c>
      <c r="N339" t="str">
        <f>IF(F339="","NÃO","SIM")</f>
        <v>NÃO</v>
      </c>
      <c r="O339" t="str">
        <f>IF($B339=5,"SIM","")</f>
        <v/>
      </c>
      <c r="P339" s="52" t="str">
        <f>A339&amp;B339&amp;C339&amp;E339&amp;G339&amp;EDATE(J339,0)</f>
        <v>4528011670091465513º SALÁRIO270,9445280</v>
      </c>
      <c r="Q339" s="1">
        <f>IF(A339=0,"",VLOOKUP($A339,RESUMO!$A$8:$B$107,2,FALSE))</f>
        <v>10</v>
      </c>
    </row>
    <row r="340" spans="1:17" x14ac:dyDescent="0.25">
      <c r="A340" s="53">
        <v>45280</v>
      </c>
      <c r="B340" s="1">
        <v>1</v>
      </c>
      <c r="C340" s="51" t="s">
        <v>147</v>
      </c>
      <c r="D340" s="54" t="s">
        <v>148</v>
      </c>
      <c r="E340" s="42" t="s">
        <v>300</v>
      </c>
      <c r="G340" s="51">
        <v>372.59</v>
      </c>
      <c r="I340" s="56">
        <v>372.59</v>
      </c>
      <c r="J340" s="41">
        <v>45280</v>
      </c>
      <c r="K340" s="57" t="s">
        <v>51</v>
      </c>
      <c r="L340" s="1" t="s">
        <v>149</v>
      </c>
      <c r="N340" t="str">
        <f>IF(F340="","NÃO","SIM")</f>
        <v>NÃO</v>
      </c>
      <c r="O340" t="str">
        <f>IF($B340=5,"SIM","")</f>
        <v/>
      </c>
      <c r="P340" s="52" t="str">
        <f>A340&amp;B340&amp;C340&amp;E340&amp;G340&amp;EDATE(J340,0)</f>
        <v>4528010321371364313º SALÁRIO372,5945280</v>
      </c>
      <c r="Q340" s="1">
        <f>IF(A340=0,"",VLOOKUP($A340,RESUMO!$A$8:$B$107,2,FALSE))</f>
        <v>10</v>
      </c>
    </row>
    <row r="341" spans="1:17" x14ac:dyDescent="0.25">
      <c r="A341" s="53">
        <v>45280</v>
      </c>
      <c r="B341" s="1">
        <v>1</v>
      </c>
      <c r="C341" s="51" t="s">
        <v>150</v>
      </c>
      <c r="D341" s="54" t="s">
        <v>151</v>
      </c>
      <c r="E341" s="42" t="s">
        <v>300</v>
      </c>
      <c r="G341" s="51">
        <v>275.54000000000002</v>
      </c>
      <c r="I341" s="56">
        <v>275.54000000000002</v>
      </c>
      <c r="J341" s="41">
        <v>45280</v>
      </c>
      <c r="K341" s="57" t="s">
        <v>51</v>
      </c>
      <c r="L341" s="1" t="s">
        <v>152</v>
      </c>
      <c r="N341" t="str">
        <f>IF(F341="","NÃO","SIM")</f>
        <v>NÃO</v>
      </c>
      <c r="O341" t="str">
        <f>IF($B341=5,"SIM","")</f>
        <v/>
      </c>
      <c r="P341" s="52" t="str">
        <f>A341&amp;B341&amp;C341&amp;E341&amp;G341&amp;EDATE(J341,0)</f>
        <v>4528011307542662813º SALÁRIO275,5445280</v>
      </c>
      <c r="Q341" s="1">
        <f>IF(A341=0,"",VLOOKUP($A341,RESUMO!$A$8:$B$107,2,FALSE))</f>
        <v>10</v>
      </c>
    </row>
    <row r="342" spans="1:17" x14ac:dyDescent="0.25">
      <c r="A342" s="53">
        <v>45280</v>
      </c>
      <c r="B342" s="1">
        <v>1</v>
      </c>
      <c r="C342" s="51" t="s">
        <v>156</v>
      </c>
      <c r="D342" s="54" t="s">
        <v>157</v>
      </c>
      <c r="E342" s="42" t="s">
        <v>300</v>
      </c>
      <c r="G342" s="51">
        <v>279.44</v>
      </c>
      <c r="I342" s="56">
        <v>279.44</v>
      </c>
      <c r="J342" s="41">
        <v>45280</v>
      </c>
      <c r="K342" s="57" t="s">
        <v>51</v>
      </c>
      <c r="L342" s="1" t="s">
        <v>158</v>
      </c>
      <c r="N342" t="str">
        <f>IF(F342="","NÃO","SIM")</f>
        <v>NÃO</v>
      </c>
      <c r="O342" t="str">
        <f>IF($B342=5,"SIM","")</f>
        <v/>
      </c>
      <c r="P342" s="52" t="str">
        <f>A342&amp;B342&amp;C342&amp;E342&amp;G342&amp;EDATE(J342,0)</f>
        <v>4528010343529769713º SALÁRIO279,4445280</v>
      </c>
      <c r="Q342" s="1">
        <f>IF(A342=0,"",VLOOKUP($A342,RESUMO!$A$8:$B$107,2,FALSE))</f>
        <v>10</v>
      </c>
    </row>
    <row r="343" spans="1:17" x14ac:dyDescent="0.25">
      <c r="A343" s="53">
        <v>45280</v>
      </c>
      <c r="B343" s="1">
        <v>1</v>
      </c>
      <c r="C343" s="51" t="s">
        <v>201</v>
      </c>
      <c r="D343" s="54" t="s">
        <v>202</v>
      </c>
      <c r="E343" s="42" t="s">
        <v>300</v>
      </c>
      <c r="G343" s="51">
        <v>162.57</v>
      </c>
      <c r="I343" s="56">
        <v>162.57</v>
      </c>
      <c r="J343" s="41">
        <v>45280</v>
      </c>
      <c r="K343" s="57" t="s">
        <v>51</v>
      </c>
      <c r="L343" s="1" t="s">
        <v>203</v>
      </c>
      <c r="N343" t="str">
        <f>IF(F343="","NÃO","SIM")</f>
        <v>NÃO</v>
      </c>
      <c r="O343" t="str">
        <f>IF($B343=5,"SIM","")</f>
        <v/>
      </c>
      <c r="P343" s="52" t="str">
        <f>A343&amp;B343&amp;C343&amp;E343&amp;G343&amp;EDATE(J343,0)</f>
        <v>4528011670095568813º SALÁRIO162,5745280</v>
      </c>
      <c r="Q343" s="1">
        <f>IF(A343=0,"",VLOOKUP($A343,RESUMO!$A$8:$B$107,2,FALSE))</f>
        <v>10</v>
      </c>
    </row>
    <row r="344" spans="1:17" x14ac:dyDescent="0.25">
      <c r="A344" s="53">
        <v>45280</v>
      </c>
      <c r="B344" s="1">
        <v>1</v>
      </c>
      <c r="C344" s="51" t="s">
        <v>204</v>
      </c>
      <c r="D344" s="54" t="s">
        <v>205</v>
      </c>
      <c r="E344" s="42" t="s">
        <v>300</v>
      </c>
      <c r="G344" s="51">
        <v>162.57</v>
      </c>
      <c r="I344" s="56">
        <v>162.57</v>
      </c>
      <c r="J344" s="41">
        <v>45280</v>
      </c>
      <c r="K344" s="57" t="s">
        <v>51</v>
      </c>
      <c r="L344" s="1" t="s">
        <v>206</v>
      </c>
      <c r="N344" t="str">
        <f>IF(F344="","NÃO","SIM")</f>
        <v>NÃO</v>
      </c>
      <c r="O344" t="str">
        <f>IF($B344=5,"SIM","")</f>
        <v/>
      </c>
      <c r="P344" s="52" t="str">
        <f>A344&amp;B344&amp;C344&amp;E344&amp;G344&amp;EDATE(J344,0)</f>
        <v>4528010586482156013º SALÁRIO162,5745280</v>
      </c>
      <c r="Q344" s="1">
        <f>IF(A344=0,"",VLOOKUP($A344,RESUMO!$A$8:$B$107,2,FALSE))</f>
        <v>10</v>
      </c>
    </row>
    <row r="345" spans="1:17" x14ac:dyDescent="0.25">
      <c r="A345" s="53">
        <v>45280</v>
      </c>
      <c r="B345" s="1">
        <v>1</v>
      </c>
      <c r="C345" s="51" t="s">
        <v>294</v>
      </c>
      <c r="D345" s="54" t="s">
        <v>295</v>
      </c>
      <c r="E345" s="42" t="s">
        <v>300</v>
      </c>
      <c r="G345" s="51">
        <v>137.78</v>
      </c>
      <c r="I345" s="56">
        <v>137.78</v>
      </c>
      <c r="J345" s="41">
        <v>45280</v>
      </c>
      <c r="K345" s="57" t="s">
        <v>51</v>
      </c>
      <c r="L345" s="1" t="s">
        <v>296</v>
      </c>
      <c r="N345" t="str">
        <f>IF(F345="","NÃO","SIM")</f>
        <v>NÃO</v>
      </c>
      <c r="O345" t="str">
        <f>IF($B345=5,"SIM","")</f>
        <v/>
      </c>
      <c r="P345" s="52" t="str">
        <f>A345&amp;B345&amp;C345&amp;E345&amp;G345&amp;EDATE(J345,0)</f>
        <v>4528010925073660613º SALÁRIO137,7845280</v>
      </c>
      <c r="Q345" s="1">
        <f>IF(A345=0,"",VLOOKUP($A345,RESUMO!$A$8:$B$107,2,FALSE))</f>
        <v>10</v>
      </c>
    </row>
    <row r="346" spans="1:17" x14ac:dyDescent="0.25">
      <c r="A346" s="53">
        <v>45280</v>
      </c>
      <c r="B346" s="1">
        <v>1</v>
      </c>
      <c r="C346" s="51" t="s">
        <v>297</v>
      </c>
      <c r="D346" s="54" t="s">
        <v>298</v>
      </c>
      <c r="E346" s="42" t="s">
        <v>300</v>
      </c>
      <c r="G346" s="51">
        <v>235.88</v>
      </c>
      <c r="I346" s="56">
        <v>235.88</v>
      </c>
      <c r="J346" s="41">
        <v>45280</v>
      </c>
      <c r="K346" s="57" t="s">
        <v>51</v>
      </c>
      <c r="L346" s="1" t="s">
        <v>299</v>
      </c>
      <c r="N346" t="str">
        <f>IF(F346="","NÃO","SIM")</f>
        <v>NÃO</v>
      </c>
      <c r="O346" t="str">
        <f>IF($B346=5,"SIM","")</f>
        <v/>
      </c>
      <c r="P346" s="52" t="str">
        <f>A346&amp;B346&amp;C346&amp;E346&amp;G346&amp;EDATE(J346,0)</f>
        <v>4528011327414961613º SALÁRIO235,8845280</v>
      </c>
      <c r="Q346" s="1">
        <f>IF(A346=0,"",VLOOKUP($A346,RESUMO!$A$8:$B$107,2,FALSE))</f>
        <v>10</v>
      </c>
    </row>
    <row r="347" spans="1:17" x14ac:dyDescent="0.25">
      <c r="A347" s="53">
        <v>45280</v>
      </c>
      <c r="B347" s="1">
        <v>1</v>
      </c>
      <c r="C347" s="51" t="s">
        <v>331</v>
      </c>
      <c r="D347" s="54" t="s">
        <v>332</v>
      </c>
      <c r="E347" s="42" t="s">
        <v>300</v>
      </c>
      <c r="G347" s="51">
        <v>202.74</v>
      </c>
      <c r="I347" s="56">
        <v>202.74</v>
      </c>
      <c r="J347" s="41">
        <v>45280</v>
      </c>
      <c r="K347" s="57" t="s">
        <v>51</v>
      </c>
      <c r="L347" s="1" t="s">
        <v>333</v>
      </c>
      <c r="N347" t="str">
        <f>IF(F347="","NÃO","SIM")</f>
        <v>NÃO</v>
      </c>
      <c r="O347" t="str">
        <f>IF($B347=5,"SIM","")</f>
        <v/>
      </c>
      <c r="P347" s="52" t="str">
        <f>A347&amp;B347&amp;C347&amp;E347&amp;G347&amp;EDATE(J347,0)</f>
        <v>4528011373649062313º SALÁRIO202,7445280</v>
      </c>
      <c r="Q347" s="1">
        <f>IF(A347=0,"",VLOOKUP($A347,RESUMO!$A$8:$B$107,2,FALSE))</f>
        <v>10</v>
      </c>
    </row>
    <row r="348" spans="1:17" x14ac:dyDescent="0.25">
      <c r="A348" s="41">
        <v>45280</v>
      </c>
      <c r="B348">
        <v>2</v>
      </c>
      <c r="C348" t="s">
        <v>17</v>
      </c>
      <c r="D348" t="s">
        <v>18</v>
      </c>
      <c r="E348" t="s">
        <v>37</v>
      </c>
      <c r="G348" s="66">
        <v>4000</v>
      </c>
      <c r="H348">
        <v>1</v>
      </c>
      <c r="I348" s="66">
        <v>4000</v>
      </c>
      <c r="J348" s="41">
        <v>45250</v>
      </c>
      <c r="K348" t="s">
        <v>21</v>
      </c>
      <c r="M348" t="s">
        <v>22</v>
      </c>
      <c r="N348" t="str">
        <f>IF(F348="","NÃO","SIM")</f>
        <v>NÃO</v>
      </c>
      <c r="O348" t="str">
        <f>IF($B348=5,"SIM","")</f>
        <v/>
      </c>
      <c r="P348" s="52" t="str">
        <f>A348&amp;B348&amp;C348&amp;E348&amp;G348&amp;EDATE(J348,0)</f>
        <v>45280230104762000107ADM OBRA - PARC. 5/15400045250</v>
      </c>
      <c r="Q348" s="1">
        <f>IF(A348=0,"",VLOOKUP($A348,RESUMO!$A$8:$B$107,2,FALSE))</f>
        <v>10</v>
      </c>
    </row>
    <row r="349" spans="1:17" x14ac:dyDescent="0.25">
      <c r="A349" s="41">
        <v>45280</v>
      </c>
      <c r="B349">
        <v>2</v>
      </c>
      <c r="C349" t="s">
        <v>17</v>
      </c>
      <c r="D349" t="s">
        <v>18</v>
      </c>
      <c r="E349" t="s">
        <v>38</v>
      </c>
      <c r="G349" s="66">
        <v>4000</v>
      </c>
      <c r="H349">
        <v>1</v>
      </c>
      <c r="I349" s="66">
        <v>4000</v>
      </c>
      <c r="J349" s="41">
        <v>45280</v>
      </c>
      <c r="K349" t="s">
        <v>21</v>
      </c>
      <c r="M349" t="s">
        <v>22</v>
      </c>
      <c r="N349" t="str">
        <f>IF(F349="","NÃO","SIM")</f>
        <v>NÃO</v>
      </c>
      <c r="O349" t="str">
        <f>IF($B349=5,"SIM","")</f>
        <v/>
      </c>
      <c r="P349" s="52" t="str">
        <f>A349&amp;B349&amp;C349&amp;E349&amp;G349&amp;EDATE(J349,0)</f>
        <v>45280230104762000107ADM OBRA - PARC. 6/15400045280</v>
      </c>
      <c r="Q349" s="1">
        <f>IF(A349=0,"",VLOOKUP($A349,RESUMO!$A$8:$B$107,2,FALSE))</f>
        <v>10</v>
      </c>
    </row>
    <row r="350" spans="1:17" x14ac:dyDescent="0.25">
      <c r="A350" s="53">
        <v>45280</v>
      </c>
      <c r="B350" s="1">
        <v>2</v>
      </c>
      <c r="C350" s="51" t="s">
        <v>261</v>
      </c>
      <c r="D350" s="54" t="s">
        <v>262</v>
      </c>
      <c r="E350" s="42" t="s">
        <v>263</v>
      </c>
      <c r="G350" s="51">
        <v>2000</v>
      </c>
      <c r="I350" s="56">
        <v>2000</v>
      </c>
      <c r="J350" s="41">
        <v>45280</v>
      </c>
      <c r="K350" s="57" t="s">
        <v>56</v>
      </c>
      <c r="L350" s="1" t="s">
        <v>264</v>
      </c>
      <c r="N350" t="str">
        <f>IF(F350="","NÃO","SIM")</f>
        <v>NÃO</v>
      </c>
      <c r="O350" t="str">
        <f>IF($B350=5,"SIM","")</f>
        <v/>
      </c>
      <c r="P350" s="52" t="str">
        <f>A350&amp;B350&amp;C350&amp;E350&amp;G350&amp;EDATE(J350,0)</f>
        <v>45280206411815666EXECUÇÃO HIDRAULICA200045280</v>
      </c>
      <c r="Q350" s="1">
        <f>IF(A350=0,"",VLOOKUP($A350,RESUMO!$A$8:$B$107,2,FALSE))</f>
        <v>10</v>
      </c>
    </row>
    <row r="351" spans="1:17" x14ac:dyDescent="0.25">
      <c r="A351" s="53">
        <v>45280</v>
      </c>
      <c r="B351" s="1">
        <v>2</v>
      </c>
      <c r="C351" s="51" t="s">
        <v>351</v>
      </c>
      <c r="D351" s="54" t="s">
        <v>352</v>
      </c>
      <c r="E351" s="42" t="s">
        <v>353</v>
      </c>
      <c r="G351" s="51">
        <v>730</v>
      </c>
      <c r="I351" s="56">
        <v>730</v>
      </c>
      <c r="J351" s="41">
        <v>45280</v>
      </c>
      <c r="K351" s="57" t="s">
        <v>61</v>
      </c>
      <c r="L351" s="1" t="s">
        <v>354</v>
      </c>
      <c r="N351" t="str">
        <f>IF(F351="","NÃO","SIM")</f>
        <v>NÃO</v>
      </c>
      <c r="O351" t="str">
        <f>IF($B351=5,"SIM","")</f>
        <v/>
      </c>
      <c r="P351" s="52" t="str">
        <f>A351&amp;B351&amp;C351&amp;E351&amp;G351&amp;EDATE(J351,0)</f>
        <v>45280203672693685FRETE - 04/1273045280</v>
      </c>
      <c r="Q351" s="1">
        <f>IF(A351=0,"",VLOOKUP($A351,RESUMO!$A$8:$B$107,2,FALSE))</f>
        <v>10</v>
      </c>
    </row>
    <row r="352" spans="1:17" x14ac:dyDescent="0.25">
      <c r="A352" s="53">
        <v>45280</v>
      </c>
      <c r="B352" s="1">
        <v>3</v>
      </c>
      <c r="C352" s="51" t="s">
        <v>129</v>
      </c>
      <c r="D352" s="54" t="s">
        <v>130</v>
      </c>
      <c r="E352" s="42" t="s">
        <v>355</v>
      </c>
      <c r="G352" s="51">
        <v>2828.31</v>
      </c>
      <c r="I352" s="56">
        <v>2828.31</v>
      </c>
      <c r="J352" s="41">
        <v>45280</v>
      </c>
      <c r="K352" s="57" t="s">
        <v>51</v>
      </c>
      <c r="N352" t="str">
        <f>IF(F352="","NÃO","SIM")</f>
        <v>NÃO</v>
      </c>
      <c r="O352" t="str">
        <f>IF($B352=5,"SIM","")</f>
        <v/>
      </c>
      <c r="P352" s="52" t="str">
        <f>A352&amp;B352&amp;C352&amp;E352&amp;G352&amp;EDATE(J352,0)</f>
        <v>45280300394460000141FOLHA DP - 13º/20232828,3145280</v>
      </c>
      <c r="Q352" s="1">
        <f>IF(A352=0,"",VLOOKUP($A352,RESUMO!$A$8:$B$107,2,FALSE))</f>
        <v>10</v>
      </c>
    </row>
    <row r="353" spans="1:17" x14ac:dyDescent="0.25">
      <c r="A353" s="53">
        <v>45280</v>
      </c>
      <c r="B353" s="1">
        <v>3</v>
      </c>
      <c r="C353" s="51" t="s">
        <v>78</v>
      </c>
      <c r="D353" s="54" t="s">
        <v>79</v>
      </c>
      <c r="E353" s="42" t="s">
        <v>80</v>
      </c>
      <c r="G353" s="51">
        <v>136.80000000000001</v>
      </c>
      <c r="I353" s="56">
        <v>136.80000000000001</v>
      </c>
      <c r="J353" s="41">
        <v>45280</v>
      </c>
      <c r="K353" s="57" t="s">
        <v>51</v>
      </c>
      <c r="L353" s="1" t="s">
        <v>81</v>
      </c>
      <c r="N353" t="str">
        <f>IF(F353="","NÃO","SIM")</f>
        <v>NÃO</v>
      </c>
      <c r="O353" t="str">
        <f>IF($B353=5,"SIM","")</f>
        <v/>
      </c>
      <c r="P353" s="52" t="str">
        <f>A353&amp;B353&amp;C353&amp;E353&amp;G353&amp;EDATE(J353,0)</f>
        <v>45280327648990687MHS SEGURANÇA DO TRABALHO136,845280</v>
      </c>
      <c r="Q353" s="1">
        <f>IF(A353=0,"",VLOOKUP($A353,RESUMO!$A$8:$B$107,2,FALSE))</f>
        <v>10</v>
      </c>
    </row>
    <row r="354" spans="1:17" x14ac:dyDescent="0.25">
      <c r="A354" s="53">
        <v>45280</v>
      </c>
      <c r="B354" s="1">
        <v>3</v>
      </c>
      <c r="C354" s="51" t="s">
        <v>178</v>
      </c>
      <c r="D354" s="54" t="s">
        <v>179</v>
      </c>
      <c r="E354" s="42" t="s">
        <v>356</v>
      </c>
      <c r="G354" s="51">
        <v>755</v>
      </c>
      <c r="I354" s="56">
        <v>755</v>
      </c>
      <c r="J354" s="41">
        <v>45288</v>
      </c>
      <c r="K354" s="57" t="s">
        <v>181</v>
      </c>
      <c r="N354" t="str">
        <f>IF(F354="","NÃO","SIM")</f>
        <v>NÃO</v>
      </c>
      <c r="O354" t="str">
        <f>IF($B354=5,"SIM","")</f>
        <v/>
      </c>
      <c r="P354" s="52" t="str">
        <f>A354&amp;B354&amp;C354&amp;E354&amp;G354&amp;EDATE(J354,0)</f>
        <v>45280307409393000130POLICORTE, SERRA DE BANCADA, MARTELO - NF 2282875545288</v>
      </c>
      <c r="Q354" s="1">
        <f>IF(A354=0,"",VLOOKUP($A354,RESUMO!$A$8:$B$107,2,FALSE))</f>
        <v>10</v>
      </c>
    </row>
    <row r="355" spans="1:17" x14ac:dyDescent="0.25">
      <c r="A355" s="53">
        <v>45280</v>
      </c>
      <c r="B355" s="1">
        <v>3</v>
      </c>
      <c r="C355" s="51" t="s">
        <v>183</v>
      </c>
      <c r="D355" s="54" t="s">
        <v>184</v>
      </c>
      <c r="E355" s="42" t="s">
        <v>357</v>
      </c>
      <c r="G355" s="51">
        <v>3161.21</v>
      </c>
      <c r="I355" s="56">
        <v>3161.21</v>
      </c>
      <c r="J355" s="41">
        <v>45288</v>
      </c>
      <c r="K355" s="57" t="s">
        <v>51</v>
      </c>
      <c r="N355" t="str">
        <f>IF(F355="","NÃO","SIM")</f>
        <v>NÃO</v>
      </c>
      <c r="O355" t="str">
        <f>IF($B355=5,"SIM","")</f>
        <v/>
      </c>
      <c r="P355" s="52" t="str">
        <f>A355&amp;B355&amp;C355&amp;E355&amp;G355&amp;EDATE(J355,0)</f>
        <v>45280324654133000220CESTAS BASICAS - NF 2269193161,2145288</v>
      </c>
      <c r="Q355" s="1">
        <f>IF(A355=0,"",VLOOKUP($A355,RESUMO!$A$8:$B$107,2,FALSE))</f>
        <v>10</v>
      </c>
    </row>
    <row r="356" spans="1:17" x14ac:dyDescent="0.25">
      <c r="A356" s="53">
        <v>45280</v>
      </c>
      <c r="B356" s="1">
        <v>3</v>
      </c>
      <c r="C356" s="51" t="s">
        <v>85</v>
      </c>
      <c r="D356" s="54" t="s">
        <v>86</v>
      </c>
      <c r="E356" s="42" t="s">
        <v>358</v>
      </c>
      <c r="G356" s="51">
        <v>241.32</v>
      </c>
      <c r="I356" s="56">
        <v>241.32</v>
      </c>
      <c r="J356" s="41">
        <v>45291</v>
      </c>
      <c r="K356" s="57" t="s">
        <v>51</v>
      </c>
      <c r="N356" t="str">
        <f>IF(F356="","NÃO","SIM")</f>
        <v>NÃO</v>
      </c>
      <c r="O356" t="str">
        <f>IF($B356=5,"SIM","")</f>
        <v/>
      </c>
      <c r="P356" s="52" t="str">
        <f>A356&amp;B356&amp;C356&amp;E356&amp;G356&amp;EDATE(J356,0)</f>
        <v>45280338727707000177COMPETÊNCIA 12/2023241,3245291</v>
      </c>
      <c r="Q356" s="1">
        <f>IF(A356=0,"",VLOOKUP($A356,RESUMO!$A$8:$B$107,2,FALSE))</f>
        <v>10</v>
      </c>
    </row>
    <row r="357" spans="1:17" x14ac:dyDescent="0.25">
      <c r="A357" s="53">
        <v>45280</v>
      </c>
      <c r="B357" s="1">
        <v>3</v>
      </c>
      <c r="C357" s="51" t="s">
        <v>178</v>
      </c>
      <c r="D357" s="54" t="s">
        <v>179</v>
      </c>
      <c r="E357" s="42" t="s">
        <v>359</v>
      </c>
      <c r="G357" s="51">
        <v>420</v>
      </c>
      <c r="I357" s="56">
        <v>420</v>
      </c>
      <c r="J357" s="41">
        <v>45294</v>
      </c>
      <c r="K357" s="57" t="s">
        <v>181</v>
      </c>
      <c r="N357" t="str">
        <f>IF(F357="","NÃO","SIM")</f>
        <v>NÃO</v>
      </c>
      <c r="O357" t="str">
        <f>IF($B357=5,"SIM","")</f>
        <v/>
      </c>
      <c r="P357" s="52" t="str">
        <f>A357&amp;B357&amp;C357&amp;E357&amp;G357&amp;EDATE(J357,0)</f>
        <v>45280307409393000130MOTOR, MANGOTE - NF 2289542045294</v>
      </c>
      <c r="Q357" s="1">
        <f>IF(A357=0,"",VLOOKUP($A357,RESUMO!$A$8:$B$107,2,FALSE))</f>
        <v>10</v>
      </c>
    </row>
    <row r="358" spans="1:17" x14ac:dyDescent="0.25">
      <c r="A358" s="53">
        <v>45280</v>
      </c>
      <c r="B358" s="1">
        <v>3</v>
      </c>
      <c r="C358" s="51" t="s">
        <v>178</v>
      </c>
      <c r="D358" s="54" t="s">
        <v>179</v>
      </c>
      <c r="E358" s="42" t="s">
        <v>360</v>
      </c>
      <c r="G358" s="51">
        <v>490</v>
      </c>
      <c r="I358" s="56">
        <v>490</v>
      </c>
      <c r="J358" s="41">
        <v>45301</v>
      </c>
      <c r="K358" s="57" t="s">
        <v>181</v>
      </c>
      <c r="N358" t="str">
        <f>IF(F358="","NÃO","SIM")</f>
        <v>NÃO</v>
      </c>
      <c r="O358" t="str">
        <f>IF($B358=5,"SIM","")</f>
        <v/>
      </c>
      <c r="P358" s="52" t="str">
        <f>A358&amp;B358&amp;C358&amp;E358&amp;G358&amp;EDATE(J358,0)</f>
        <v>45280307409393000130GUINCHO E PEDESTAL - NF 2295849045301</v>
      </c>
      <c r="Q358" s="1">
        <f>IF(A358=0,"",VLOOKUP($A358,RESUMO!$A$8:$B$107,2,FALSE))</f>
        <v>10</v>
      </c>
    </row>
    <row r="359" spans="1:17" x14ac:dyDescent="0.25">
      <c r="A359" s="53">
        <v>45280</v>
      </c>
      <c r="B359" s="1">
        <v>5</v>
      </c>
      <c r="C359" s="51" t="s">
        <v>297</v>
      </c>
      <c r="D359" s="54" t="s">
        <v>298</v>
      </c>
      <c r="E359" s="42" t="s">
        <v>361</v>
      </c>
      <c r="G359" s="51">
        <v>91</v>
      </c>
      <c r="I359" s="56">
        <v>91</v>
      </c>
      <c r="J359" s="41">
        <v>45274</v>
      </c>
      <c r="K359" s="57" t="s">
        <v>51</v>
      </c>
      <c r="L359" s="1" t="s">
        <v>299</v>
      </c>
      <c r="N359" t="str">
        <f>IF(F359="","NÃO","SIM")</f>
        <v>NÃO</v>
      </c>
      <c r="O359" t="str">
        <f>IF($B359=5,"SIM","")</f>
        <v>SIM</v>
      </c>
      <c r="P359" s="52" t="str">
        <f>A359&amp;B359&amp;C359&amp;E359&amp;G359&amp;EDATE(J359,0)</f>
        <v>452805132741496167 DIAS VT E CAFÉ9145274</v>
      </c>
      <c r="Q359" s="1">
        <f>IF(A359=0,"",VLOOKUP($A359,RESUMO!$A$8:$B$107,2,FALSE))</f>
        <v>10</v>
      </c>
    </row>
    <row r="360" spans="1:17" x14ac:dyDescent="0.25">
      <c r="A360" s="53">
        <v>45280</v>
      </c>
      <c r="B360" s="1">
        <v>5</v>
      </c>
      <c r="C360" s="51" t="s">
        <v>362</v>
      </c>
      <c r="D360" s="54" t="s">
        <v>363</v>
      </c>
      <c r="E360" s="42" t="s">
        <v>364</v>
      </c>
      <c r="G360" s="51">
        <v>335</v>
      </c>
      <c r="I360" s="56">
        <v>335</v>
      </c>
      <c r="J360" s="41">
        <v>45271</v>
      </c>
      <c r="K360" s="57" t="s">
        <v>90</v>
      </c>
      <c r="N360" t="str">
        <f>IF(F360="","NÃO","SIM")</f>
        <v>NÃO</v>
      </c>
      <c r="O360" t="str">
        <f>IF($B360=5,"SIM","")</f>
        <v>SIM</v>
      </c>
      <c r="P360" s="52" t="str">
        <f>A360&amp;B360&amp;C360&amp;E360&amp;G360&amp;EDATE(J360,0)</f>
        <v>45280517015387000152IGOL - NF 843533545271</v>
      </c>
      <c r="Q360" s="1">
        <f>IF(A360=0,"",VLOOKUP($A360,RESUMO!$A$8:$B$107,2,FALSE))</f>
        <v>10</v>
      </c>
    </row>
    <row r="361" spans="1:17" x14ac:dyDescent="0.25">
      <c r="A361" s="53">
        <v>45280</v>
      </c>
      <c r="B361" s="1">
        <v>5</v>
      </c>
      <c r="C361" s="51" t="s">
        <v>362</v>
      </c>
      <c r="D361" s="54" t="s">
        <v>363</v>
      </c>
      <c r="E361" s="42" t="s">
        <v>365</v>
      </c>
      <c r="G361" s="51">
        <v>200</v>
      </c>
      <c r="I361" s="56">
        <v>200</v>
      </c>
      <c r="J361" s="41">
        <v>45264</v>
      </c>
      <c r="K361" s="57" t="s">
        <v>90</v>
      </c>
      <c r="N361" t="str">
        <f>IF(F361="","NÃO","SIM")</f>
        <v>NÃO</v>
      </c>
      <c r="O361" t="str">
        <f>IF($B361=5,"SIM","")</f>
        <v>SIM</v>
      </c>
      <c r="P361" s="52" t="str">
        <f>A361&amp;B361&amp;C361&amp;E361&amp;G361&amp;EDATE(J361,0)</f>
        <v>45280517015387000152DESMOLDANTE - NF 836420045264</v>
      </c>
      <c r="Q361" s="1">
        <f>IF(A361=0,"",VLOOKUP($A361,RESUMO!$A$8:$B$107,2,FALSE))</f>
        <v>10</v>
      </c>
    </row>
    <row r="362" spans="1:17" x14ac:dyDescent="0.25">
      <c r="A362" s="53">
        <v>45280</v>
      </c>
      <c r="B362" s="1">
        <v>5</v>
      </c>
      <c r="C362" s="51" t="s">
        <v>193</v>
      </c>
      <c r="D362" s="54" t="s">
        <v>194</v>
      </c>
      <c r="E362" s="42" t="s">
        <v>366</v>
      </c>
      <c r="G362" s="51">
        <v>2934.41</v>
      </c>
      <c r="I362" s="56">
        <v>2934.41</v>
      </c>
      <c r="J362" s="41">
        <v>45266</v>
      </c>
      <c r="K362" s="57" t="s">
        <v>90</v>
      </c>
      <c r="N362" t="str">
        <f>IF(F362="","NÃO","SIM")</f>
        <v>NÃO</v>
      </c>
      <c r="O362" t="str">
        <f>IF($B362=5,"SIM","")</f>
        <v>SIM</v>
      </c>
      <c r="P362" s="52" t="str">
        <f>A362&amp;B362&amp;C362&amp;E362&amp;G362&amp;EDATE(J362,0)</f>
        <v>45280502697297000111MATERIAIS ELÉTRICOS - NF 2782402934,4145266</v>
      </c>
      <c r="Q362" s="1">
        <f>IF(A362=0,"",VLOOKUP($A362,RESUMO!$A$8:$B$107,2,FALSE))</f>
        <v>10</v>
      </c>
    </row>
    <row r="363" spans="1:17" x14ac:dyDescent="0.25">
      <c r="A363" s="53">
        <v>45280</v>
      </c>
      <c r="B363" s="1">
        <v>5</v>
      </c>
      <c r="C363" s="51" t="s">
        <v>367</v>
      </c>
      <c r="D363" s="54" t="s">
        <v>368</v>
      </c>
      <c r="G363" s="51">
        <v>1000</v>
      </c>
      <c r="I363" s="56">
        <v>1000</v>
      </c>
      <c r="J363" s="41">
        <v>45274</v>
      </c>
      <c r="K363" s="57" t="s">
        <v>61</v>
      </c>
      <c r="N363" t="str">
        <f>IF(F363="","NÃO","SIM")</f>
        <v>NÃO</v>
      </c>
      <c r="O363" t="str">
        <f>IF($B363=5,"SIM","")</f>
        <v>SIM</v>
      </c>
      <c r="P363" s="52" t="str">
        <f>A363&amp;B363&amp;C363&amp;E363&amp;G363&amp;EDATE(J363,0)</f>
        <v>45280536716693000160100045274</v>
      </c>
      <c r="Q363" s="1">
        <f>IF(A363=0,"",VLOOKUP($A363,RESUMO!$A$8:$B$107,2,FALSE))</f>
        <v>10</v>
      </c>
    </row>
    <row r="364" spans="1:17" x14ac:dyDescent="0.25">
      <c r="A364" s="53">
        <v>45280</v>
      </c>
      <c r="B364" s="1">
        <v>5</v>
      </c>
      <c r="C364" s="51" t="s">
        <v>318</v>
      </c>
      <c r="D364" s="54" t="s">
        <v>319</v>
      </c>
      <c r="G364" s="51">
        <v>2500</v>
      </c>
      <c r="I364" s="56">
        <v>2500</v>
      </c>
      <c r="J364" s="41">
        <v>45274</v>
      </c>
      <c r="K364" s="57" t="s">
        <v>90</v>
      </c>
      <c r="N364" t="str">
        <f>IF(F364="","NÃO","SIM")</f>
        <v>NÃO</v>
      </c>
      <c r="O364" t="str">
        <f>IF($B364=5,"SIM","")</f>
        <v>SIM</v>
      </c>
      <c r="P364" s="52" t="str">
        <f>A364&amp;B364&amp;C364&amp;E364&amp;G364&amp;EDATE(J364,0)</f>
        <v>45280550322705000101250045274</v>
      </c>
      <c r="Q364" s="1">
        <f>IF(A364=0,"",VLOOKUP($A364,RESUMO!$A$8:$B$107,2,FALSE))</f>
        <v>10</v>
      </c>
    </row>
    <row r="365" spans="1:17" x14ac:dyDescent="0.25">
      <c r="A365" s="53">
        <v>45296</v>
      </c>
      <c r="B365" s="1">
        <v>1</v>
      </c>
      <c r="C365" s="51" t="s">
        <v>62</v>
      </c>
      <c r="D365" s="54" t="s">
        <v>63</v>
      </c>
      <c r="E365" s="42" t="s">
        <v>64</v>
      </c>
      <c r="G365" s="51">
        <v>1509.95</v>
      </c>
      <c r="I365" s="56">
        <v>1509.95</v>
      </c>
      <c r="J365" s="41">
        <v>45296</v>
      </c>
      <c r="K365" s="57" t="s">
        <v>51</v>
      </c>
      <c r="L365" s="1" t="s">
        <v>65</v>
      </c>
      <c r="N365" t="str">
        <f>IF(F365="","NÃO","SIM")</f>
        <v>NÃO</v>
      </c>
      <c r="O365" t="str">
        <f>IF($B365=5,"SIM","")</f>
        <v/>
      </c>
      <c r="P365" s="52" t="str">
        <f>A365&amp;B365&amp;C365&amp;E365&amp;G365&amp;EDATE(J365,0)</f>
        <v>45296112101331640SALÁRIO1509,9545296</v>
      </c>
      <c r="Q365" s="1">
        <f>IF(A365=0,"",VLOOKUP($A365,RESUMO!$A$8:$B$107,2,FALSE))</f>
        <v>11</v>
      </c>
    </row>
    <row r="366" spans="1:17" x14ac:dyDescent="0.25">
      <c r="A366" s="53">
        <v>45296</v>
      </c>
      <c r="B366" s="1">
        <v>1</v>
      </c>
      <c r="C366" s="51" t="s">
        <v>66</v>
      </c>
      <c r="D366" s="54" t="s">
        <v>67</v>
      </c>
      <c r="E366" s="42" t="s">
        <v>64</v>
      </c>
      <c r="G366" s="51">
        <v>1429.45</v>
      </c>
      <c r="I366" s="56">
        <v>1429.45</v>
      </c>
      <c r="J366" s="41">
        <v>45296</v>
      </c>
      <c r="K366" s="57" t="s">
        <v>51</v>
      </c>
      <c r="L366" s="1" t="s">
        <v>68</v>
      </c>
      <c r="N366" t="str">
        <f>IF(F366="","NÃO","SIM")</f>
        <v>NÃO</v>
      </c>
      <c r="O366" t="str">
        <f>IF($B366=5,"SIM","")</f>
        <v/>
      </c>
      <c r="P366" s="52" t="str">
        <f>A366&amp;B366&amp;C366&amp;E366&amp;G366&amp;EDATE(J366,0)</f>
        <v>45296170458913693SALÁRIO1429,4545296</v>
      </c>
      <c r="Q366" s="1">
        <f>IF(A366=0,"",VLOOKUP($A366,RESUMO!$A$8:$B$107,2,FALSE))</f>
        <v>11</v>
      </c>
    </row>
    <row r="367" spans="1:17" x14ac:dyDescent="0.25">
      <c r="A367" s="53">
        <v>45296</v>
      </c>
      <c r="B367" s="1">
        <v>1</v>
      </c>
      <c r="C367" s="51" t="s">
        <v>69</v>
      </c>
      <c r="D367" s="54" t="s">
        <v>70</v>
      </c>
      <c r="E367" s="42" t="s">
        <v>64</v>
      </c>
      <c r="G367" s="51">
        <v>1131.5999999999999</v>
      </c>
      <c r="I367" s="56">
        <v>1131.5999999999999</v>
      </c>
      <c r="J367" s="41">
        <v>45296</v>
      </c>
      <c r="K367" s="57" t="s">
        <v>51</v>
      </c>
      <c r="L367" s="1" t="s">
        <v>71</v>
      </c>
      <c r="N367" t="str">
        <f>IF(F367="","NÃO","SIM")</f>
        <v>NÃO</v>
      </c>
      <c r="O367" t="str">
        <f>IF($B367=5,"SIM","")</f>
        <v/>
      </c>
      <c r="P367" s="52" t="str">
        <f>A367&amp;B367&amp;C367&amp;E367&amp;G367&amp;EDATE(J367,0)</f>
        <v>45296160917440625SALÁRIO1131,645296</v>
      </c>
      <c r="Q367" s="1">
        <f>IF(A367=0,"",VLOOKUP($A367,RESUMO!$A$8:$B$107,2,FALSE))</f>
        <v>11</v>
      </c>
    </row>
    <row r="368" spans="1:17" x14ac:dyDescent="0.25">
      <c r="A368" s="53">
        <v>45296</v>
      </c>
      <c r="B368" s="1">
        <v>1</v>
      </c>
      <c r="C368" s="51" t="s">
        <v>72</v>
      </c>
      <c r="D368" s="54" t="s">
        <v>73</v>
      </c>
      <c r="E368" s="42" t="s">
        <v>64</v>
      </c>
      <c r="G368" s="51">
        <v>800.1</v>
      </c>
      <c r="I368" s="56">
        <v>800.1</v>
      </c>
      <c r="J368" s="41">
        <v>45296</v>
      </c>
      <c r="K368" s="57" t="s">
        <v>51</v>
      </c>
      <c r="L368" s="1" t="s">
        <v>74</v>
      </c>
      <c r="N368" t="str">
        <f>IF(F368="","NÃO","SIM")</f>
        <v>NÃO</v>
      </c>
      <c r="O368" t="str">
        <f>IF($B368=5,"SIM","")</f>
        <v/>
      </c>
      <c r="P368" s="52" t="str">
        <f>A368&amp;B368&amp;C368&amp;E368&amp;G368&amp;EDATE(J368,0)</f>
        <v>45296116700914655SALÁRIO800,145296</v>
      </c>
      <c r="Q368" s="1">
        <f>IF(A368=0,"",VLOOKUP($A368,RESUMO!$A$8:$B$107,2,FALSE))</f>
        <v>11</v>
      </c>
    </row>
    <row r="369" spans="1:17" x14ac:dyDescent="0.25">
      <c r="A369" s="53">
        <v>45296</v>
      </c>
      <c r="B369" s="1">
        <v>1</v>
      </c>
      <c r="C369" s="51" t="s">
        <v>147</v>
      </c>
      <c r="D369" s="54" t="s">
        <v>148</v>
      </c>
      <c r="E369" s="42" t="s">
        <v>64</v>
      </c>
      <c r="G369" s="51">
        <v>1281.33</v>
      </c>
      <c r="I369" s="56">
        <v>1281.33</v>
      </c>
      <c r="J369" s="41">
        <v>45296</v>
      </c>
      <c r="K369" s="57" t="s">
        <v>51</v>
      </c>
      <c r="L369" s="1" t="s">
        <v>149</v>
      </c>
      <c r="N369" t="str">
        <f>IF(F369="","NÃO","SIM")</f>
        <v>NÃO</v>
      </c>
      <c r="O369" t="str">
        <f>IF($B369=5,"SIM","")</f>
        <v/>
      </c>
      <c r="P369" s="52" t="str">
        <f>A369&amp;B369&amp;C369&amp;E369&amp;G369&amp;EDATE(J369,0)</f>
        <v>45296103213713643SALÁRIO1281,3345296</v>
      </c>
      <c r="Q369" s="1">
        <f>IF(A369=0,"",VLOOKUP($A369,RESUMO!$A$8:$B$107,2,FALSE))</f>
        <v>11</v>
      </c>
    </row>
    <row r="370" spans="1:17" x14ac:dyDescent="0.25">
      <c r="A370" s="53">
        <v>45296</v>
      </c>
      <c r="B370" s="1">
        <v>1</v>
      </c>
      <c r="C370" s="51" t="s">
        <v>150</v>
      </c>
      <c r="D370" s="54" t="s">
        <v>151</v>
      </c>
      <c r="E370" s="42" t="s">
        <v>64</v>
      </c>
      <c r="G370" s="51">
        <v>952.76</v>
      </c>
      <c r="I370" s="56">
        <v>952.76</v>
      </c>
      <c r="J370" s="41">
        <v>45296</v>
      </c>
      <c r="K370" s="57" t="s">
        <v>51</v>
      </c>
      <c r="L370" s="1" t="s">
        <v>152</v>
      </c>
      <c r="N370" t="str">
        <f>IF(F370="","NÃO","SIM")</f>
        <v>NÃO</v>
      </c>
      <c r="O370" t="str">
        <f>IF($B370=5,"SIM","")</f>
        <v/>
      </c>
      <c r="P370" s="52" t="str">
        <f>A370&amp;B370&amp;C370&amp;E370&amp;G370&amp;EDATE(J370,0)</f>
        <v>45296113075426628SALÁRIO952,7645296</v>
      </c>
      <c r="Q370" s="1">
        <f>IF(A370=0,"",VLOOKUP($A370,RESUMO!$A$8:$B$107,2,FALSE))</f>
        <v>11</v>
      </c>
    </row>
    <row r="371" spans="1:17" x14ac:dyDescent="0.25">
      <c r="A371" s="53">
        <v>45296</v>
      </c>
      <c r="B371" s="1">
        <v>1</v>
      </c>
      <c r="C371" s="51" t="s">
        <v>201</v>
      </c>
      <c r="D371" s="54" t="s">
        <v>202</v>
      </c>
      <c r="E371" s="42" t="s">
        <v>64</v>
      </c>
      <c r="G371" s="51">
        <v>800.1</v>
      </c>
      <c r="I371" s="56">
        <v>800.1</v>
      </c>
      <c r="J371" s="41">
        <v>45296</v>
      </c>
      <c r="K371" s="57" t="s">
        <v>51</v>
      </c>
      <c r="L371" s="1" t="s">
        <v>203</v>
      </c>
      <c r="N371" t="str">
        <f>IF(F371="","NÃO","SIM")</f>
        <v>NÃO</v>
      </c>
      <c r="O371" t="str">
        <f>IF($B371=5,"SIM","")</f>
        <v/>
      </c>
      <c r="P371" s="52" t="str">
        <f>A371&amp;B371&amp;C371&amp;E371&amp;G371&amp;EDATE(J371,0)</f>
        <v>45296116700955688SALÁRIO800,145296</v>
      </c>
      <c r="Q371" s="1">
        <f>IF(A371=0,"",VLOOKUP($A371,RESUMO!$A$8:$B$107,2,FALSE))</f>
        <v>11</v>
      </c>
    </row>
    <row r="372" spans="1:17" x14ac:dyDescent="0.25">
      <c r="A372" s="53">
        <v>45296</v>
      </c>
      <c r="B372" s="1">
        <v>1</v>
      </c>
      <c r="C372" s="51" t="s">
        <v>204</v>
      </c>
      <c r="D372" s="54" t="s">
        <v>205</v>
      </c>
      <c r="E372" s="42" t="s">
        <v>64</v>
      </c>
      <c r="G372" s="51">
        <v>873.33</v>
      </c>
      <c r="I372" s="56">
        <v>873.33</v>
      </c>
      <c r="J372" s="41">
        <v>45296</v>
      </c>
      <c r="K372" s="57" t="s">
        <v>51</v>
      </c>
      <c r="L372" s="1" t="s">
        <v>206</v>
      </c>
      <c r="N372" t="str">
        <f>IF(F372="","NÃO","SIM")</f>
        <v>NÃO</v>
      </c>
      <c r="O372" t="str">
        <f>IF($B372=5,"SIM","")</f>
        <v/>
      </c>
      <c r="P372" s="52" t="str">
        <f>A372&amp;B372&amp;C372&amp;E372&amp;G372&amp;EDATE(J372,0)</f>
        <v>45296105864821560SALÁRIO873,3345296</v>
      </c>
      <c r="Q372" s="1">
        <f>IF(A372=0,"",VLOOKUP($A372,RESUMO!$A$8:$B$107,2,FALSE))</f>
        <v>11</v>
      </c>
    </row>
    <row r="373" spans="1:17" x14ac:dyDescent="0.25">
      <c r="A373" s="53">
        <v>45296</v>
      </c>
      <c r="B373" s="1">
        <v>1</v>
      </c>
      <c r="C373" s="51" t="s">
        <v>294</v>
      </c>
      <c r="D373" s="54" t="s">
        <v>295</v>
      </c>
      <c r="E373" s="42" t="s">
        <v>64</v>
      </c>
      <c r="G373" s="51">
        <v>1011.75</v>
      </c>
      <c r="I373" s="56">
        <v>1011.75</v>
      </c>
      <c r="J373" s="41">
        <v>45296</v>
      </c>
      <c r="K373" s="57" t="s">
        <v>51</v>
      </c>
      <c r="L373" s="1" t="s">
        <v>296</v>
      </c>
      <c r="N373" t="str">
        <f>IF(F373="","NÃO","SIM")</f>
        <v>NÃO</v>
      </c>
      <c r="O373" t="str">
        <f>IF($B373=5,"SIM","")</f>
        <v/>
      </c>
      <c r="P373" s="52" t="str">
        <f>A373&amp;B373&amp;C373&amp;E373&amp;G373&amp;EDATE(J373,0)</f>
        <v>45296109250736606SALÁRIO1011,7545296</v>
      </c>
      <c r="Q373" s="1">
        <f>IF(A373=0,"",VLOOKUP($A373,RESUMO!$A$8:$B$107,2,FALSE))</f>
        <v>11</v>
      </c>
    </row>
    <row r="374" spans="1:17" x14ac:dyDescent="0.25">
      <c r="A374" s="53">
        <v>45296</v>
      </c>
      <c r="B374" s="1">
        <v>1</v>
      </c>
      <c r="C374" s="51" t="s">
        <v>297</v>
      </c>
      <c r="D374" s="54" t="s">
        <v>298</v>
      </c>
      <c r="E374" s="42" t="s">
        <v>64</v>
      </c>
      <c r="G374" s="51">
        <v>753.69</v>
      </c>
      <c r="I374" s="56">
        <v>753.69</v>
      </c>
      <c r="J374" s="41">
        <v>45296</v>
      </c>
      <c r="K374" s="57" t="s">
        <v>51</v>
      </c>
      <c r="L374" s="1" t="s">
        <v>299</v>
      </c>
      <c r="N374" t="str">
        <f>IF(F374="","NÃO","SIM")</f>
        <v>NÃO</v>
      </c>
      <c r="O374" t="str">
        <f>IF($B374=5,"SIM","")</f>
        <v/>
      </c>
      <c r="P374" s="52" t="str">
        <f>A374&amp;B374&amp;C374&amp;E374&amp;G374&amp;EDATE(J374,0)</f>
        <v>45296113274149616SALÁRIO753,6945296</v>
      </c>
      <c r="Q374" s="1">
        <f>IF(A374=0,"",VLOOKUP($A374,RESUMO!$A$8:$B$107,2,FALSE))</f>
        <v>11</v>
      </c>
    </row>
    <row r="375" spans="1:17" x14ac:dyDescent="0.25">
      <c r="A375" s="53">
        <v>45296</v>
      </c>
      <c r="B375" s="1">
        <v>1</v>
      </c>
      <c r="C375" s="51" t="s">
        <v>331</v>
      </c>
      <c r="D375" s="54" t="s">
        <v>332</v>
      </c>
      <c r="E375" s="42" t="s">
        <v>64</v>
      </c>
      <c r="G375" s="51">
        <v>1281.33</v>
      </c>
      <c r="I375" s="56">
        <v>1281.33</v>
      </c>
      <c r="J375" s="41">
        <v>45296</v>
      </c>
      <c r="K375" s="57" t="s">
        <v>51</v>
      </c>
      <c r="L375" s="1" t="s">
        <v>333</v>
      </c>
      <c r="N375" t="str">
        <f>IF(F375="","NÃO","SIM")</f>
        <v>NÃO</v>
      </c>
      <c r="O375" t="str">
        <f>IF($B375=5,"SIM","")</f>
        <v/>
      </c>
      <c r="P375" s="52" t="str">
        <f>A375&amp;B375&amp;C375&amp;E375&amp;G375&amp;EDATE(J375,0)</f>
        <v>45296113736490623SALÁRIO1281,3345296</v>
      </c>
      <c r="Q375" s="1">
        <f>IF(A375=0,"",VLOOKUP($A375,RESUMO!$A$8:$B$107,2,FALSE))</f>
        <v>11</v>
      </c>
    </row>
    <row r="376" spans="1:17" x14ac:dyDescent="0.25">
      <c r="A376" s="53">
        <v>45296</v>
      </c>
      <c r="B376" s="1">
        <v>1</v>
      </c>
      <c r="C376" s="51" t="s">
        <v>243</v>
      </c>
      <c r="D376" s="54" t="s">
        <v>244</v>
      </c>
      <c r="E376" s="42" t="s">
        <v>64</v>
      </c>
      <c r="G376" s="51">
        <v>180</v>
      </c>
      <c r="H376" s="55">
        <v>5</v>
      </c>
      <c r="I376" s="56">
        <v>900</v>
      </c>
      <c r="J376" s="41">
        <v>45296</v>
      </c>
      <c r="K376" s="57" t="s">
        <v>51</v>
      </c>
      <c r="L376" s="1" t="s">
        <v>245</v>
      </c>
      <c r="N376" t="str">
        <f>IF(F376="","NÃO","SIM")</f>
        <v>NÃO</v>
      </c>
      <c r="O376" t="str">
        <f>IF($B376=5,"SIM","")</f>
        <v/>
      </c>
      <c r="P376" s="52" t="str">
        <f>A376&amp;B376&amp;C376&amp;E376&amp;G376&amp;EDATE(J376,0)</f>
        <v>45296131699502668SALÁRIO18045296</v>
      </c>
      <c r="Q376" s="1">
        <f>IF(A376=0,"",VLOOKUP($A376,RESUMO!$A$8:$B$107,2,FALSE))</f>
        <v>11</v>
      </c>
    </row>
    <row r="377" spans="1:17" x14ac:dyDescent="0.25">
      <c r="A377" s="53">
        <v>45296</v>
      </c>
      <c r="B377" s="1">
        <v>1</v>
      </c>
      <c r="C377" s="51" t="s">
        <v>62</v>
      </c>
      <c r="D377" s="54" t="s">
        <v>63</v>
      </c>
      <c r="E377" s="42" t="s">
        <v>107</v>
      </c>
      <c r="G377" s="51">
        <v>31.4</v>
      </c>
      <c r="H377" s="55">
        <v>18</v>
      </c>
      <c r="I377" s="56">
        <v>565.19999999999993</v>
      </c>
      <c r="J377" s="41">
        <v>45296</v>
      </c>
      <c r="K377" s="57" t="s">
        <v>51</v>
      </c>
      <c r="L377" s="1" t="s">
        <v>65</v>
      </c>
      <c r="N377" t="str">
        <f>IF(F377="","NÃO","SIM")</f>
        <v>NÃO</v>
      </c>
      <c r="O377" t="str">
        <f>IF($B377=5,"SIM","")</f>
        <v/>
      </c>
      <c r="P377" s="52" t="str">
        <f>A377&amp;B377&amp;C377&amp;E377&amp;G377&amp;EDATE(J377,0)</f>
        <v>45296112101331640TRANSPORTE31,445296</v>
      </c>
      <c r="Q377" s="1">
        <f>IF(A377=0,"",VLOOKUP($A377,RESUMO!$A$8:$B$107,2,FALSE))</f>
        <v>11</v>
      </c>
    </row>
    <row r="378" spans="1:17" x14ac:dyDescent="0.25">
      <c r="A378" s="53">
        <v>45296</v>
      </c>
      <c r="B378" s="1">
        <v>1</v>
      </c>
      <c r="C378" s="51" t="s">
        <v>66</v>
      </c>
      <c r="D378" s="54" t="s">
        <v>67</v>
      </c>
      <c r="E378" s="42" t="s">
        <v>107</v>
      </c>
      <c r="G378" s="51">
        <v>31.4</v>
      </c>
      <c r="H378" s="55">
        <v>17</v>
      </c>
      <c r="I378" s="56">
        <v>533.79999999999995</v>
      </c>
      <c r="J378" s="41">
        <v>45296</v>
      </c>
      <c r="K378" s="57" t="s">
        <v>51</v>
      </c>
      <c r="L378" s="1" t="s">
        <v>68</v>
      </c>
      <c r="N378" t="str">
        <f>IF(F378="","NÃO","SIM")</f>
        <v>NÃO</v>
      </c>
      <c r="O378" t="str">
        <f>IF($B378=5,"SIM","")</f>
        <v/>
      </c>
      <c r="P378" s="52" t="str">
        <f>A378&amp;B378&amp;C378&amp;E378&amp;G378&amp;EDATE(J378,0)</f>
        <v>45296170458913693TRANSPORTE31,445296</v>
      </c>
      <c r="Q378" s="1">
        <f>IF(A378=0,"",VLOOKUP($A378,RESUMO!$A$8:$B$107,2,FALSE))</f>
        <v>11</v>
      </c>
    </row>
    <row r="379" spans="1:17" x14ac:dyDescent="0.25">
      <c r="A379" s="53">
        <v>45296</v>
      </c>
      <c r="B379" s="1">
        <v>1</v>
      </c>
      <c r="C379" s="51" t="s">
        <v>69</v>
      </c>
      <c r="D379" s="54" t="s">
        <v>70</v>
      </c>
      <c r="E379" s="42" t="s">
        <v>107</v>
      </c>
      <c r="G379" s="51">
        <v>39.6</v>
      </c>
      <c r="H379" s="55">
        <v>18</v>
      </c>
      <c r="I379" s="56">
        <v>712.80000000000007</v>
      </c>
      <c r="J379" s="41">
        <v>45296</v>
      </c>
      <c r="K379" s="57" t="s">
        <v>51</v>
      </c>
      <c r="L379" s="1" t="s">
        <v>71</v>
      </c>
      <c r="N379" t="str">
        <f>IF(F379="","NÃO","SIM")</f>
        <v>NÃO</v>
      </c>
      <c r="O379" t="str">
        <f>IF($B379=5,"SIM","")</f>
        <v/>
      </c>
      <c r="P379" s="52" t="str">
        <f>A379&amp;B379&amp;C379&amp;E379&amp;G379&amp;EDATE(J379,0)</f>
        <v>45296160917440625TRANSPORTE39,645296</v>
      </c>
      <c r="Q379" s="1">
        <f>IF(A379=0,"",VLOOKUP($A379,RESUMO!$A$8:$B$107,2,FALSE))</f>
        <v>11</v>
      </c>
    </row>
    <row r="380" spans="1:17" x14ac:dyDescent="0.25">
      <c r="A380" s="53">
        <v>45296</v>
      </c>
      <c r="B380" s="1">
        <v>1</v>
      </c>
      <c r="C380" s="51" t="s">
        <v>72</v>
      </c>
      <c r="D380" s="54" t="s">
        <v>73</v>
      </c>
      <c r="E380" s="42" t="s">
        <v>107</v>
      </c>
      <c r="G380" s="51">
        <v>41.8</v>
      </c>
      <c r="H380" s="55">
        <v>18</v>
      </c>
      <c r="I380" s="56">
        <v>752.4</v>
      </c>
      <c r="J380" s="41">
        <v>45296</v>
      </c>
      <c r="K380" s="57" t="s">
        <v>51</v>
      </c>
      <c r="L380" s="1" t="s">
        <v>74</v>
      </c>
      <c r="N380" t="str">
        <f>IF(F380="","NÃO","SIM")</f>
        <v>NÃO</v>
      </c>
      <c r="O380" t="str">
        <f>IF($B380=5,"SIM","")</f>
        <v/>
      </c>
      <c r="P380" s="52" t="str">
        <f>A380&amp;B380&amp;C380&amp;E380&amp;G380&amp;EDATE(J380,0)</f>
        <v>45296116700914655TRANSPORTE41,845296</v>
      </c>
      <c r="Q380" s="1">
        <f>IF(A380=0,"",VLOOKUP($A380,RESUMO!$A$8:$B$107,2,FALSE))</f>
        <v>11</v>
      </c>
    </row>
    <row r="381" spans="1:17" x14ac:dyDescent="0.25">
      <c r="A381" s="53">
        <v>45296</v>
      </c>
      <c r="B381" s="1">
        <v>1</v>
      </c>
      <c r="C381" s="51" t="s">
        <v>150</v>
      </c>
      <c r="D381" s="54" t="s">
        <v>151</v>
      </c>
      <c r="E381" s="42" t="s">
        <v>107</v>
      </c>
      <c r="G381" s="51">
        <v>34.799999999999997</v>
      </c>
      <c r="H381" s="55">
        <v>17</v>
      </c>
      <c r="I381" s="56">
        <v>591.59999999999991</v>
      </c>
      <c r="J381" s="41">
        <v>45296</v>
      </c>
      <c r="K381" s="57" t="s">
        <v>51</v>
      </c>
      <c r="L381" s="1" t="s">
        <v>152</v>
      </c>
      <c r="N381" t="str">
        <f>IF(F381="","NÃO","SIM")</f>
        <v>NÃO</v>
      </c>
      <c r="O381" t="str">
        <f>IF($B381=5,"SIM","")</f>
        <v/>
      </c>
      <c r="P381" s="52" t="str">
        <f>A381&amp;B381&amp;C381&amp;E381&amp;G381&amp;EDATE(J381,0)</f>
        <v>45296113075426628TRANSPORTE34,845296</v>
      </c>
      <c r="Q381" s="1">
        <f>IF(A381=0,"",VLOOKUP($A381,RESUMO!$A$8:$B$107,2,FALSE))</f>
        <v>11</v>
      </c>
    </row>
    <row r="382" spans="1:17" x14ac:dyDescent="0.25">
      <c r="A382" s="53">
        <v>45296</v>
      </c>
      <c r="B382" s="1">
        <v>1</v>
      </c>
      <c r="C382" s="51" t="s">
        <v>201</v>
      </c>
      <c r="D382" s="54" t="s">
        <v>202</v>
      </c>
      <c r="E382" s="42" t="s">
        <v>107</v>
      </c>
      <c r="G382" s="51">
        <v>41.8</v>
      </c>
      <c r="H382" s="55">
        <v>18</v>
      </c>
      <c r="I382" s="56">
        <v>752.4</v>
      </c>
      <c r="J382" s="41">
        <v>45296</v>
      </c>
      <c r="K382" s="57" t="s">
        <v>51</v>
      </c>
      <c r="L382" s="1" t="s">
        <v>203</v>
      </c>
      <c r="N382" t="str">
        <f>IF(F382="","NÃO","SIM")</f>
        <v>NÃO</v>
      </c>
      <c r="O382" t="str">
        <f>IF($B382=5,"SIM","")</f>
        <v/>
      </c>
      <c r="P382" s="52" t="str">
        <f>A382&amp;B382&amp;C382&amp;E382&amp;G382&amp;EDATE(J382,0)</f>
        <v>45296116700955688TRANSPORTE41,845296</v>
      </c>
      <c r="Q382" s="1">
        <f>IF(A382=0,"",VLOOKUP($A382,RESUMO!$A$8:$B$107,2,FALSE))</f>
        <v>11</v>
      </c>
    </row>
    <row r="383" spans="1:17" x14ac:dyDescent="0.25">
      <c r="A383" s="53">
        <v>45296</v>
      </c>
      <c r="B383" s="1">
        <v>1</v>
      </c>
      <c r="C383" s="51" t="s">
        <v>204</v>
      </c>
      <c r="D383" s="54" t="s">
        <v>205</v>
      </c>
      <c r="E383" s="42" t="s">
        <v>107</v>
      </c>
      <c r="G383" s="51">
        <v>10</v>
      </c>
      <c r="H383" s="55">
        <v>17</v>
      </c>
      <c r="I383" s="56">
        <v>170</v>
      </c>
      <c r="J383" s="41">
        <v>45296</v>
      </c>
      <c r="K383" s="57" t="s">
        <v>51</v>
      </c>
      <c r="L383" s="1" t="s">
        <v>206</v>
      </c>
      <c r="N383" t="str">
        <f>IF(F383="","NÃO","SIM")</f>
        <v>NÃO</v>
      </c>
      <c r="O383" t="str">
        <f>IF($B383=5,"SIM","")</f>
        <v/>
      </c>
      <c r="P383" s="52" t="str">
        <f>A383&amp;B383&amp;C383&amp;E383&amp;G383&amp;EDATE(J383,0)</f>
        <v>45296105864821560TRANSPORTE1045296</v>
      </c>
      <c r="Q383" s="1">
        <f>IF(A383=0,"",VLOOKUP($A383,RESUMO!$A$8:$B$107,2,FALSE))</f>
        <v>11</v>
      </c>
    </row>
    <row r="384" spans="1:17" x14ac:dyDescent="0.25">
      <c r="A384" s="53">
        <v>45296</v>
      </c>
      <c r="B384" s="1">
        <v>1</v>
      </c>
      <c r="C384" s="51" t="s">
        <v>294</v>
      </c>
      <c r="D384" s="54" t="s">
        <v>295</v>
      </c>
      <c r="E384" s="42" t="s">
        <v>107</v>
      </c>
      <c r="G384" s="51">
        <v>31.4</v>
      </c>
      <c r="H384" s="55">
        <v>18</v>
      </c>
      <c r="I384" s="56">
        <v>565.19999999999993</v>
      </c>
      <c r="J384" s="41">
        <v>45296</v>
      </c>
      <c r="K384" s="57" t="s">
        <v>51</v>
      </c>
      <c r="L384" s="1" t="s">
        <v>296</v>
      </c>
      <c r="N384" t="str">
        <f>IF(F384="","NÃO","SIM")</f>
        <v>NÃO</v>
      </c>
      <c r="O384" t="str">
        <f>IF($B384=5,"SIM","")</f>
        <v/>
      </c>
      <c r="P384" s="52" t="str">
        <f>A384&amp;B384&amp;C384&amp;E384&amp;G384&amp;EDATE(J384,0)</f>
        <v>45296109250736606TRANSPORTE31,445296</v>
      </c>
      <c r="Q384" s="1">
        <f>IF(A384=0,"",VLOOKUP($A384,RESUMO!$A$8:$B$107,2,FALSE))</f>
        <v>11</v>
      </c>
    </row>
    <row r="385" spans="1:17" x14ac:dyDescent="0.25">
      <c r="A385" s="53">
        <v>45296</v>
      </c>
      <c r="B385" s="1">
        <v>1</v>
      </c>
      <c r="C385" s="51" t="s">
        <v>297</v>
      </c>
      <c r="D385" s="54" t="s">
        <v>298</v>
      </c>
      <c r="E385" s="42" t="s">
        <v>107</v>
      </c>
      <c r="G385" s="51">
        <v>10</v>
      </c>
      <c r="H385" s="55">
        <v>16</v>
      </c>
      <c r="I385" s="56">
        <v>160</v>
      </c>
      <c r="J385" s="41">
        <v>45296</v>
      </c>
      <c r="K385" s="57" t="s">
        <v>51</v>
      </c>
      <c r="L385" s="1" t="s">
        <v>299</v>
      </c>
      <c r="N385" t="str">
        <f>IF(F385="","NÃO","SIM")</f>
        <v>NÃO</v>
      </c>
      <c r="O385" t="str">
        <f>IF($B385=5,"SIM","")</f>
        <v/>
      </c>
      <c r="P385" s="52" t="str">
        <f>A385&amp;B385&amp;C385&amp;E385&amp;G385&amp;EDATE(J385,0)</f>
        <v>45296113274149616TRANSPORTE1045296</v>
      </c>
      <c r="Q385" s="1">
        <f>IF(A385=0,"",VLOOKUP($A385,RESUMO!$A$8:$B$107,2,FALSE))</f>
        <v>11</v>
      </c>
    </row>
    <row r="386" spans="1:17" x14ac:dyDescent="0.25">
      <c r="A386" s="53">
        <v>45296</v>
      </c>
      <c r="B386" s="1">
        <v>1</v>
      </c>
      <c r="C386" s="51" t="s">
        <v>331</v>
      </c>
      <c r="D386" s="54" t="s">
        <v>332</v>
      </c>
      <c r="E386" s="42" t="s">
        <v>107</v>
      </c>
      <c r="G386" s="51">
        <v>10</v>
      </c>
      <c r="H386" s="55">
        <v>17</v>
      </c>
      <c r="I386" s="56">
        <v>170</v>
      </c>
      <c r="J386" s="41">
        <v>45296</v>
      </c>
      <c r="K386" s="57" t="s">
        <v>51</v>
      </c>
      <c r="L386" s="1" t="s">
        <v>333</v>
      </c>
      <c r="N386" t="str">
        <f>IF(F386="","NÃO","SIM")</f>
        <v>NÃO</v>
      </c>
      <c r="O386" t="str">
        <f>IF($B386=5,"SIM","")</f>
        <v/>
      </c>
      <c r="P386" s="52" t="str">
        <f>A386&amp;B386&amp;C386&amp;E386&amp;G386&amp;EDATE(J386,0)</f>
        <v>45296113736490623TRANSPORTE1045296</v>
      </c>
      <c r="Q386" s="1">
        <f>IF(A386=0,"",VLOOKUP($A386,RESUMO!$A$8:$B$107,2,FALSE))</f>
        <v>11</v>
      </c>
    </row>
    <row r="387" spans="1:17" x14ac:dyDescent="0.25">
      <c r="A387" s="53">
        <v>45296</v>
      </c>
      <c r="B387" s="1">
        <v>1</v>
      </c>
      <c r="C387" s="51" t="s">
        <v>62</v>
      </c>
      <c r="D387" s="54" t="s">
        <v>63</v>
      </c>
      <c r="E387" s="42" t="s">
        <v>108</v>
      </c>
      <c r="G387" s="51">
        <v>4</v>
      </c>
      <c r="H387" s="55">
        <v>18</v>
      </c>
      <c r="I387" s="56">
        <v>72</v>
      </c>
      <c r="J387" s="41">
        <v>45296</v>
      </c>
      <c r="K387" s="57" t="s">
        <v>51</v>
      </c>
      <c r="L387" s="1" t="s">
        <v>65</v>
      </c>
      <c r="N387" t="str">
        <f>IF(F387="","NÃO","SIM")</f>
        <v>NÃO</v>
      </c>
      <c r="O387" t="str">
        <f>IF($B387=5,"SIM","")</f>
        <v/>
      </c>
      <c r="P387" s="52" t="str">
        <f>A387&amp;B387&amp;C387&amp;E387&amp;G387&amp;EDATE(J387,0)</f>
        <v>45296112101331640CAFÉ445296</v>
      </c>
      <c r="Q387" s="1">
        <f>IF(A387=0,"",VLOOKUP($A387,RESUMO!$A$8:$B$107,2,FALSE))</f>
        <v>11</v>
      </c>
    </row>
    <row r="388" spans="1:17" x14ac:dyDescent="0.25">
      <c r="A388" s="53">
        <v>45296</v>
      </c>
      <c r="B388" s="1">
        <v>1</v>
      </c>
      <c r="C388" s="51" t="s">
        <v>66</v>
      </c>
      <c r="D388" s="54" t="s">
        <v>67</v>
      </c>
      <c r="E388" s="42" t="s">
        <v>108</v>
      </c>
      <c r="G388" s="51">
        <v>4</v>
      </c>
      <c r="H388" s="55">
        <v>17</v>
      </c>
      <c r="I388" s="56">
        <v>68</v>
      </c>
      <c r="J388" s="41">
        <v>45296</v>
      </c>
      <c r="K388" s="57" t="s">
        <v>51</v>
      </c>
      <c r="L388" s="1" t="s">
        <v>68</v>
      </c>
      <c r="N388" t="str">
        <f>IF(F388="","NÃO","SIM")</f>
        <v>NÃO</v>
      </c>
      <c r="O388" t="str">
        <f>IF($B388=5,"SIM","")</f>
        <v/>
      </c>
      <c r="P388" s="52" t="str">
        <f>A388&amp;B388&amp;C388&amp;E388&amp;G388&amp;EDATE(J388,0)</f>
        <v>45296170458913693CAFÉ445296</v>
      </c>
      <c r="Q388" s="1">
        <f>IF(A388=0,"",VLOOKUP($A388,RESUMO!$A$8:$B$107,2,FALSE))</f>
        <v>11</v>
      </c>
    </row>
    <row r="389" spans="1:17" x14ac:dyDescent="0.25">
      <c r="A389" s="53">
        <v>45296</v>
      </c>
      <c r="B389" s="1">
        <v>1</v>
      </c>
      <c r="C389" s="51" t="s">
        <v>69</v>
      </c>
      <c r="D389" s="54" t="s">
        <v>70</v>
      </c>
      <c r="E389" s="42" t="s">
        <v>108</v>
      </c>
      <c r="G389" s="51">
        <v>4</v>
      </c>
      <c r="H389" s="55">
        <v>18</v>
      </c>
      <c r="I389" s="56">
        <v>72</v>
      </c>
      <c r="J389" s="41">
        <v>45296</v>
      </c>
      <c r="K389" s="57" t="s">
        <v>51</v>
      </c>
      <c r="L389" s="1" t="s">
        <v>71</v>
      </c>
      <c r="N389" t="str">
        <f>IF(F389="","NÃO","SIM")</f>
        <v>NÃO</v>
      </c>
      <c r="O389" t="str">
        <f>IF($B389=5,"SIM","")</f>
        <v/>
      </c>
      <c r="P389" s="52" t="str">
        <f>A389&amp;B389&amp;C389&amp;E389&amp;G389&amp;EDATE(J389,0)</f>
        <v>45296160917440625CAFÉ445296</v>
      </c>
      <c r="Q389" s="1">
        <f>IF(A389=0,"",VLOOKUP($A389,RESUMO!$A$8:$B$107,2,FALSE))</f>
        <v>11</v>
      </c>
    </row>
    <row r="390" spans="1:17" x14ac:dyDescent="0.25">
      <c r="A390" s="53">
        <v>45296</v>
      </c>
      <c r="B390" s="1">
        <v>1</v>
      </c>
      <c r="C390" s="51" t="s">
        <v>72</v>
      </c>
      <c r="D390" s="54" t="s">
        <v>73</v>
      </c>
      <c r="E390" s="42" t="s">
        <v>108</v>
      </c>
      <c r="G390" s="51">
        <v>4</v>
      </c>
      <c r="H390" s="55">
        <v>18</v>
      </c>
      <c r="I390" s="56">
        <v>72</v>
      </c>
      <c r="J390" s="41">
        <v>45296</v>
      </c>
      <c r="K390" s="57" t="s">
        <v>51</v>
      </c>
      <c r="L390" s="1" t="s">
        <v>74</v>
      </c>
      <c r="N390" t="str">
        <f>IF(F390="","NÃO","SIM")</f>
        <v>NÃO</v>
      </c>
      <c r="O390" t="str">
        <f>IF($B390=5,"SIM","")</f>
        <v/>
      </c>
      <c r="P390" s="52" t="str">
        <f>A390&amp;B390&amp;C390&amp;E390&amp;G390&amp;EDATE(J390,0)</f>
        <v>45296116700914655CAFÉ445296</v>
      </c>
      <c r="Q390" s="1">
        <f>IF(A390=0,"",VLOOKUP($A390,RESUMO!$A$8:$B$107,2,FALSE))</f>
        <v>11</v>
      </c>
    </row>
    <row r="391" spans="1:17" x14ac:dyDescent="0.25">
      <c r="A391" s="53">
        <v>45296</v>
      </c>
      <c r="B391" s="1">
        <v>1</v>
      </c>
      <c r="C391" s="51" t="s">
        <v>243</v>
      </c>
      <c r="D391" s="54" t="s">
        <v>244</v>
      </c>
      <c r="E391" s="42" t="s">
        <v>108</v>
      </c>
      <c r="G391" s="51">
        <v>4</v>
      </c>
      <c r="H391" s="55">
        <v>5</v>
      </c>
      <c r="I391" s="56">
        <v>20</v>
      </c>
      <c r="J391" s="41">
        <v>45296</v>
      </c>
      <c r="K391" s="57" t="s">
        <v>51</v>
      </c>
      <c r="L391" s="1" t="s">
        <v>245</v>
      </c>
      <c r="N391" t="str">
        <f>IF(F391="","NÃO","SIM")</f>
        <v>NÃO</v>
      </c>
      <c r="O391" t="str">
        <f>IF($B391=5,"SIM","")</f>
        <v/>
      </c>
      <c r="P391" s="52" t="str">
        <f>A391&amp;B391&amp;C391&amp;E391&amp;G391&amp;EDATE(J391,0)</f>
        <v>45296131699502668CAFÉ445296</v>
      </c>
      <c r="Q391" s="1">
        <f>IF(A391=0,"",VLOOKUP($A391,RESUMO!$A$8:$B$107,2,FALSE))</f>
        <v>11</v>
      </c>
    </row>
    <row r="392" spans="1:17" x14ac:dyDescent="0.25">
      <c r="A392" s="53">
        <v>45296</v>
      </c>
      <c r="B392" s="1">
        <v>1</v>
      </c>
      <c r="C392" s="51" t="s">
        <v>150</v>
      </c>
      <c r="D392" s="54" t="s">
        <v>151</v>
      </c>
      <c r="E392" s="42" t="s">
        <v>108</v>
      </c>
      <c r="G392" s="51">
        <v>4</v>
      </c>
      <c r="H392" s="55">
        <v>17</v>
      </c>
      <c r="I392" s="56">
        <v>68</v>
      </c>
      <c r="J392" s="41">
        <v>45296</v>
      </c>
      <c r="K392" s="57" t="s">
        <v>51</v>
      </c>
      <c r="L392" s="1" t="s">
        <v>152</v>
      </c>
      <c r="N392" t="str">
        <f>IF(F392="","NÃO","SIM")</f>
        <v>NÃO</v>
      </c>
      <c r="O392" t="str">
        <f>IF($B392=5,"SIM","")</f>
        <v/>
      </c>
      <c r="P392" s="52" t="str">
        <f>A392&amp;B392&amp;C392&amp;E392&amp;G392&amp;EDATE(J392,0)</f>
        <v>45296113075426628CAFÉ445296</v>
      </c>
      <c r="Q392" s="1">
        <f>IF(A392=0,"",VLOOKUP($A392,RESUMO!$A$8:$B$107,2,FALSE))</f>
        <v>11</v>
      </c>
    </row>
    <row r="393" spans="1:17" x14ac:dyDescent="0.25">
      <c r="A393" s="53">
        <v>45296</v>
      </c>
      <c r="B393" s="1">
        <v>1</v>
      </c>
      <c r="C393" s="51" t="s">
        <v>201</v>
      </c>
      <c r="D393" s="54" t="s">
        <v>202</v>
      </c>
      <c r="E393" s="42" t="s">
        <v>108</v>
      </c>
      <c r="G393" s="51">
        <v>4</v>
      </c>
      <c r="H393" s="55">
        <v>18</v>
      </c>
      <c r="I393" s="56">
        <v>72</v>
      </c>
      <c r="J393" s="41">
        <v>45296</v>
      </c>
      <c r="K393" s="57" t="s">
        <v>51</v>
      </c>
      <c r="L393" s="1" t="s">
        <v>203</v>
      </c>
      <c r="N393" t="str">
        <f>IF(F393="","NÃO","SIM")</f>
        <v>NÃO</v>
      </c>
      <c r="O393" t="str">
        <f>IF($B393=5,"SIM","")</f>
        <v/>
      </c>
      <c r="P393" s="52" t="str">
        <f>A393&amp;B393&amp;C393&amp;E393&amp;G393&amp;EDATE(J393,0)</f>
        <v>45296116700955688CAFÉ445296</v>
      </c>
      <c r="Q393" s="1">
        <f>IF(A393=0,"",VLOOKUP($A393,RESUMO!$A$8:$B$107,2,FALSE))</f>
        <v>11</v>
      </c>
    </row>
    <row r="394" spans="1:17" x14ac:dyDescent="0.25">
      <c r="A394" s="53">
        <v>45296</v>
      </c>
      <c r="B394" s="1">
        <v>1</v>
      </c>
      <c r="C394" s="51" t="s">
        <v>204</v>
      </c>
      <c r="D394" s="54" t="s">
        <v>205</v>
      </c>
      <c r="E394" s="42" t="s">
        <v>108</v>
      </c>
      <c r="G394" s="51">
        <v>4</v>
      </c>
      <c r="H394" s="55">
        <v>17</v>
      </c>
      <c r="I394" s="56">
        <v>68</v>
      </c>
      <c r="J394" s="41">
        <v>45296</v>
      </c>
      <c r="K394" s="57" t="s">
        <v>51</v>
      </c>
      <c r="L394" s="1" t="s">
        <v>206</v>
      </c>
      <c r="N394" t="str">
        <f>IF(F394="","NÃO","SIM")</f>
        <v>NÃO</v>
      </c>
      <c r="O394" t="str">
        <f>IF($B394=5,"SIM","")</f>
        <v/>
      </c>
      <c r="P394" s="52" t="str">
        <f>A394&amp;B394&amp;C394&amp;E394&amp;G394&amp;EDATE(J394,0)</f>
        <v>45296105864821560CAFÉ445296</v>
      </c>
      <c r="Q394" s="1">
        <f>IF(A394=0,"",VLOOKUP($A394,RESUMO!$A$8:$B$107,2,FALSE))</f>
        <v>11</v>
      </c>
    </row>
    <row r="395" spans="1:17" x14ac:dyDescent="0.25">
      <c r="A395" s="53">
        <v>45296</v>
      </c>
      <c r="B395" s="1">
        <v>1</v>
      </c>
      <c r="C395" s="51" t="s">
        <v>294</v>
      </c>
      <c r="D395" s="54" t="s">
        <v>295</v>
      </c>
      <c r="E395" s="42" t="s">
        <v>108</v>
      </c>
      <c r="G395" s="51">
        <v>4</v>
      </c>
      <c r="H395" s="55">
        <v>18</v>
      </c>
      <c r="I395" s="56">
        <v>72</v>
      </c>
      <c r="J395" s="41">
        <v>45296</v>
      </c>
      <c r="K395" s="57" t="s">
        <v>51</v>
      </c>
      <c r="L395" s="1" t="s">
        <v>296</v>
      </c>
      <c r="N395" t="str">
        <f>IF(F395="","NÃO","SIM")</f>
        <v>NÃO</v>
      </c>
      <c r="O395" t="str">
        <f>IF($B395=5,"SIM","")</f>
        <v/>
      </c>
      <c r="P395" s="52" t="str">
        <f>A395&amp;B395&amp;C395&amp;E395&amp;G395&amp;EDATE(J395,0)</f>
        <v>45296109250736606CAFÉ445296</v>
      </c>
      <c r="Q395" s="1">
        <f>IF(A395=0,"",VLOOKUP($A395,RESUMO!$A$8:$B$107,2,FALSE))</f>
        <v>11</v>
      </c>
    </row>
    <row r="396" spans="1:17" x14ac:dyDescent="0.25">
      <c r="A396" s="53">
        <v>45296</v>
      </c>
      <c r="B396" s="1">
        <v>1</v>
      </c>
      <c r="C396" s="51" t="s">
        <v>297</v>
      </c>
      <c r="D396" s="54" t="s">
        <v>298</v>
      </c>
      <c r="E396" s="42" t="s">
        <v>108</v>
      </c>
      <c r="G396" s="51">
        <v>4</v>
      </c>
      <c r="H396" s="55">
        <v>16</v>
      </c>
      <c r="I396" s="56">
        <v>64</v>
      </c>
      <c r="J396" s="41">
        <v>45296</v>
      </c>
      <c r="K396" s="57" t="s">
        <v>51</v>
      </c>
      <c r="L396" s="1" t="s">
        <v>299</v>
      </c>
      <c r="N396" t="str">
        <f>IF(F396="","NÃO","SIM")</f>
        <v>NÃO</v>
      </c>
      <c r="O396" t="str">
        <f>IF($B396=5,"SIM","")</f>
        <v/>
      </c>
      <c r="P396" s="52" t="str">
        <f>A396&amp;B396&amp;C396&amp;E396&amp;G396&amp;EDATE(J396,0)</f>
        <v>45296113274149616CAFÉ445296</v>
      </c>
      <c r="Q396" s="1">
        <f>IF(A396=0,"",VLOOKUP($A396,RESUMO!$A$8:$B$107,2,FALSE))</f>
        <v>11</v>
      </c>
    </row>
    <row r="397" spans="1:17" x14ac:dyDescent="0.25">
      <c r="A397" s="53">
        <v>45296</v>
      </c>
      <c r="B397" s="1">
        <v>1</v>
      </c>
      <c r="C397" s="51" t="s">
        <v>331</v>
      </c>
      <c r="D397" s="54" t="s">
        <v>332</v>
      </c>
      <c r="E397" s="42" t="s">
        <v>108</v>
      </c>
      <c r="G397" s="51">
        <v>4</v>
      </c>
      <c r="H397" s="55">
        <v>17</v>
      </c>
      <c r="I397" s="56">
        <v>68</v>
      </c>
      <c r="J397" s="41">
        <v>45296</v>
      </c>
      <c r="K397" s="57" t="s">
        <v>51</v>
      </c>
      <c r="L397" s="1" t="s">
        <v>333</v>
      </c>
      <c r="N397" t="str">
        <f>IF(F397="","NÃO","SIM")</f>
        <v>NÃO</v>
      </c>
      <c r="O397" t="str">
        <f>IF($B397=5,"SIM","")</f>
        <v/>
      </c>
      <c r="P397" s="52" t="str">
        <f>A397&amp;B397&amp;C397&amp;E397&amp;G397&amp;EDATE(J397,0)</f>
        <v>45296113736490623CAFÉ445296</v>
      </c>
      <c r="Q397" s="1">
        <f>IF(A397=0,"",VLOOKUP($A397,RESUMO!$A$8:$B$107,2,FALSE))</f>
        <v>11</v>
      </c>
    </row>
    <row r="398" spans="1:17" x14ac:dyDescent="0.25">
      <c r="A398" s="41">
        <v>45296</v>
      </c>
      <c r="B398">
        <v>2</v>
      </c>
      <c r="C398" t="s">
        <v>17</v>
      </c>
      <c r="D398" t="s">
        <v>18</v>
      </c>
      <c r="E398" t="s">
        <v>28</v>
      </c>
      <c r="G398" s="66">
        <v>6000</v>
      </c>
      <c r="H398">
        <v>1</v>
      </c>
      <c r="I398" s="66">
        <v>6000</v>
      </c>
      <c r="J398" s="41">
        <v>45296</v>
      </c>
      <c r="K398" t="s">
        <v>21</v>
      </c>
      <c r="M398" t="s">
        <v>22</v>
      </c>
      <c r="N398" t="str">
        <f>IF(F398="","NÃO","SIM")</f>
        <v>NÃO</v>
      </c>
      <c r="O398" t="str">
        <f>IF($B398=5,"SIM","")</f>
        <v/>
      </c>
      <c r="P398" s="52" t="str">
        <f>A398&amp;B398&amp;C398&amp;E398&amp;G398&amp;EDATE(J398,0)</f>
        <v>45296230104762000107ADM OBRA - PARC. 5/9600045296</v>
      </c>
      <c r="Q398" s="1">
        <f>IF(A398=0,"",VLOOKUP($A398,RESUMO!$A$8:$B$107,2,FALSE))</f>
        <v>11</v>
      </c>
    </row>
    <row r="399" spans="1:17" x14ac:dyDescent="0.25">
      <c r="A399" s="53">
        <v>45296</v>
      </c>
      <c r="B399" s="1">
        <v>2</v>
      </c>
      <c r="C399" s="51" t="s">
        <v>119</v>
      </c>
      <c r="D399" s="54" t="s">
        <v>120</v>
      </c>
      <c r="E399" s="42" t="s">
        <v>369</v>
      </c>
      <c r="G399" s="51">
        <v>1635</v>
      </c>
      <c r="I399" s="56">
        <v>1635</v>
      </c>
      <c r="J399" s="41">
        <v>45296</v>
      </c>
      <c r="K399" s="57" t="s">
        <v>90</v>
      </c>
      <c r="L399" s="1" t="s">
        <v>122</v>
      </c>
      <c r="N399" t="str">
        <f>IF(F399="","NÃO","SIM")</f>
        <v>NÃO</v>
      </c>
      <c r="O399" t="str">
        <f>IF($B399=5,"SIM","")</f>
        <v/>
      </c>
      <c r="P399" s="52" t="str">
        <f>A399&amp;B399&amp;C399&amp;E399&amp;G399&amp;EDATE(J399,0)</f>
        <v>45296237052904870AREIA E FRETE - PED. Nº 4176/4354163545296</v>
      </c>
      <c r="Q399" s="1">
        <f>IF(A399=0,"",VLOOKUP($A399,RESUMO!$A$8:$B$107,2,FALSE))</f>
        <v>11</v>
      </c>
    </row>
    <row r="400" spans="1:17" x14ac:dyDescent="0.25">
      <c r="A400" s="53">
        <v>45296</v>
      </c>
      <c r="B400" s="1">
        <v>2</v>
      </c>
      <c r="C400" s="51" t="s">
        <v>53</v>
      </c>
      <c r="D400" s="54" t="s">
        <v>54</v>
      </c>
      <c r="E400" s="42" t="s">
        <v>370</v>
      </c>
      <c r="G400" s="51">
        <v>298.5</v>
      </c>
      <c r="I400" s="56">
        <v>298.5</v>
      </c>
      <c r="J400" s="41">
        <v>45296</v>
      </c>
      <c r="K400" s="57" t="s">
        <v>56</v>
      </c>
      <c r="L400" s="1" t="s">
        <v>57</v>
      </c>
      <c r="N400" t="str">
        <f>IF(F400="","NÃO","SIM")</f>
        <v>NÃO</v>
      </c>
      <c r="O400" t="str">
        <f>IF($B400=5,"SIM","")</f>
        <v/>
      </c>
      <c r="P400" s="52" t="str">
        <f>A400&amp;B400&amp;C400&amp;E400&amp;G400&amp;EDATE(J400,0)</f>
        <v>45296207834753000141PLOTAGENS - NF 2024/12298,545296</v>
      </c>
      <c r="Q400" s="1">
        <f>IF(A400=0,"",VLOOKUP($A400,RESUMO!$A$8:$B$107,2,FALSE))</f>
        <v>11</v>
      </c>
    </row>
    <row r="401" spans="1:17" x14ac:dyDescent="0.25">
      <c r="A401" s="53">
        <v>45296</v>
      </c>
      <c r="B401" s="1">
        <v>3</v>
      </c>
      <c r="C401" s="51" t="s">
        <v>123</v>
      </c>
      <c r="D401" s="54" t="s">
        <v>124</v>
      </c>
      <c r="E401" s="42" t="s">
        <v>371</v>
      </c>
      <c r="G401" s="51">
        <v>2144.96</v>
      </c>
      <c r="I401" s="56">
        <v>2144.96</v>
      </c>
      <c r="J401" s="41">
        <v>45298</v>
      </c>
      <c r="K401" s="57" t="s">
        <v>51</v>
      </c>
      <c r="N401" t="str">
        <f>IF(F401="","NÃO","SIM")</f>
        <v>NÃO</v>
      </c>
      <c r="O401" t="str">
        <f>IF($B401=5,"SIM","")</f>
        <v/>
      </c>
      <c r="P401" s="52" t="str">
        <f>A401&amp;B401&amp;C401&amp;E401&amp;G401&amp;EDATE(J401,0)</f>
        <v>45296300360305000104FOLHA DP - 12/20232144,9645298</v>
      </c>
      <c r="Q401" s="1">
        <f>IF(A401=0,"",VLOOKUP($A401,RESUMO!$A$8:$B$107,2,FALSE))</f>
        <v>11</v>
      </c>
    </row>
    <row r="402" spans="1:17" x14ac:dyDescent="0.25">
      <c r="A402" s="53">
        <v>45296</v>
      </c>
      <c r="B402" s="1">
        <v>3</v>
      </c>
      <c r="C402" s="51" t="s">
        <v>78</v>
      </c>
      <c r="D402" s="54" t="s">
        <v>79</v>
      </c>
      <c r="E402" s="42" t="s">
        <v>80</v>
      </c>
      <c r="G402" s="51">
        <v>245</v>
      </c>
      <c r="I402" s="56">
        <v>245</v>
      </c>
      <c r="J402" s="41">
        <v>45299</v>
      </c>
      <c r="K402" s="57" t="s">
        <v>51</v>
      </c>
      <c r="L402" s="1" t="s">
        <v>81</v>
      </c>
      <c r="N402" t="str">
        <f>IF(F402="","NÃO","SIM")</f>
        <v>NÃO</v>
      </c>
      <c r="O402" t="str">
        <f>IF($B402=5,"SIM","")</f>
        <v/>
      </c>
      <c r="P402" s="52" t="str">
        <f>A402&amp;B402&amp;C402&amp;E402&amp;G402&amp;EDATE(J402,0)</f>
        <v>45296327648990687MHS SEGURANÇA DO TRABALHO24545299</v>
      </c>
      <c r="Q402" s="1">
        <f>IF(A402=0,"",VLOOKUP($A402,RESUMO!$A$8:$B$107,2,FALSE))</f>
        <v>11</v>
      </c>
    </row>
    <row r="403" spans="1:17" x14ac:dyDescent="0.25">
      <c r="A403" s="53">
        <v>45296</v>
      </c>
      <c r="B403" s="1">
        <v>3</v>
      </c>
      <c r="C403" s="51" t="s">
        <v>78</v>
      </c>
      <c r="D403" s="54" t="s">
        <v>79</v>
      </c>
      <c r="E403" s="42" t="s">
        <v>372</v>
      </c>
      <c r="G403" s="51">
        <v>115</v>
      </c>
      <c r="I403" s="56">
        <v>115</v>
      </c>
      <c r="J403" s="41">
        <v>45299</v>
      </c>
      <c r="K403" s="57" t="s">
        <v>51</v>
      </c>
      <c r="L403" s="1" t="s">
        <v>81</v>
      </c>
      <c r="N403" t="str">
        <f>IF(F403="","NÃO","SIM")</f>
        <v>NÃO</v>
      </c>
      <c r="O403" t="str">
        <f>IF($B403=5,"SIM","")</f>
        <v/>
      </c>
      <c r="P403" s="52" t="str">
        <f>A403&amp;B403&amp;C403&amp;E403&amp;G403&amp;EDATE(J403,0)</f>
        <v>45296327648990687MOTOBOY - MENSALIDADE 12/202311545299</v>
      </c>
      <c r="Q403" s="1">
        <f>IF(A403=0,"",VLOOKUP($A403,RESUMO!$A$8:$B$107,2,FALSE))</f>
        <v>11</v>
      </c>
    </row>
    <row r="404" spans="1:17" x14ac:dyDescent="0.25">
      <c r="A404" s="53">
        <v>45296</v>
      </c>
      <c r="B404" s="1">
        <v>3</v>
      </c>
      <c r="C404" s="51" t="s">
        <v>110</v>
      </c>
      <c r="D404" s="54" t="s">
        <v>111</v>
      </c>
      <c r="E404" s="42" t="s">
        <v>371</v>
      </c>
      <c r="G404" s="51">
        <v>792</v>
      </c>
      <c r="I404" s="56">
        <v>792</v>
      </c>
      <c r="J404" s="41">
        <v>45299</v>
      </c>
      <c r="K404" s="57" t="s">
        <v>51</v>
      </c>
      <c r="L404" s="1" t="s">
        <v>113</v>
      </c>
      <c r="N404" t="str">
        <f>IF(F404="","NÃO","SIM")</f>
        <v>NÃO</v>
      </c>
      <c r="O404" t="str">
        <f>IF($B404=5,"SIM","")</f>
        <v/>
      </c>
      <c r="P404" s="52" t="str">
        <f>A404&amp;B404&amp;C404&amp;E404&amp;G404&amp;EDATE(J404,0)</f>
        <v>45296337081707840FOLHA DP - 12/202379245299</v>
      </c>
      <c r="Q404" s="1">
        <f>IF(A404=0,"",VLOOKUP($A404,RESUMO!$A$8:$B$107,2,FALSE))</f>
        <v>11</v>
      </c>
    </row>
    <row r="405" spans="1:17" x14ac:dyDescent="0.25">
      <c r="A405" s="53">
        <v>45296</v>
      </c>
      <c r="B405" s="1">
        <v>3</v>
      </c>
      <c r="C405" s="51" t="s">
        <v>110</v>
      </c>
      <c r="D405" s="54" t="s">
        <v>111</v>
      </c>
      <c r="E405" s="42" t="s">
        <v>373</v>
      </c>
      <c r="G405" s="51">
        <v>792</v>
      </c>
      <c r="I405" s="56">
        <v>792</v>
      </c>
      <c r="J405" s="41">
        <v>45301</v>
      </c>
      <c r="K405" s="57" t="s">
        <v>51</v>
      </c>
      <c r="L405" s="1" t="s">
        <v>113</v>
      </c>
      <c r="N405" t="str">
        <f>IF(F405="","NÃO","SIM")</f>
        <v>NÃO</v>
      </c>
      <c r="O405" t="str">
        <f>IF($B405=5,"SIM","")</f>
        <v/>
      </c>
      <c r="P405" s="52" t="str">
        <f>A405&amp;B405&amp;C405&amp;E405&amp;G405&amp;EDATE(J405,0)</f>
        <v>45296337081707840FOLHA DP 13º SALÁRIO - 12/202379245301</v>
      </c>
      <c r="Q405" s="1">
        <f>IF(A405=0,"",VLOOKUP($A405,RESUMO!$A$8:$B$107,2,FALSE))</f>
        <v>11</v>
      </c>
    </row>
    <row r="406" spans="1:17" x14ac:dyDescent="0.25">
      <c r="A406" s="53">
        <v>45296</v>
      </c>
      <c r="B406" s="1">
        <v>3</v>
      </c>
      <c r="C406" s="51" t="s">
        <v>374</v>
      </c>
      <c r="D406" s="54" t="s">
        <v>375</v>
      </c>
      <c r="E406" s="42" t="s">
        <v>376</v>
      </c>
      <c r="G406" s="51">
        <v>959.31</v>
      </c>
      <c r="I406" s="56">
        <v>959.31</v>
      </c>
      <c r="J406" s="41">
        <v>45302</v>
      </c>
      <c r="K406" s="57" t="s">
        <v>90</v>
      </c>
      <c r="N406" t="str">
        <f>IF(F406="","NÃO","SIM")</f>
        <v>NÃO</v>
      </c>
      <c r="O406" t="str">
        <f>IF($B406=5,"SIM","")</f>
        <v/>
      </c>
      <c r="P406" s="52" t="str">
        <f>A406&amp;B406&amp;C406&amp;E406&amp;G406&amp;EDATE(J406,0)</f>
        <v>45296323064231000750BRITA 3 - NF 1132959,3145302</v>
      </c>
      <c r="Q406" s="1">
        <f>IF(A406=0,"",VLOOKUP($A406,RESUMO!$A$8:$B$107,2,FALSE))</f>
        <v>11</v>
      </c>
    </row>
    <row r="407" spans="1:17" x14ac:dyDescent="0.25">
      <c r="A407" s="53">
        <v>45296</v>
      </c>
      <c r="B407" s="1">
        <v>3</v>
      </c>
      <c r="C407" s="51" t="s">
        <v>377</v>
      </c>
      <c r="D407" s="54" t="s">
        <v>378</v>
      </c>
      <c r="E407" s="42" t="s">
        <v>379</v>
      </c>
      <c r="G407" s="51">
        <v>305.48</v>
      </c>
      <c r="I407" s="56">
        <v>305.48</v>
      </c>
      <c r="J407" s="41">
        <v>45306</v>
      </c>
      <c r="K407" s="57" t="s">
        <v>51</v>
      </c>
      <c r="N407" t="str">
        <f>IF(F407="","NÃO","SIM")</f>
        <v>NÃO</v>
      </c>
      <c r="O407" t="str">
        <f>IF($B407=5,"SIM","")</f>
        <v/>
      </c>
      <c r="P407" s="52" t="str">
        <f>A407&amp;B407&amp;C407&amp;E407&amp;G407&amp;EDATE(J407,0)</f>
        <v>45296312463472000240LUVAS E BOTINAS - NF 116059305,4845306</v>
      </c>
      <c r="Q407" s="1">
        <f>IF(A407=0,"",VLOOKUP($A407,RESUMO!$A$8:$B$107,2,FALSE))</f>
        <v>11</v>
      </c>
    </row>
    <row r="408" spans="1:17" x14ac:dyDescent="0.25">
      <c r="A408" s="53">
        <v>45296</v>
      </c>
      <c r="B408" s="1">
        <v>3</v>
      </c>
      <c r="C408" s="51" t="s">
        <v>374</v>
      </c>
      <c r="D408" s="54" t="s">
        <v>375</v>
      </c>
      <c r="E408" s="42" t="s">
        <v>380</v>
      </c>
      <c r="G408" s="51">
        <v>890.01</v>
      </c>
      <c r="I408" s="56">
        <v>890.01</v>
      </c>
      <c r="J408" s="41">
        <v>45306</v>
      </c>
      <c r="K408" s="57" t="s">
        <v>90</v>
      </c>
      <c r="N408" t="str">
        <f>IF(F408="","NÃO","SIM")</f>
        <v>NÃO</v>
      </c>
      <c r="O408" t="str">
        <f>IF($B408=5,"SIM","")</f>
        <v/>
      </c>
      <c r="P408" s="52" t="str">
        <f>A408&amp;B408&amp;C408&amp;E408&amp;G408&amp;EDATE(J408,0)</f>
        <v>45296323064231000750BRITA 3 - NF 1206890,0145306</v>
      </c>
      <c r="Q408" s="1">
        <f>IF(A408=0,"",VLOOKUP($A408,RESUMO!$A$8:$B$107,2,FALSE))</f>
        <v>11</v>
      </c>
    </row>
    <row r="409" spans="1:17" x14ac:dyDescent="0.25">
      <c r="A409" s="53">
        <v>45296</v>
      </c>
      <c r="B409" s="1">
        <v>3</v>
      </c>
      <c r="C409" s="51" t="s">
        <v>272</v>
      </c>
      <c r="D409" s="54" t="s">
        <v>273</v>
      </c>
      <c r="E409" s="42" t="s">
        <v>381</v>
      </c>
      <c r="G409" s="51">
        <v>720</v>
      </c>
      <c r="I409" s="56">
        <v>720</v>
      </c>
      <c r="J409" s="41">
        <v>45306</v>
      </c>
      <c r="K409" s="57" t="s">
        <v>56</v>
      </c>
      <c r="N409" t="str">
        <f>IF(F409="","NÃO","SIM")</f>
        <v>NÃO</v>
      </c>
      <c r="O409" t="str">
        <f>IF($B409=5,"SIM","")</f>
        <v/>
      </c>
      <c r="P409" s="52" t="str">
        <f>A409&amp;B409&amp;C409&amp;E409&amp;G409&amp;EDATE(J409,0)</f>
        <v>45296315029348000189LOCAÇÃO DE CAÇAMBAS - NF 2023/54572045306</v>
      </c>
      <c r="Q409" s="1">
        <f>IF(A409=0,"",VLOOKUP($A409,RESUMO!$A$8:$B$107,2,FALSE))</f>
        <v>11</v>
      </c>
    </row>
    <row r="410" spans="1:17" x14ac:dyDescent="0.25">
      <c r="A410" s="53">
        <v>45296</v>
      </c>
      <c r="B410" s="1">
        <v>3</v>
      </c>
      <c r="C410" s="51" t="s">
        <v>178</v>
      </c>
      <c r="D410" s="54" t="s">
        <v>179</v>
      </c>
      <c r="E410" s="42" t="s">
        <v>382</v>
      </c>
      <c r="G410" s="51">
        <v>761.17</v>
      </c>
      <c r="I410" s="56">
        <v>761.17</v>
      </c>
      <c r="J410" s="41">
        <v>45308</v>
      </c>
      <c r="K410" s="57" t="s">
        <v>181</v>
      </c>
      <c r="N410" t="str">
        <f>IF(F410="","NÃO","SIM")</f>
        <v>NÃO</v>
      </c>
      <c r="O410" t="str">
        <f>IF($B410=5,"SIM","")</f>
        <v/>
      </c>
      <c r="P410" s="52" t="str">
        <f>A410&amp;B410&amp;C410&amp;E410&amp;G410&amp;EDATE(J410,0)</f>
        <v>45296307409393000130MOTOR, MANGOTE, ANDAIME, PISO, COMPACTADOR - NF 23049761,1745308</v>
      </c>
      <c r="Q410" s="1">
        <f>IF(A410=0,"",VLOOKUP($A410,RESUMO!$A$8:$B$107,2,FALSE))</f>
        <v>11</v>
      </c>
    </row>
    <row r="411" spans="1:17" x14ac:dyDescent="0.25">
      <c r="A411" s="53">
        <v>45296</v>
      </c>
      <c r="B411" s="1">
        <v>3</v>
      </c>
      <c r="C411" s="51" t="s">
        <v>374</v>
      </c>
      <c r="D411" s="54" t="s">
        <v>375</v>
      </c>
      <c r="E411" s="42" t="s">
        <v>383</v>
      </c>
      <c r="G411" s="51">
        <v>881.1</v>
      </c>
      <c r="I411" s="56">
        <v>881.1</v>
      </c>
      <c r="J411" s="41">
        <v>45309</v>
      </c>
      <c r="K411" s="57" t="s">
        <v>90</v>
      </c>
      <c r="N411" t="str">
        <f>IF(F411="","NÃO","SIM")</f>
        <v>NÃO</v>
      </c>
      <c r="O411" t="str">
        <f>IF($B411=5,"SIM","")</f>
        <v/>
      </c>
      <c r="P411" s="52" t="str">
        <f>A411&amp;B411&amp;C411&amp;E411&amp;G411&amp;EDATE(J411,0)</f>
        <v>45296323064231000750BRITA 1 - NF 1298881,145309</v>
      </c>
      <c r="Q411" s="1">
        <f>IF(A411=0,"",VLOOKUP($A411,RESUMO!$A$8:$B$107,2,FALSE))</f>
        <v>11</v>
      </c>
    </row>
    <row r="412" spans="1:17" x14ac:dyDescent="0.25">
      <c r="A412" s="53">
        <v>45296</v>
      </c>
      <c r="B412" s="1">
        <v>3</v>
      </c>
      <c r="C412" s="51" t="s">
        <v>129</v>
      </c>
      <c r="D412" s="54" t="s">
        <v>130</v>
      </c>
      <c r="E412" s="42" t="s">
        <v>371</v>
      </c>
      <c r="G412" s="51">
        <v>9171.0300000000007</v>
      </c>
      <c r="I412" s="56">
        <v>9171.0300000000007</v>
      </c>
      <c r="J412" s="41">
        <v>45310</v>
      </c>
      <c r="K412" s="57" t="s">
        <v>51</v>
      </c>
      <c r="N412" t="str">
        <f>IF(F412="","NÃO","SIM")</f>
        <v>NÃO</v>
      </c>
      <c r="O412" t="str">
        <f>IF($B412=5,"SIM","")</f>
        <v/>
      </c>
      <c r="P412" s="52" t="str">
        <f>A412&amp;B412&amp;C412&amp;E412&amp;G412&amp;EDATE(J412,0)</f>
        <v>45296300394460000141FOLHA DP - 12/20239171,0345310</v>
      </c>
      <c r="Q412" s="1">
        <f>IF(A412=0,"",VLOOKUP($A412,RESUMO!$A$8:$B$107,2,FALSE))</f>
        <v>11</v>
      </c>
    </row>
    <row r="413" spans="1:17" x14ac:dyDescent="0.25">
      <c r="A413" s="53">
        <v>45296</v>
      </c>
      <c r="B413" s="1">
        <v>3</v>
      </c>
      <c r="C413" s="51" t="s">
        <v>183</v>
      </c>
      <c r="D413" s="54" t="s">
        <v>184</v>
      </c>
      <c r="E413" s="42" t="s">
        <v>384</v>
      </c>
      <c r="G413" s="51">
        <v>1242.3599999999999</v>
      </c>
      <c r="I413" s="56">
        <v>1242.3599999999999</v>
      </c>
      <c r="J413" s="41">
        <v>45311</v>
      </c>
      <c r="K413" s="57" t="s">
        <v>51</v>
      </c>
      <c r="N413" t="str">
        <f>IF(F413="","NÃO","SIM")</f>
        <v>NÃO</v>
      </c>
      <c r="O413" t="str">
        <f>IF($B413=5,"SIM","")</f>
        <v/>
      </c>
      <c r="P413" s="52" t="str">
        <f>A413&amp;B413&amp;C413&amp;E413&amp;G413&amp;EDATE(J413,0)</f>
        <v>45296324654133000220CESTA DE NATAL - NF 2288201242,3645311</v>
      </c>
      <c r="Q413" s="1">
        <f>IF(A413=0,"",VLOOKUP($A413,RESUMO!$A$8:$B$107,2,FALSE))</f>
        <v>11</v>
      </c>
    </row>
    <row r="414" spans="1:17" x14ac:dyDescent="0.25">
      <c r="A414" s="53">
        <v>45296</v>
      </c>
      <c r="B414" s="1">
        <v>3</v>
      </c>
      <c r="C414" s="51" t="s">
        <v>374</v>
      </c>
      <c r="D414" s="54" t="s">
        <v>375</v>
      </c>
      <c r="E414" s="42" t="s">
        <v>385</v>
      </c>
      <c r="G414" s="51">
        <v>841.5</v>
      </c>
      <c r="I414" s="56">
        <v>841.5</v>
      </c>
      <c r="J414" s="41">
        <v>45313</v>
      </c>
      <c r="K414" s="57" t="s">
        <v>90</v>
      </c>
      <c r="N414" t="str">
        <f>IF(F414="","NÃO","SIM")</f>
        <v>NÃO</v>
      </c>
      <c r="O414" t="str">
        <f>IF($B414=5,"SIM","")</f>
        <v/>
      </c>
      <c r="P414" s="52" t="str">
        <f>A414&amp;B414&amp;C414&amp;E414&amp;G414&amp;EDATE(J414,0)</f>
        <v>45296323064231000750BRITA 1 - NF 1345841,545313</v>
      </c>
      <c r="Q414" s="1">
        <f>IF(A414=0,"",VLOOKUP($A414,RESUMO!$A$8:$B$107,2,FALSE))</f>
        <v>11</v>
      </c>
    </row>
    <row r="415" spans="1:17" x14ac:dyDescent="0.25">
      <c r="A415" s="53">
        <v>45296</v>
      </c>
      <c r="B415" s="1">
        <v>5</v>
      </c>
      <c r="C415" s="51" t="s">
        <v>103</v>
      </c>
      <c r="D415" s="54" t="s">
        <v>104</v>
      </c>
      <c r="E415" s="42" t="s">
        <v>386</v>
      </c>
      <c r="G415" s="51">
        <v>2218</v>
      </c>
      <c r="I415" s="56">
        <v>2218</v>
      </c>
      <c r="J415" s="41">
        <v>45280</v>
      </c>
      <c r="K415" s="57" t="s">
        <v>90</v>
      </c>
      <c r="N415" t="str">
        <f>IF(F415="","NÃO","SIM")</f>
        <v>NÃO</v>
      </c>
      <c r="O415" t="str">
        <f>IF($B415=5,"SIM","")</f>
        <v>SIM</v>
      </c>
      <c r="P415" s="52" t="str">
        <f>A415&amp;B415&amp;C415&amp;E415&amp;G415&amp;EDATE(J415,0)</f>
        <v>45296517250275000348ANEL, JOELHO, LUVA E TUBO - NF 875839221845280</v>
      </c>
      <c r="Q415" s="1">
        <f>IF(A415=0,"",VLOOKUP($A415,RESUMO!$A$8:$B$107,2,FALSE))</f>
        <v>11</v>
      </c>
    </row>
    <row r="416" spans="1:17" x14ac:dyDescent="0.25">
      <c r="A416" s="53">
        <v>45296</v>
      </c>
      <c r="B416" s="1">
        <v>5</v>
      </c>
      <c r="C416" s="51" t="s">
        <v>238</v>
      </c>
      <c r="D416" s="54" t="s">
        <v>239</v>
      </c>
      <c r="E416" s="42" t="s">
        <v>387</v>
      </c>
      <c r="G416" s="51">
        <v>20200</v>
      </c>
      <c r="I416" s="56">
        <v>20200</v>
      </c>
      <c r="J416" s="41">
        <v>45278</v>
      </c>
      <c r="K416" s="57" t="s">
        <v>90</v>
      </c>
      <c r="L416" s="1" t="s">
        <v>241</v>
      </c>
      <c r="N416" t="str">
        <f>IF(F416="","NÃO","SIM")</f>
        <v>NÃO</v>
      </c>
      <c r="O416" t="str">
        <f>IF($B416=5,"SIM","")</f>
        <v>SIM</v>
      </c>
      <c r="P416" s="52" t="str">
        <f>A416&amp;B416&amp;C416&amp;E416&amp;G416&amp;EDATE(J416,0)</f>
        <v>45296529067113023560CONCRETAGEM - NF 2023/18062020045278</v>
      </c>
      <c r="Q416" s="1">
        <f>IF(A416=0,"",VLOOKUP($A416,RESUMO!$A$8:$B$107,2,FALSE))</f>
        <v>11</v>
      </c>
    </row>
    <row r="417" spans="1:17" x14ac:dyDescent="0.25">
      <c r="A417" s="53">
        <v>45296</v>
      </c>
      <c r="B417" s="1">
        <v>5</v>
      </c>
      <c r="C417" s="51" t="s">
        <v>156</v>
      </c>
      <c r="D417" s="54" t="s">
        <v>157</v>
      </c>
      <c r="E417" s="42" t="s">
        <v>388</v>
      </c>
      <c r="G417" s="51">
        <v>1643.74</v>
      </c>
      <c r="I417" s="56">
        <v>1643.74</v>
      </c>
      <c r="J417" s="41">
        <v>45286</v>
      </c>
      <c r="K417" s="57" t="s">
        <v>51</v>
      </c>
      <c r="L417" s="1" t="s">
        <v>158</v>
      </c>
      <c r="N417" t="str">
        <f>IF(F417="","NÃO","SIM")</f>
        <v>NÃO</v>
      </c>
      <c r="O417" t="str">
        <f>IF($B417=5,"SIM","")</f>
        <v>SIM</v>
      </c>
      <c r="P417" s="52" t="str">
        <f>A417&amp;B417&amp;C417&amp;E417&amp;G417&amp;EDATE(J417,0)</f>
        <v>45296503435297697FINAL DO CONTRATO DE EXPERIENCIA1643,7445286</v>
      </c>
      <c r="Q417" s="1">
        <f>IF(A417=0,"",VLOOKUP($A417,RESUMO!$A$8:$B$107,2,FALSE))</f>
        <v>11</v>
      </c>
    </row>
    <row r="418" spans="1:17" x14ac:dyDescent="0.25">
      <c r="A418" s="53">
        <v>45296</v>
      </c>
      <c r="B418" s="1">
        <v>5</v>
      </c>
      <c r="C418" s="51" t="s">
        <v>389</v>
      </c>
      <c r="D418" s="54" t="s">
        <v>390</v>
      </c>
      <c r="E418" s="42" t="s">
        <v>391</v>
      </c>
      <c r="G418" s="51">
        <v>950</v>
      </c>
      <c r="I418" s="56">
        <v>950</v>
      </c>
      <c r="J418" s="41">
        <v>45281</v>
      </c>
      <c r="K418" s="57" t="s">
        <v>21</v>
      </c>
      <c r="L418" s="1" t="s">
        <v>392</v>
      </c>
      <c r="N418" t="str">
        <f>IF(F418="","NÃO","SIM")</f>
        <v>NÃO</v>
      </c>
      <c r="O418" t="str">
        <f>IF($B418=5,"SIM","")</f>
        <v>SIM</v>
      </c>
      <c r="P418" s="52" t="str">
        <f>A418&amp;B418&amp;C418&amp;E418&amp;G418&amp;EDATE(J418,0)</f>
        <v>45296506731281646CHURRASCO NA OBRA95045281</v>
      </c>
      <c r="Q418" s="1">
        <f>IF(A418=0,"",VLOOKUP($A418,RESUMO!$A$8:$B$107,2,FALSE))</f>
        <v>11</v>
      </c>
    </row>
    <row r="419" spans="1:17" x14ac:dyDescent="0.25">
      <c r="A419" s="53">
        <v>45311</v>
      </c>
      <c r="B419" s="1">
        <v>1</v>
      </c>
      <c r="C419" s="51" t="s">
        <v>62</v>
      </c>
      <c r="D419" s="54" t="s">
        <v>63</v>
      </c>
      <c r="E419" s="42" t="s">
        <v>64</v>
      </c>
      <c r="G419" s="51">
        <v>1200</v>
      </c>
      <c r="I419" s="56">
        <v>1200</v>
      </c>
      <c r="J419" s="41">
        <v>45296</v>
      </c>
      <c r="K419" s="57" t="s">
        <v>51</v>
      </c>
      <c r="L419" s="1" t="s">
        <v>65</v>
      </c>
      <c r="N419" t="str">
        <f>IF(F419="","NÃO","SIM")</f>
        <v>NÃO</v>
      </c>
      <c r="O419" t="str">
        <f>IF($B419=5,"SIM","")</f>
        <v/>
      </c>
      <c r="P419" s="52" t="str">
        <f>A419&amp;B419&amp;C419&amp;E419&amp;G419&amp;EDATE(J419,0)</f>
        <v>45311112101331640SALÁRIO120045296</v>
      </c>
      <c r="Q419" s="1">
        <f>IF(A419=0,"",VLOOKUP($A419,RESUMO!$A$8:$B$107,2,FALSE))</f>
        <v>12</v>
      </c>
    </row>
    <row r="420" spans="1:17" x14ac:dyDescent="0.25">
      <c r="A420" s="53">
        <v>45311</v>
      </c>
      <c r="B420" s="1">
        <v>1</v>
      </c>
      <c r="C420" s="51" t="s">
        <v>66</v>
      </c>
      <c r="D420" s="54" t="s">
        <v>67</v>
      </c>
      <c r="E420" s="42" t="s">
        <v>64</v>
      </c>
      <c r="G420" s="51">
        <v>1200</v>
      </c>
      <c r="I420" s="56">
        <v>1200</v>
      </c>
      <c r="J420" s="41">
        <v>45311</v>
      </c>
      <c r="K420" s="57" t="s">
        <v>51</v>
      </c>
      <c r="L420" s="1" t="s">
        <v>68</v>
      </c>
      <c r="N420" t="str">
        <f>IF(F420="","NÃO","SIM")</f>
        <v>NÃO</v>
      </c>
      <c r="O420" t="str">
        <f>IF($B420=5,"SIM","")</f>
        <v/>
      </c>
      <c r="P420" s="52" t="str">
        <f>A420&amp;B420&amp;C420&amp;E420&amp;G420&amp;EDATE(J420,0)</f>
        <v>45311170458913693SALÁRIO120045311</v>
      </c>
      <c r="Q420" s="1">
        <f>IF(A420=0,"",VLOOKUP($A420,RESUMO!$A$8:$B$107,2,FALSE))</f>
        <v>12</v>
      </c>
    </row>
    <row r="421" spans="1:17" x14ac:dyDescent="0.25">
      <c r="A421" s="53">
        <v>45311</v>
      </c>
      <c r="B421" s="1">
        <v>1</v>
      </c>
      <c r="C421" s="51" t="s">
        <v>69</v>
      </c>
      <c r="D421" s="54" t="s">
        <v>70</v>
      </c>
      <c r="E421" s="42" t="s">
        <v>64</v>
      </c>
      <c r="G421" s="51">
        <v>872</v>
      </c>
      <c r="I421" s="56">
        <v>872</v>
      </c>
      <c r="J421" s="41">
        <v>45311</v>
      </c>
      <c r="K421" s="57" t="s">
        <v>51</v>
      </c>
      <c r="L421" s="1" t="s">
        <v>71</v>
      </c>
      <c r="N421" t="str">
        <f>IF(F421="","NÃO","SIM")</f>
        <v>NÃO</v>
      </c>
      <c r="O421" t="str">
        <f>IF($B421=5,"SIM","")</f>
        <v/>
      </c>
      <c r="P421" s="52" t="str">
        <f>A421&amp;B421&amp;C421&amp;E421&amp;G421&amp;EDATE(J421,0)</f>
        <v>45311160917440625SALÁRIO87245311</v>
      </c>
      <c r="Q421" s="1">
        <f>IF(A421=0,"",VLOOKUP($A421,RESUMO!$A$8:$B$107,2,FALSE))</f>
        <v>12</v>
      </c>
    </row>
    <row r="422" spans="1:17" x14ac:dyDescent="0.25">
      <c r="A422" s="53">
        <v>45311</v>
      </c>
      <c r="B422" s="1">
        <v>1</v>
      </c>
      <c r="C422" s="51" t="s">
        <v>72</v>
      </c>
      <c r="D422" s="54" t="s">
        <v>73</v>
      </c>
      <c r="E422" s="42" t="s">
        <v>64</v>
      </c>
      <c r="G422" s="51">
        <v>612</v>
      </c>
      <c r="I422" s="56">
        <v>612</v>
      </c>
      <c r="J422" s="41">
        <v>45311</v>
      </c>
      <c r="K422" s="57" t="s">
        <v>51</v>
      </c>
      <c r="L422" s="1" t="s">
        <v>74</v>
      </c>
      <c r="N422" t="str">
        <f>IF(F422="","NÃO","SIM")</f>
        <v>NÃO</v>
      </c>
      <c r="O422" t="str">
        <f>IF($B422=5,"SIM","")</f>
        <v/>
      </c>
      <c r="P422" s="52" t="str">
        <f>A422&amp;B422&amp;C422&amp;E422&amp;G422&amp;EDATE(J422,0)</f>
        <v>45311116700914655SALÁRIO61245311</v>
      </c>
      <c r="Q422" s="1">
        <f>IF(A422=0,"",VLOOKUP($A422,RESUMO!$A$8:$B$107,2,FALSE))</f>
        <v>12</v>
      </c>
    </row>
    <row r="423" spans="1:17" x14ac:dyDescent="0.25">
      <c r="A423" s="53">
        <v>45311</v>
      </c>
      <c r="B423" s="1">
        <v>1</v>
      </c>
      <c r="C423" s="51" t="s">
        <v>150</v>
      </c>
      <c r="D423" s="54" t="s">
        <v>151</v>
      </c>
      <c r="E423" s="42" t="s">
        <v>64</v>
      </c>
      <c r="G423" s="51">
        <v>778</v>
      </c>
      <c r="I423" s="56">
        <v>778</v>
      </c>
      <c r="J423" s="41">
        <v>45311</v>
      </c>
      <c r="K423" s="57" t="s">
        <v>51</v>
      </c>
      <c r="L423" s="1" t="s">
        <v>152</v>
      </c>
      <c r="N423" t="str">
        <f>IF(F423="","NÃO","SIM")</f>
        <v>NÃO</v>
      </c>
      <c r="O423" t="str">
        <f>IF($B423=5,"SIM","")</f>
        <v/>
      </c>
      <c r="P423" s="52" t="str">
        <f>A423&amp;B423&amp;C423&amp;E423&amp;G423&amp;EDATE(J423,0)</f>
        <v>45311113075426628SALÁRIO77845311</v>
      </c>
      <c r="Q423" s="1">
        <f>IF(A423=0,"",VLOOKUP($A423,RESUMO!$A$8:$B$107,2,FALSE))</f>
        <v>12</v>
      </c>
    </row>
    <row r="424" spans="1:17" x14ac:dyDescent="0.25">
      <c r="A424" s="53">
        <v>45311</v>
      </c>
      <c r="B424" s="1">
        <v>1</v>
      </c>
      <c r="C424" s="51" t="s">
        <v>201</v>
      </c>
      <c r="D424" s="54" t="s">
        <v>202</v>
      </c>
      <c r="E424" s="42" t="s">
        <v>64</v>
      </c>
      <c r="G424" s="51">
        <v>612</v>
      </c>
      <c r="I424" s="56">
        <v>612</v>
      </c>
      <c r="J424" s="41">
        <v>45311</v>
      </c>
      <c r="K424" s="57" t="s">
        <v>51</v>
      </c>
      <c r="L424" s="1" t="s">
        <v>203</v>
      </c>
      <c r="N424" t="str">
        <f>IF(F424="","NÃO","SIM")</f>
        <v>NÃO</v>
      </c>
      <c r="O424" t="str">
        <f>IF($B424=5,"SIM","")</f>
        <v/>
      </c>
      <c r="P424" s="52" t="str">
        <f>A424&amp;B424&amp;C424&amp;E424&amp;G424&amp;EDATE(J424,0)</f>
        <v>45311116700955688SALÁRIO61245311</v>
      </c>
      <c r="Q424" s="1">
        <f>IF(A424=0,"",VLOOKUP($A424,RESUMO!$A$8:$B$107,2,FALSE))</f>
        <v>12</v>
      </c>
    </row>
    <row r="425" spans="1:17" x14ac:dyDescent="0.25">
      <c r="A425" s="53">
        <v>45311</v>
      </c>
      <c r="B425" s="1">
        <v>1</v>
      </c>
      <c r="C425" s="51" t="s">
        <v>204</v>
      </c>
      <c r="D425" s="54" t="s">
        <v>205</v>
      </c>
      <c r="E425" s="42" t="s">
        <v>64</v>
      </c>
      <c r="G425" s="51">
        <v>612</v>
      </c>
      <c r="I425" s="56">
        <v>612</v>
      </c>
      <c r="J425" s="41">
        <v>45311</v>
      </c>
      <c r="K425" s="57" t="s">
        <v>51</v>
      </c>
      <c r="L425" s="1" t="s">
        <v>206</v>
      </c>
      <c r="N425" t="str">
        <f>IF(F425="","NÃO","SIM")</f>
        <v>NÃO</v>
      </c>
      <c r="O425" t="str">
        <f>IF($B425=5,"SIM","")</f>
        <v/>
      </c>
      <c r="P425" s="52" t="str">
        <f>A425&amp;B425&amp;C425&amp;E425&amp;G425&amp;EDATE(J425,0)</f>
        <v>45311105864821560SALÁRIO61245311</v>
      </c>
      <c r="Q425" s="1">
        <f>IF(A425=0,"",VLOOKUP($A425,RESUMO!$A$8:$B$107,2,FALSE))</f>
        <v>12</v>
      </c>
    </row>
    <row r="426" spans="1:17" x14ac:dyDescent="0.25">
      <c r="A426" s="53">
        <v>45311</v>
      </c>
      <c r="B426" s="1">
        <v>1</v>
      </c>
      <c r="C426" s="51" t="s">
        <v>294</v>
      </c>
      <c r="D426" s="54" t="s">
        <v>295</v>
      </c>
      <c r="E426" s="42" t="s">
        <v>64</v>
      </c>
      <c r="G426" s="51">
        <v>778</v>
      </c>
      <c r="I426" s="56">
        <v>778</v>
      </c>
      <c r="J426" s="41">
        <v>45311</v>
      </c>
      <c r="K426" s="57" t="s">
        <v>51</v>
      </c>
      <c r="L426" s="1" t="s">
        <v>296</v>
      </c>
      <c r="N426" t="str">
        <f>IF(F426="","NÃO","SIM")</f>
        <v>NÃO</v>
      </c>
      <c r="O426" t="str">
        <f>IF($B426=5,"SIM","")</f>
        <v/>
      </c>
      <c r="P426" s="52" t="str">
        <f>A426&amp;B426&amp;C426&amp;E426&amp;G426&amp;EDATE(J426,0)</f>
        <v>45311109250736606SALÁRIO77845311</v>
      </c>
      <c r="Q426" s="1">
        <f>IF(A426=0,"",VLOOKUP($A426,RESUMO!$A$8:$B$107,2,FALSE))</f>
        <v>12</v>
      </c>
    </row>
    <row r="427" spans="1:17" x14ac:dyDescent="0.25">
      <c r="A427" s="53">
        <v>45311</v>
      </c>
      <c r="B427" s="1">
        <v>1</v>
      </c>
      <c r="C427" s="51" t="s">
        <v>297</v>
      </c>
      <c r="D427" s="54" t="s">
        <v>298</v>
      </c>
      <c r="E427" s="42" t="s">
        <v>64</v>
      </c>
      <c r="G427" s="51">
        <v>612</v>
      </c>
      <c r="I427" s="56">
        <v>612</v>
      </c>
      <c r="J427" s="41">
        <v>45311</v>
      </c>
      <c r="K427" s="57" t="s">
        <v>51</v>
      </c>
      <c r="L427" s="1" t="s">
        <v>299</v>
      </c>
      <c r="N427" t="str">
        <f>IF(F427="","NÃO","SIM")</f>
        <v>NÃO</v>
      </c>
      <c r="O427" t="str">
        <f>IF($B427=5,"SIM","")</f>
        <v/>
      </c>
      <c r="P427" s="52" t="str">
        <f>A427&amp;B427&amp;C427&amp;E427&amp;G427&amp;EDATE(J427,0)</f>
        <v>45311113274149616SALÁRIO61245311</v>
      </c>
      <c r="Q427" s="1">
        <f>IF(A427=0,"",VLOOKUP($A427,RESUMO!$A$8:$B$107,2,FALSE))</f>
        <v>12</v>
      </c>
    </row>
    <row r="428" spans="1:17" x14ac:dyDescent="0.25">
      <c r="A428" s="53">
        <v>45311</v>
      </c>
      <c r="B428" s="1">
        <v>1</v>
      </c>
      <c r="C428" s="51" t="s">
        <v>331</v>
      </c>
      <c r="D428" s="54" t="s">
        <v>332</v>
      </c>
      <c r="E428" s="42" t="s">
        <v>64</v>
      </c>
      <c r="G428" s="51">
        <v>1052</v>
      </c>
      <c r="I428" s="56">
        <v>1052</v>
      </c>
      <c r="J428" s="41">
        <v>45311</v>
      </c>
      <c r="K428" s="57" t="s">
        <v>51</v>
      </c>
      <c r="L428" s="1" t="s">
        <v>333</v>
      </c>
      <c r="N428" t="str">
        <f>IF(F428="","NÃO","SIM")</f>
        <v>NÃO</v>
      </c>
      <c r="O428" t="str">
        <f>IF($B428=5,"SIM","")</f>
        <v/>
      </c>
      <c r="P428" s="52" t="str">
        <f>A428&amp;B428&amp;C428&amp;E428&amp;G428&amp;EDATE(J428,0)</f>
        <v>45311113736490623SALÁRIO105245311</v>
      </c>
      <c r="Q428" s="1">
        <f>IF(A428=0,"",VLOOKUP($A428,RESUMO!$A$8:$B$107,2,FALSE))</f>
        <v>12</v>
      </c>
    </row>
    <row r="429" spans="1:17" x14ac:dyDescent="0.25">
      <c r="A429" s="53">
        <v>45311</v>
      </c>
      <c r="B429" s="1">
        <v>2</v>
      </c>
      <c r="C429" s="51" t="s">
        <v>261</v>
      </c>
      <c r="D429" s="54" t="s">
        <v>262</v>
      </c>
      <c r="E429" s="42" t="s">
        <v>393</v>
      </c>
      <c r="G429" s="51">
        <v>4000</v>
      </c>
      <c r="I429" s="56">
        <v>4000</v>
      </c>
      <c r="J429" s="41">
        <v>45311</v>
      </c>
      <c r="K429" s="57" t="s">
        <v>56</v>
      </c>
      <c r="L429" s="1" t="s">
        <v>264</v>
      </c>
      <c r="N429" t="str">
        <f>IF(F429="","NÃO","SIM")</f>
        <v>NÃO</v>
      </c>
      <c r="O429" t="str">
        <f>IF($B429=5,"SIM","")</f>
        <v/>
      </c>
      <c r="P429" s="52" t="str">
        <f>A429&amp;B429&amp;C429&amp;E429&amp;G429&amp;EDATE(J429,0)</f>
        <v>45311206411815666CONFORME CONTRATO400045311</v>
      </c>
      <c r="Q429" s="1">
        <f>IF(A429=0,"",VLOOKUP($A429,RESUMO!$A$8:$B$107,2,FALSE))</f>
        <v>12</v>
      </c>
    </row>
    <row r="430" spans="1:17" x14ac:dyDescent="0.25">
      <c r="A430" s="53">
        <v>45311</v>
      </c>
      <c r="B430" s="1">
        <v>2</v>
      </c>
      <c r="C430" s="51" t="s">
        <v>119</v>
      </c>
      <c r="D430" s="54" t="s">
        <v>120</v>
      </c>
      <c r="E430" s="42" t="s">
        <v>394</v>
      </c>
      <c r="G430" s="51">
        <v>8716</v>
      </c>
      <c r="I430" s="56">
        <v>8716</v>
      </c>
      <c r="J430" s="41">
        <v>45311</v>
      </c>
      <c r="K430" s="57" t="s">
        <v>90</v>
      </c>
      <c r="L430" s="1" t="s">
        <v>122</v>
      </c>
      <c r="N430" t="str">
        <f>IF(F430="","NÃO","SIM")</f>
        <v>NÃO</v>
      </c>
      <c r="O430" t="str">
        <f>IF($B430=5,"SIM","")</f>
        <v/>
      </c>
      <c r="P430" s="52" t="str">
        <f>A430&amp;B430&amp;C430&amp;E430&amp;G430&amp;EDATE(J430,0)</f>
        <v>45311237052904870FRETE IRMÃOS MACHADO E AREIA - PED. Nº 3670/4184/871645311</v>
      </c>
      <c r="Q430" s="1">
        <f>IF(A430=0,"",VLOOKUP($A430,RESUMO!$A$8:$B$107,2,FALSE))</f>
        <v>12</v>
      </c>
    </row>
    <row r="431" spans="1:17" x14ac:dyDescent="0.25">
      <c r="A431" s="53">
        <v>45311</v>
      </c>
      <c r="B431" s="1">
        <v>3</v>
      </c>
      <c r="C431" s="51" t="s">
        <v>277</v>
      </c>
      <c r="D431" s="54" t="s">
        <v>278</v>
      </c>
      <c r="E431" s="42" t="s">
        <v>395</v>
      </c>
      <c r="G431" s="51">
        <v>7493.8</v>
      </c>
      <c r="I431" s="56">
        <v>7493.8</v>
      </c>
      <c r="J431" s="41">
        <v>45311</v>
      </c>
      <c r="K431" s="57" t="s">
        <v>181</v>
      </c>
      <c r="N431" t="str">
        <f>IF(F431="","NÃO","SIM")</f>
        <v>NÃO</v>
      </c>
      <c r="O431" t="str">
        <f>IF($B431=5,"SIM","")</f>
        <v/>
      </c>
      <c r="P431" s="52" t="str">
        <f>A431&amp;B431&amp;C431&amp;E431&amp;G431&amp;EDATE(J431,0)</f>
        <v>45311322377147000138LOCAÇÃO DE ANDAIMES - ND 615637493,845311</v>
      </c>
      <c r="Q431" s="1">
        <f>IF(A431=0,"",VLOOKUP($A431,RESUMO!$A$8:$B$107,2,FALSE))</f>
        <v>12</v>
      </c>
    </row>
    <row r="432" spans="1:17" x14ac:dyDescent="0.25">
      <c r="A432" s="53">
        <v>45311</v>
      </c>
      <c r="B432" s="1">
        <v>3</v>
      </c>
      <c r="C432" s="51" t="s">
        <v>215</v>
      </c>
      <c r="D432" s="54" t="s">
        <v>216</v>
      </c>
      <c r="E432" s="42" t="s">
        <v>396</v>
      </c>
      <c r="G432" s="51">
        <v>3080</v>
      </c>
      <c r="I432" s="56">
        <v>3080</v>
      </c>
      <c r="J432" s="41">
        <v>45317</v>
      </c>
      <c r="K432" s="57" t="s">
        <v>90</v>
      </c>
      <c r="N432" t="str">
        <f>IF(F432="","NÃO","SIM")</f>
        <v>NÃO</v>
      </c>
      <c r="O432" t="str">
        <f>IF($B432=5,"SIM","")</f>
        <v/>
      </c>
      <c r="P432" s="52" t="str">
        <f>A432&amp;B432&amp;C432&amp;E432&amp;G432&amp;EDATE(J432,0)</f>
        <v>45311303562661000107CIMENTO - NF 125487308045317</v>
      </c>
      <c r="Q432" s="1">
        <f>IF(A432=0,"",VLOOKUP($A432,RESUMO!$A$8:$B$107,2,FALSE))</f>
        <v>12</v>
      </c>
    </row>
    <row r="433" spans="1:17" x14ac:dyDescent="0.25">
      <c r="A433" s="53">
        <v>45311</v>
      </c>
      <c r="B433" s="1">
        <v>3</v>
      </c>
      <c r="C433" s="51" t="s">
        <v>183</v>
      </c>
      <c r="D433" s="54" t="s">
        <v>184</v>
      </c>
      <c r="E433" s="42" t="s">
        <v>397</v>
      </c>
      <c r="G433" s="51">
        <v>3437.98</v>
      </c>
      <c r="I433" s="56">
        <v>3437.98</v>
      </c>
      <c r="J433" s="41">
        <v>45319</v>
      </c>
      <c r="K433" s="57" t="s">
        <v>51</v>
      </c>
      <c r="N433" t="str">
        <f>IF(F433="","NÃO","SIM")</f>
        <v>NÃO</v>
      </c>
      <c r="O433" t="str">
        <f>IF($B433=5,"SIM","")</f>
        <v/>
      </c>
      <c r="P433" s="52" t="str">
        <f>A433&amp;B433&amp;C433&amp;E433&amp;G433&amp;EDATE(J433,0)</f>
        <v>45311324654133000220CESTAS BASICAS - NF 2301583437,9845319</v>
      </c>
      <c r="Q433" s="1">
        <f>IF(A433=0,"",VLOOKUP($A433,RESUMO!$A$8:$B$107,2,FALSE))</f>
        <v>12</v>
      </c>
    </row>
    <row r="434" spans="1:17" x14ac:dyDescent="0.25">
      <c r="A434" s="53">
        <v>45311</v>
      </c>
      <c r="B434" s="1">
        <v>3</v>
      </c>
      <c r="C434" s="51" t="s">
        <v>178</v>
      </c>
      <c r="D434" s="54" t="s">
        <v>179</v>
      </c>
      <c r="E434" s="42" t="s">
        <v>398</v>
      </c>
      <c r="G434" s="51">
        <v>460</v>
      </c>
      <c r="I434" s="56">
        <v>460</v>
      </c>
      <c r="J434" s="41">
        <v>45322</v>
      </c>
      <c r="K434" s="57" t="s">
        <v>181</v>
      </c>
      <c r="N434" t="str">
        <f>IF(F434="","NÃO","SIM")</f>
        <v>NÃO</v>
      </c>
      <c r="O434" t="str">
        <f>IF($B434=5,"SIM","")</f>
        <v/>
      </c>
      <c r="P434" s="52" t="str">
        <f>A434&amp;B434&amp;C434&amp;E434&amp;G434&amp;EDATE(J434,0)</f>
        <v>45311307409393000130POLICORTE E MARTELO - NF 2311746045322</v>
      </c>
      <c r="Q434" s="1">
        <f>IF(A434=0,"",VLOOKUP($A434,RESUMO!$A$8:$B$107,2,FALSE))</f>
        <v>12</v>
      </c>
    </row>
    <row r="435" spans="1:17" x14ac:dyDescent="0.25">
      <c r="A435" s="53">
        <v>45311</v>
      </c>
      <c r="B435" s="1">
        <v>3</v>
      </c>
      <c r="C435" s="51" t="s">
        <v>85</v>
      </c>
      <c r="D435" s="54" t="s">
        <v>86</v>
      </c>
      <c r="E435" s="42" t="s">
        <v>399</v>
      </c>
      <c r="G435" s="51">
        <v>201.1</v>
      </c>
      <c r="I435" s="56">
        <v>201.1</v>
      </c>
      <c r="J435" s="41">
        <v>45322</v>
      </c>
      <c r="K435" s="57" t="s">
        <v>51</v>
      </c>
      <c r="N435" t="str">
        <f>IF(F435="","NÃO","SIM")</f>
        <v>NÃO</v>
      </c>
      <c r="O435" t="str">
        <f>IF($B435=5,"SIM","")</f>
        <v/>
      </c>
      <c r="P435" s="52" t="str">
        <f>A435&amp;B435&amp;C435&amp;E435&amp;G435&amp;EDATE(J435,0)</f>
        <v>45311338727707000177COMPETÊNCIA 01/24201,145322</v>
      </c>
      <c r="Q435" s="1">
        <f>IF(A435=0,"",VLOOKUP($A435,RESUMO!$A$8:$B$107,2,FALSE))</f>
        <v>12</v>
      </c>
    </row>
    <row r="436" spans="1:17" x14ac:dyDescent="0.25">
      <c r="A436" s="53">
        <v>45311</v>
      </c>
      <c r="B436" s="1">
        <v>3</v>
      </c>
      <c r="C436" s="51" t="s">
        <v>178</v>
      </c>
      <c r="D436" s="54" t="s">
        <v>179</v>
      </c>
      <c r="E436" s="42" t="s">
        <v>400</v>
      </c>
      <c r="G436" s="51">
        <v>161</v>
      </c>
      <c r="I436" s="56">
        <v>161</v>
      </c>
      <c r="J436" s="41">
        <v>45325</v>
      </c>
      <c r="K436" s="57" t="s">
        <v>181</v>
      </c>
      <c r="N436" t="str">
        <f>IF(F436="","NÃO","SIM")</f>
        <v>NÃO</v>
      </c>
      <c r="O436" t="str">
        <f>IF($B436=5,"SIM","")</f>
        <v/>
      </c>
      <c r="P436" s="52" t="str">
        <f>A436&amp;B436&amp;C436&amp;E436&amp;G436&amp;EDATE(J436,0)</f>
        <v>45311307409393000130MOTOR E MANGOTE - NF 2320016145325</v>
      </c>
      <c r="Q436" s="1">
        <f>IF(A436=0,"",VLOOKUP($A436,RESUMO!$A$8:$B$107,2,FALSE))</f>
        <v>12</v>
      </c>
    </row>
    <row r="437" spans="1:17" x14ac:dyDescent="0.25">
      <c r="A437" s="53">
        <v>45311</v>
      </c>
      <c r="B437" s="1">
        <v>3</v>
      </c>
      <c r="C437" s="51" t="s">
        <v>401</v>
      </c>
      <c r="D437" s="54" t="s">
        <v>402</v>
      </c>
      <c r="G437" s="51">
        <v>1095</v>
      </c>
      <c r="I437" s="56">
        <v>1095</v>
      </c>
      <c r="J437" s="41">
        <v>45328</v>
      </c>
      <c r="K437" s="57" t="s">
        <v>90</v>
      </c>
      <c r="N437" t="str">
        <f>IF(F437="","NÃO","SIM")</f>
        <v>NÃO</v>
      </c>
      <c r="O437" t="str">
        <f>IF($B437=5,"SIM","")</f>
        <v/>
      </c>
      <c r="P437" s="52" t="str">
        <f>A437&amp;B437&amp;C437&amp;E437&amp;G437&amp;EDATE(J437,0)</f>
        <v>45311318802977000198109545328</v>
      </c>
      <c r="Q437" s="1">
        <f>IF(A437=0,"",VLOOKUP($A437,RESUMO!$A$8:$B$107,2,FALSE))</f>
        <v>12</v>
      </c>
    </row>
    <row r="438" spans="1:17" x14ac:dyDescent="0.25">
      <c r="A438" s="53">
        <v>45311</v>
      </c>
      <c r="B438" s="1">
        <v>5</v>
      </c>
      <c r="C438" s="51" t="s">
        <v>403</v>
      </c>
      <c r="D438" s="54" t="s">
        <v>404</v>
      </c>
      <c r="E438" s="42" t="s">
        <v>405</v>
      </c>
      <c r="G438" s="51">
        <v>180</v>
      </c>
      <c r="I438" s="56">
        <v>180</v>
      </c>
      <c r="J438" s="41">
        <v>45646</v>
      </c>
      <c r="K438" s="57" t="s">
        <v>61</v>
      </c>
      <c r="N438" t="str">
        <f>IF(F438="","NÃO","SIM")</f>
        <v>NÃO</v>
      </c>
      <c r="O438" t="str">
        <f>IF($B438=5,"SIM","")</f>
        <v>SIM</v>
      </c>
      <c r="P438" s="52" t="str">
        <f>A438&amp;B438&amp;C438&amp;E438&amp;G438&amp;EDATE(J438,0)</f>
        <v>45311516600000600ARGENTINO C SILVA - FRETE18045646</v>
      </c>
      <c r="Q438" s="1">
        <f>IF(A438=0,"",VLOOKUP($A438,RESUMO!$A$8:$B$107,2,FALSE))</f>
        <v>12</v>
      </c>
    </row>
    <row r="439" spans="1:17" x14ac:dyDescent="0.25">
      <c r="A439" s="53">
        <v>45311</v>
      </c>
      <c r="B439" s="1">
        <v>5</v>
      </c>
      <c r="C439" s="51" t="s">
        <v>225</v>
      </c>
      <c r="D439" s="54" t="s">
        <v>226</v>
      </c>
      <c r="E439" s="42" t="s">
        <v>406</v>
      </c>
      <c r="G439" s="51">
        <v>3507.64</v>
      </c>
      <c r="I439" s="56">
        <v>3507.64</v>
      </c>
      <c r="J439" s="41">
        <v>45299</v>
      </c>
      <c r="K439" s="57" t="s">
        <v>90</v>
      </c>
      <c r="N439" t="str">
        <f>IF(F439="","NÃO","SIM")</f>
        <v>NÃO</v>
      </c>
      <c r="O439" t="str">
        <f>IF($B439=5,"SIM","")</f>
        <v>SIM</v>
      </c>
      <c r="P439" s="52" t="str">
        <f>A439&amp;B439&amp;C439&amp;E439&amp;G439&amp;EDATE(J439,0)</f>
        <v>45311517359233000188MATERIAIS DIVERSOS - NF 201581243507,6445299</v>
      </c>
      <c r="Q439" s="1">
        <f>IF(A439=0,"",VLOOKUP($A439,RESUMO!$A$8:$B$107,2,FALSE))</f>
        <v>12</v>
      </c>
    </row>
    <row r="440" spans="1:17" x14ac:dyDescent="0.25">
      <c r="A440" s="53">
        <v>45311</v>
      </c>
      <c r="B440" s="1">
        <v>5</v>
      </c>
      <c r="C440" s="51" t="s">
        <v>193</v>
      </c>
      <c r="D440" s="54" t="s">
        <v>194</v>
      </c>
      <c r="E440" s="42" t="s">
        <v>407</v>
      </c>
      <c r="G440" s="51">
        <v>564.52</v>
      </c>
      <c r="I440" s="56">
        <v>564.52</v>
      </c>
      <c r="J440" s="41">
        <v>45300</v>
      </c>
      <c r="K440" s="57" t="s">
        <v>90</v>
      </c>
      <c r="N440" t="str">
        <f>IF(F440="","NÃO","SIM")</f>
        <v>NÃO</v>
      </c>
      <c r="O440" t="str">
        <f>IF($B440=5,"SIM","")</f>
        <v>SIM</v>
      </c>
      <c r="P440" s="52" t="str">
        <f>A440&amp;B440&amp;C440&amp;E440&amp;G440&amp;EDATE(J440,0)</f>
        <v>45311502697297000111MATERIAIS ELÉTRICOS - NF 283538564,5245300</v>
      </c>
      <c r="Q440" s="1">
        <f>IF(A440=0,"",VLOOKUP($A440,RESUMO!$A$8:$B$107,2,FALSE))</f>
        <v>12</v>
      </c>
    </row>
    <row r="441" spans="1:17" x14ac:dyDescent="0.25">
      <c r="A441" s="53">
        <v>45311</v>
      </c>
      <c r="B441" s="1">
        <v>5</v>
      </c>
      <c r="C441" s="51" t="s">
        <v>123</v>
      </c>
      <c r="D441" s="54" t="s">
        <v>124</v>
      </c>
      <c r="E441" s="42" t="s">
        <v>408</v>
      </c>
      <c r="G441" s="51">
        <v>650.01</v>
      </c>
      <c r="I441" s="56">
        <v>650.01</v>
      </c>
      <c r="J441" s="41">
        <v>45302</v>
      </c>
      <c r="K441" s="57" t="s">
        <v>51</v>
      </c>
      <c r="N441" t="str">
        <f>IF(F441="","NÃO","SIM")</f>
        <v>NÃO</v>
      </c>
      <c r="O441" t="str">
        <f>IF($B441=5,"SIM","")</f>
        <v>SIM</v>
      </c>
      <c r="P441" s="52" t="str">
        <f>A441&amp;B441&amp;C441&amp;E441&amp;G441&amp;EDATE(J441,0)</f>
        <v>45311500360305000104GRRF - OSMAR GERALDO SILVA650,0145302</v>
      </c>
      <c r="Q441" s="1">
        <f>IF(A441=0,"",VLOOKUP($A441,RESUMO!$A$8:$B$107,2,FALSE))</f>
        <v>12</v>
      </c>
    </row>
    <row r="442" spans="1:17" x14ac:dyDescent="0.25">
      <c r="A442" s="53">
        <v>45311</v>
      </c>
      <c r="B442" s="1">
        <v>5</v>
      </c>
      <c r="C442" s="51" t="s">
        <v>409</v>
      </c>
      <c r="D442" s="54" t="s">
        <v>410</v>
      </c>
      <c r="E442" s="42" t="s">
        <v>411</v>
      </c>
      <c r="G442" s="51">
        <v>513.6</v>
      </c>
      <c r="I442" s="56">
        <v>513.6</v>
      </c>
      <c r="J442" s="41">
        <v>45308</v>
      </c>
      <c r="K442" s="57" t="s">
        <v>51</v>
      </c>
      <c r="N442" t="str">
        <f>IF(F442="","NÃO","SIM")</f>
        <v>NÃO</v>
      </c>
      <c r="O442" t="str">
        <f>IF($B442=5,"SIM","")</f>
        <v>SIM</v>
      </c>
      <c r="P442" s="52" t="str">
        <f>A442&amp;B442&amp;C442&amp;E442&amp;G442&amp;EDATE(J442,0)</f>
        <v>4531151209512262312 DIAS VT E CAFÉ513,645308</v>
      </c>
      <c r="Q442" s="1">
        <f>IF(A442=0,"",VLOOKUP($A442,RESUMO!$A$8:$B$107,2,FALSE))</f>
        <v>12</v>
      </c>
    </row>
    <row r="443" spans="1:17" x14ac:dyDescent="0.25">
      <c r="A443" s="53">
        <v>45311</v>
      </c>
      <c r="B443" s="1">
        <v>5</v>
      </c>
      <c r="C443" s="51" t="s">
        <v>103</v>
      </c>
      <c r="D443" s="54" t="s">
        <v>104</v>
      </c>
      <c r="E443" s="42" t="s">
        <v>412</v>
      </c>
      <c r="G443" s="51">
        <v>81.349999999999994</v>
      </c>
      <c r="I443" s="56">
        <v>81.349999999999994</v>
      </c>
      <c r="J443" s="41">
        <v>45303</v>
      </c>
      <c r="K443" s="57" t="s">
        <v>90</v>
      </c>
      <c r="N443" t="str">
        <f>IF(F443="","NÃO","SIM")</f>
        <v>NÃO</v>
      </c>
      <c r="O443" t="str">
        <f>IF($B443=5,"SIM","")</f>
        <v>SIM</v>
      </c>
      <c r="P443" s="52" t="str">
        <f>A443&amp;B443&amp;C443&amp;E443&amp;G443&amp;EDATE(J443,0)</f>
        <v>45311517250275000348ANEL E LUVA ESGOTO - NF 87966181,3545303</v>
      </c>
      <c r="Q443" s="1">
        <f>IF(A443=0,"",VLOOKUP($A443,RESUMO!$A$8:$B$107,2,FALSE))</f>
        <v>12</v>
      </c>
    </row>
    <row r="444" spans="1:17" x14ac:dyDescent="0.25">
      <c r="A444" s="53">
        <v>45311</v>
      </c>
      <c r="B444" s="1">
        <v>5</v>
      </c>
      <c r="C444" s="51" t="s">
        <v>362</v>
      </c>
      <c r="D444" s="54" t="s">
        <v>363</v>
      </c>
      <c r="E444" s="42" t="s">
        <v>413</v>
      </c>
      <c r="G444" s="51">
        <v>350</v>
      </c>
      <c r="I444" s="56">
        <v>350</v>
      </c>
      <c r="J444" s="41">
        <v>45303</v>
      </c>
      <c r="K444" s="57" t="s">
        <v>90</v>
      </c>
      <c r="N444" t="str">
        <f>IF(F444="","NÃO","SIM")</f>
        <v>NÃO</v>
      </c>
      <c r="O444" t="str">
        <f>IF($B444=5,"SIM","")</f>
        <v>SIM</v>
      </c>
      <c r="P444" s="52" t="str">
        <f>A444&amp;B444&amp;C444&amp;E444&amp;G444&amp;EDATE(J444,0)</f>
        <v>45311517015387000152ADITIVO COMPENSADOR DE RETRAÇÃO - NF 876935045303</v>
      </c>
      <c r="Q444" s="1">
        <f>IF(A444=0,"",VLOOKUP($A444,RESUMO!$A$8:$B$107,2,FALSE))</f>
        <v>12</v>
      </c>
    </row>
    <row r="445" spans="1:17" x14ac:dyDescent="0.25">
      <c r="A445" s="53">
        <v>45311</v>
      </c>
      <c r="B445" s="1">
        <v>5</v>
      </c>
      <c r="C445" s="51" t="s">
        <v>414</v>
      </c>
      <c r="D445" s="54" t="s">
        <v>415</v>
      </c>
      <c r="E445" s="42" t="s">
        <v>416</v>
      </c>
      <c r="G445" s="51">
        <v>3550.2</v>
      </c>
      <c r="I445" s="56">
        <v>3550.2</v>
      </c>
      <c r="J445" s="41">
        <v>45297</v>
      </c>
      <c r="K445" s="57" t="s">
        <v>90</v>
      </c>
      <c r="N445" t="str">
        <f>IF(F445="","NÃO","SIM")</f>
        <v>NÃO</v>
      </c>
      <c r="O445" t="str">
        <f>IF($B445=5,"SIM","")</f>
        <v>SIM</v>
      </c>
      <c r="P445" s="52" t="str">
        <f>A445&amp;B445&amp;C445&amp;E445&amp;G445&amp;EDATE(J445,0)</f>
        <v>45311517581836000200TELA, PINO E FINCAPINO - NF 259473550,245297</v>
      </c>
      <c r="Q445" s="1">
        <f>IF(A445=0,"",VLOOKUP($A445,RESUMO!$A$8:$B$107,2,FALSE))</f>
        <v>12</v>
      </c>
    </row>
    <row r="446" spans="1:17" x14ac:dyDescent="0.25">
      <c r="A446" s="53">
        <v>45311</v>
      </c>
      <c r="B446" s="1">
        <v>5</v>
      </c>
      <c r="C446" s="51" t="s">
        <v>103</v>
      </c>
      <c r="D446" s="54" t="s">
        <v>104</v>
      </c>
      <c r="E446" s="42" t="s">
        <v>417</v>
      </c>
      <c r="G446" s="51">
        <v>11354.34</v>
      </c>
      <c r="I446" s="56">
        <v>11354.34</v>
      </c>
      <c r="J446" s="41">
        <v>45307</v>
      </c>
      <c r="K446" s="57" t="s">
        <v>90</v>
      </c>
      <c r="N446" t="str">
        <f>IF(F446="","NÃO","SIM")</f>
        <v>NÃO</v>
      </c>
      <c r="O446" t="str">
        <f>IF($B446=5,"SIM","")</f>
        <v>SIM</v>
      </c>
      <c r="P446" s="52" t="str">
        <f>A446&amp;B446&amp;C446&amp;E446&amp;G446&amp;EDATE(J446,0)</f>
        <v>45311517250275000348MATERIAIS HIDRAULICOS - AGUARDANDO NF11354,3445307</v>
      </c>
      <c r="Q446" s="1">
        <f>IF(A446=0,"",VLOOKUP($A446,RESUMO!$A$8:$B$107,2,FALSE))</f>
        <v>12</v>
      </c>
    </row>
    <row r="447" spans="1:17" x14ac:dyDescent="0.25">
      <c r="A447" s="53">
        <v>45327</v>
      </c>
      <c r="B447" s="1">
        <v>1</v>
      </c>
      <c r="C447" s="51" t="s">
        <v>62</v>
      </c>
      <c r="D447" s="54" t="s">
        <v>63</v>
      </c>
      <c r="E447" s="42" t="s">
        <v>64</v>
      </c>
      <c r="G447" s="51">
        <v>1514.19</v>
      </c>
      <c r="I447" s="56">
        <v>1514.19</v>
      </c>
      <c r="J447" s="41">
        <v>45328</v>
      </c>
      <c r="K447" s="57" t="s">
        <v>51</v>
      </c>
      <c r="L447" s="1" t="s">
        <v>65</v>
      </c>
      <c r="N447" t="str">
        <f>IF(F447="","NÃO","SIM")</f>
        <v>NÃO</v>
      </c>
      <c r="O447" t="str">
        <f>IF($B447=5,"SIM","")</f>
        <v/>
      </c>
      <c r="P447" s="52" t="str">
        <f>A447&amp;B447&amp;C447&amp;E447&amp;G447&amp;EDATE(J447,0)</f>
        <v>45327112101331640SALÁRIO1514,1945328</v>
      </c>
      <c r="Q447" s="1">
        <f>IF(A447=0,"",VLOOKUP($A447,RESUMO!$A$8:$B$107,2,FALSE))</f>
        <v>13</v>
      </c>
    </row>
    <row r="448" spans="1:17" x14ac:dyDescent="0.25">
      <c r="A448" s="53">
        <v>45327</v>
      </c>
      <c r="B448" s="1">
        <v>1</v>
      </c>
      <c r="C448" s="51" t="s">
        <v>66</v>
      </c>
      <c r="D448" s="54" t="s">
        <v>67</v>
      </c>
      <c r="E448" s="42" t="s">
        <v>64</v>
      </c>
      <c r="G448" s="51">
        <v>1514.19</v>
      </c>
      <c r="I448" s="56">
        <v>1514.19</v>
      </c>
      <c r="J448" s="41">
        <v>45328</v>
      </c>
      <c r="K448" s="57" t="s">
        <v>51</v>
      </c>
      <c r="L448" s="1" t="s">
        <v>68</v>
      </c>
      <c r="N448" t="str">
        <f>IF(F448="","NÃO","SIM")</f>
        <v>NÃO</v>
      </c>
      <c r="O448" t="str">
        <f>IF($B448=5,"SIM","")</f>
        <v/>
      </c>
      <c r="P448" s="52" t="str">
        <f>A448&amp;B448&amp;C448&amp;E448&amp;G448&amp;EDATE(J448,0)</f>
        <v>45327170458913693SALÁRIO1514,1945328</v>
      </c>
      <c r="Q448" s="1">
        <f>IF(A448=0,"",VLOOKUP($A448,RESUMO!$A$8:$B$107,2,FALSE))</f>
        <v>13</v>
      </c>
    </row>
    <row r="449" spans="1:17" x14ac:dyDescent="0.25">
      <c r="A449" s="53">
        <v>45327</v>
      </c>
      <c r="B449" s="1">
        <v>1</v>
      </c>
      <c r="C449" s="51" t="s">
        <v>69</v>
      </c>
      <c r="D449" s="54" t="s">
        <v>70</v>
      </c>
      <c r="E449" s="42" t="s">
        <v>64</v>
      </c>
      <c r="G449" s="51">
        <v>1066.8599999999999</v>
      </c>
      <c r="I449" s="56">
        <v>1066.8599999999999</v>
      </c>
      <c r="J449" s="41">
        <v>45328</v>
      </c>
      <c r="K449" s="57" t="s">
        <v>51</v>
      </c>
      <c r="L449" s="1" t="s">
        <v>71</v>
      </c>
      <c r="N449" t="str">
        <f>IF(F449="","NÃO","SIM")</f>
        <v>NÃO</v>
      </c>
      <c r="O449" t="str">
        <f>IF($B449=5,"SIM","")</f>
        <v/>
      </c>
      <c r="P449" s="52" t="str">
        <f>A449&amp;B449&amp;C449&amp;E449&amp;G449&amp;EDATE(J449,0)</f>
        <v>45327160917440625SALÁRIO1066,8645328</v>
      </c>
      <c r="Q449" s="1">
        <f>IF(A449=0,"",VLOOKUP($A449,RESUMO!$A$8:$B$107,2,FALSE))</f>
        <v>13</v>
      </c>
    </row>
    <row r="450" spans="1:17" x14ac:dyDescent="0.25">
      <c r="A450" s="53">
        <v>45327</v>
      </c>
      <c r="B450" s="1">
        <v>1</v>
      </c>
      <c r="C450" s="51" t="s">
        <v>72</v>
      </c>
      <c r="D450" s="54" t="s">
        <v>73</v>
      </c>
      <c r="E450" s="42" t="s">
        <v>64</v>
      </c>
      <c r="G450" s="51">
        <v>801.48</v>
      </c>
      <c r="I450" s="56">
        <v>801.48</v>
      </c>
      <c r="J450" s="41">
        <v>45328</v>
      </c>
      <c r="K450" s="57" t="s">
        <v>51</v>
      </c>
      <c r="L450" s="1" t="s">
        <v>74</v>
      </c>
      <c r="N450" t="str">
        <f>IF(F450="","NÃO","SIM")</f>
        <v>NÃO</v>
      </c>
      <c r="O450" t="str">
        <f>IF($B450=5,"SIM","")</f>
        <v/>
      </c>
      <c r="P450" s="52" t="str">
        <f>A450&amp;B450&amp;C450&amp;E450&amp;G450&amp;EDATE(J450,0)</f>
        <v>45327116700914655SALÁRIO801,4845328</v>
      </c>
      <c r="Q450" s="1">
        <f>IF(A450=0,"",VLOOKUP($A450,RESUMO!$A$8:$B$107,2,FALSE))</f>
        <v>13</v>
      </c>
    </row>
    <row r="451" spans="1:17" x14ac:dyDescent="0.25">
      <c r="A451" s="53">
        <v>45327</v>
      </c>
      <c r="B451" s="1">
        <v>1</v>
      </c>
      <c r="C451" s="51" t="s">
        <v>150</v>
      </c>
      <c r="D451" s="54" t="s">
        <v>151</v>
      </c>
      <c r="E451" s="42" t="s">
        <v>64</v>
      </c>
      <c r="G451" s="51">
        <v>901.22</v>
      </c>
      <c r="I451" s="56">
        <v>901.22</v>
      </c>
      <c r="J451" s="41">
        <v>45328</v>
      </c>
      <c r="K451" s="57" t="s">
        <v>51</v>
      </c>
      <c r="L451" s="1" t="s">
        <v>152</v>
      </c>
      <c r="N451" t="str">
        <f>IF(F451="","NÃO","SIM")</f>
        <v>NÃO</v>
      </c>
      <c r="O451" t="str">
        <f>IF($B451=5,"SIM","")</f>
        <v/>
      </c>
      <c r="P451" s="52" t="str">
        <f>A451&amp;B451&amp;C451&amp;E451&amp;G451&amp;EDATE(J451,0)</f>
        <v>45327113075426628SALÁRIO901,2245328</v>
      </c>
      <c r="Q451" s="1">
        <f>IF(A451=0,"",VLOOKUP($A451,RESUMO!$A$8:$B$107,2,FALSE))</f>
        <v>13</v>
      </c>
    </row>
    <row r="452" spans="1:17" x14ac:dyDescent="0.25">
      <c r="A452" s="53">
        <v>45327</v>
      </c>
      <c r="B452" s="1">
        <v>1</v>
      </c>
      <c r="C452" s="51" t="s">
        <v>201</v>
      </c>
      <c r="D452" s="54" t="s">
        <v>202</v>
      </c>
      <c r="E452" s="42" t="s">
        <v>64</v>
      </c>
      <c r="G452" s="51">
        <v>801.48</v>
      </c>
      <c r="I452" s="56">
        <v>801.48</v>
      </c>
      <c r="J452" s="41">
        <v>45328</v>
      </c>
      <c r="K452" s="57" t="s">
        <v>51</v>
      </c>
      <c r="L452" s="1" t="s">
        <v>203</v>
      </c>
      <c r="N452" t="str">
        <f>IF(F452="","NÃO","SIM")</f>
        <v>NÃO</v>
      </c>
      <c r="O452" t="str">
        <f>IF($B452=5,"SIM","")</f>
        <v/>
      </c>
      <c r="P452" s="52" t="str">
        <f>A452&amp;B452&amp;C452&amp;E452&amp;G452&amp;EDATE(J452,0)</f>
        <v>45327116700955688SALÁRIO801,4845328</v>
      </c>
      <c r="Q452" s="1">
        <f>IF(A452=0,"",VLOOKUP($A452,RESUMO!$A$8:$B$107,2,FALSE))</f>
        <v>13</v>
      </c>
    </row>
    <row r="453" spans="1:17" x14ac:dyDescent="0.25">
      <c r="A453" s="53">
        <v>45327</v>
      </c>
      <c r="B453" s="1">
        <v>1</v>
      </c>
      <c r="C453" s="51" t="s">
        <v>204</v>
      </c>
      <c r="D453" s="54" t="s">
        <v>205</v>
      </c>
      <c r="E453" s="42" t="s">
        <v>64</v>
      </c>
      <c r="G453" s="51">
        <v>925.56</v>
      </c>
      <c r="I453" s="56">
        <v>925.56</v>
      </c>
      <c r="J453" s="41">
        <v>45328</v>
      </c>
      <c r="K453" s="57" t="s">
        <v>51</v>
      </c>
      <c r="L453" s="1" t="s">
        <v>206</v>
      </c>
      <c r="N453" t="str">
        <f>IF(F453="","NÃO","SIM")</f>
        <v>NÃO</v>
      </c>
      <c r="O453" t="str">
        <f>IF($B453=5,"SIM","")</f>
        <v/>
      </c>
      <c r="P453" s="52" t="str">
        <f>A453&amp;B453&amp;C453&amp;E453&amp;G453&amp;EDATE(J453,0)</f>
        <v>45327105864821560SALÁRIO925,5645328</v>
      </c>
      <c r="Q453" s="1">
        <f>IF(A453=0,"",VLOOKUP($A453,RESUMO!$A$8:$B$107,2,FALSE))</f>
        <v>13</v>
      </c>
    </row>
    <row r="454" spans="1:17" x14ac:dyDescent="0.25">
      <c r="A454" s="53">
        <v>45327</v>
      </c>
      <c r="B454" s="1">
        <v>1</v>
      </c>
      <c r="C454" s="51" t="s">
        <v>294</v>
      </c>
      <c r="D454" s="54" t="s">
        <v>295</v>
      </c>
      <c r="E454" s="42" t="s">
        <v>64</v>
      </c>
      <c r="G454" s="51">
        <v>954.14</v>
      </c>
      <c r="I454" s="56">
        <v>954.14</v>
      </c>
      <c r="J454" s="41">
        <v>45328</v>
      </c>
      <c r="K454" s="57" t="s">
        <v>51</v>
      </c>
      <c r="L454" s="1" t="s">
        <v>296</v>
      </c>
      <c r="N454" t="str">
        <f>IF(F454="","NÃO","SIM")</f>
        <v>NÃO</v>
      </c>
      <c r="O454" t="str">
        <f>IF($B454=5,"SIM","")</f>
        <v/>
      </c>
      <c r="P454" s="52" t="str">
        <f>A454&amp;B454&amp;C454&amp;E454&amp;G454&amp;EDATE(J454,0)</f>
        <v>45327109250736606SALÁRIO954,1445328</v>
      </c>
      <c r="Q454" s="1">
        <f>IF(A454=0,"",VLOOKUP($A454,RESUMO!$A$8:$B$107,2,FALSE))</f>
        <v>13</v>
      </c>
    </row>
    <row r="455" spans="1:17" x14ac:dyDescent="0.25">
      <c r="A455" s="53">
        <v>45327</v>
      </c>
      <c r="B455" s="1">
        <v>1</v>
      </c>
      <c r="C455" s="51" t="s">
        <v>297</v>
      </c>
      <c r="D455" s="54" t="s">
        <v>298</v>
      </c>
      <c r="E455" s="42" t="s">
        <v>64</v>
      </c>
      <c r="G455" s="51">
        <v>520.20000000000005</v>
      </c>
      <c r="I455" s="56">
        <v>520.20000000000005</v>
      </c>
      <c r="J455" s="41">
        <v>45328</v>
      </c>
      <c r="K455" s="57" t="s">
        <v>51</v>
      </c>
      <c r="L455" s="1" t="s">
        <v>299</v>
      </c>
      <c r="N455" t="str">
        <f>IF(F455="","NÃO","SIM")</f>
        <v>NÃO</v>
      </c>
      <c r="O455" t="str">
        <f>IF($B455=5,"SIM","")</f>
        <v/>
      </c>
      <c r="P455" s="52" t="str">
        <f>A455&amp;B455&amp;C455&amp;E455&amp;G455&amp;EDATE(J455,0)</f>
        <v>45327113274149616SALÁRIO520,245328</v>
      </c>
      <c r="Q455" s="1">
        <f>IF(A455=0,"",VLOOKUP($A455,RESUMO!$A$8:$B$107,2,FALSE))</f>
        <v>13</v>
      </c>
    </row>
    <row r="456" spans="1:17" x14ac:dyDescent="0.25">
      <c r="A456" s="53">
        <v>45327</v>
      </c>
      <c r="B456" s="1">
        <v>1</v>
      </c>
      <c r="C456" s="51" t="s">
        <v>331</v>
      </c>
      <c r="D456" s="54" t="s">
        <v>332</v>
      </c>
      <c r="E456" s="42" t="s">
        <v>64</v>
      </c>
      <c r="G456" s="51">
        <v>1282.71</v>
      </c>
      <c r="I456" s="56">
        <v>1282.71</v>
      </c>
      <c r="J456" s="41">
        <v>45328</v>
      </c>
      <c r="K456" s="57" t="s">
        <v>51</v>
      </c>
      <c r="L456" s="1" t="s">
        <v>333</v>
      </c>
      <c r="N456" t="str">
        <f>IF(F456="","NÃO","SIM")</f>
        <v>NÃO</v>
      </c>
      <c r="O456" t="str">
        <f>IF($B456=5,"SIM","")</f>
        <v/>
      </c>
      <c r="P456" s="52" t="str">
        <f>A456&amp;B456&amp;C456&amp;E456&amp;G456&amp;EDATE(J456,0)</f>
        <v>45327113736490623SALÁRIO1282,7145328</v>
      </c>
      <c r="Q456" s="1">
        <f>IF(A456=0,"",VLOOKUP($A456,RESUMO!$A$8:$B$107,2,FALSE))</f>
        <v>13</v>
      </c>
    </row>
    <row r="457" spans="1:17" x14ac:dyDescent="0.25">
      <c r="A457" s="53">
        <v>45327</v>
      </c>
      <c r="B457" s="1">
        <v>1</v>
      </c>
      <c r="C457" s="51" t="s">
        <v>409</v>
      </c>
      <c r="D457" s="54" t="s">
        <v>410</v>
      </c>
      <c r="E457" s="42" t="s">
        <v>64</v>
      </c>
      <c r="G457" s="51">
        <v>1135.29</v>
      </c>
      <c r="I457" s="56">
        <v>1135.29</v>
      </c>
      <c r="J457" s="41">
        <v>45328</v>
      </c>
      <c r="K457" s="57" t="s">
        <v>51</v>
      </c>
      <c r="N457" t="str">
        <f>IF(F457="","NÃO","SIM")</f>
        <v>NÃO</v>
      </c>
      <c r="O457" t="str">
        <f>IF($B457=5,"SIM","")</f>
        <v/>
      </c>
      <c r="P457" s="52" t="str">
        <f>A457&amp;B457&amp;C457&amp;E457&amp;G457&amp;EDATE(J457,0)</f>
        <v>45327112095122623SALÁRIO1135,2945328</v>
      </c>
      <c r="Q457" s="1">
        <f>IF(A457=0,"",VLOOKUP($A457,RESUMO!$A$8:$B$107,2,FALSE))</f>
        <v>13</v>
      </c>
    </row>
    <row r="458" spans="1:17" x14ac:dyDescent="0.25">
      <c r="A458" s="53">
        <v>45327</v>
      </c>
      <c r="B458" s="1">
        <v>1</v>
      </c>
      <c r="C458" s="51" t="s">
        <v>418</v>
      </c>
      <c r="D458" s="54" t="s">
        <v>419</v>
      </c>
      <c r="E458" s="42" t="s">
        <v>64</v>
      </c>
      <c r="G458" s="51">
        <v>130</v>
      </c>
      <c r="H458" s="55">
        <v>3</v>
      </c>
      <c r="I458" s="56">
        <v>390</v>
      </c>
      <c r="J458" s="41">
        <v>45328</v>
      </c>
      <c r="K458" s="57" t="s">
        <v>51</v>
      </c>
      <c r="L458" s="1" t="s">
        <v>420</v>
      </c>
      <c r="N458" t="str">
        <f>IF(F458="","NÃO","SIM")</f>
        <v>NÃO</v>
      </c>
      <c r="O458" t="str">
        <f>IF($B458=5,"SIM","")</f>
        <v/>
      </c>
      <c r="P458" s="52" t="str">
        <f>A458&amp;B458&amp;C458&amp;E458&amp;G458&amp;EDATE(J458,0)</f>
        <v>45327107421200401SALÁRIO13045328</v>
      </c>
      <c r="Q458" s="1">
        <f>IF(A458=0,"",VLOOKUP($A458,RESUMO!$A$8:$B$107,2,FALSE))</f>
        <v>13</v>
      </c>
    </row>
    <row r="459" spans="1:17" x14ac:dyDescent="0.25">
      <c r="A459" s="53">
        <v>45327</v>
      </c>
      <c r="B459" s="1">
        <v>1</v>
      </c>
      <c r="C459" s="51" t="s">
        <v>62</v>
      </c>
      <c r="D459" s="54" t="s">
        <v>63</v>
      </c>
      <c r="E459" s="42" t="s">
        <v>107</v>
      </c>
      <c r="G459" s="51">
        <v>31.4</v>
      </c>
      <c r="H459" s="55">
        <v>20</v>
      </c>
      <c r="I459" s="56">
        <v>628</v>
      </c>
      <c r="J459" s="41">
        <v>45328</v>
      </c>
      <c r="K459" s="57" t="s">
        <v>51</v>
      </c>
      <c r="L459" s="1" t="s">
        <v>65</v>
      </c>
      <c r="N459" t="str">
        <f>IF(F459="","NÃO","SIM")</f>
        <v>NÃO</v>
      </c>
      <c r="O459" t="str">
        <f>IF($B459=5,"SIM","")</f>
        <v/>
      </c>
      <c r="P459" s="52" t="str">
        <f>A459&amp;B459&amp;C459&amp;E459&amp;G459&amp;EDATE(J459,0)</f>
        <v>45327112101331640TRANSPORTE31,445328</v>
      </c>
      <c r="Q459" s="1">
        <f>IF(A459=0,"",VLOOKUP($A459,RESUMO!$A$8:$B$107,2,FALSE))</f>
        <v>13</v>
      </c>
    </row>
    <row r="460" spans="1:17" x14ac:dyDescent="0.25">
      <c r="A460" s="53">
        <v>45327</v>
      </c>
      <c r="B460" s="1">
        <v>1</v>
      </c>
      <c r="C460" s="51" t="s">
        <v>66</v>
      </c>
      <c r="D460" s="54" t="s">
        <v>67</v>
      </c>
      <c r="E460" s="42" t="s">
        <v>107</v>
      </c>
      <c r="G460" s="51">
        <v>31.4</v>
      </c>
      <c r="H460" s="55">
        <v>8</v>
      </c>
      <c r="I460" s="56">
        <v>251.2</v>
      </c>
      <c r="J460" s="41">
        <v>45328</v>
      </c>
      <c r="K460" s="57" t="s">
        <v>51</v>
      </c>
      <c r="L460" s="1" t="s">
        <v>68</v>
      </c>
      <c r="N460" t="str">
        <f>IF(F460="","NÃO","SIM")</f>
        <v>NÃO</v>
      </c>
      <c r="O460" t="str">
        <f>IF($B460=5,"SIM","")</f>
        <v/>
      </c>
      <c r="P460" s="52" t="str">
        <f>A460&amp;B460&amp;C460&amp;E460&amp;G460&amp;EDATE(J460,0)</f>
        <v>45327170458913693TRANSPORTE31,445328</v>
      </c>
      <c r="Q460" s="1">
        <f>IF(A460=0,"",VLOOKUP($A460,RESUMO!$A$8:$B$107,2,FALSE))</f>
        <v>13</v>
      </c>
    </row>
    <row r="461" spans="1:17" x14ac:dyDescent="0.25">
      <c r="A461" s="53">
        <v>45327</v>
      </c>
      <c r="B461" s="1">
        <v>1</v>
      </c>
      <c r="C461" s="51" t="s">
        <v>69</v>
      </c>
      <c r="D461" s="54" t="s">
        <v>70</v>
      </c>
      <c r="E461" s="42" t="s">
        <v>107</v>
      </c>
      <c r="G461" s="51">
        <v>39.6</v>
      </c>
      <c r="H461" s="55">
        <v>19</v>
      </c>
      <c r="I461" s="56">
        <v>752.4</v>
      </c>
      <c r="J461" s="41">
        <v>45328</v>
      </c>
      <c r="K461" s="57" t="s">
        <v>51</v>
      </c>
      <c r="L461" s="1" t="s">
        <v>71</v>
      </c>
      <c r="N461" t="str">
        <f>IF(F461="","NÃO","SIM")</f>
        <v>NÃO</v>
      </c>
      <c r="O461" t="str">
        <f>IF($B461=5,"SIM","")</f>
        <v/>
      </c>
      <c r="P461" s="52" t="str">
        <f>A461&amp;B461&amp;C461&amp;E461&amp;G461&amp;EDATE(J461,0)</f>
        <v>45327160917440625TRANSPORTE39,645328</v>
      </c>
      <c r="Q461" s="1">
        <f>IF(A461=0,"",VLOOKUP($A461,RESUMO!$A$8:$B$107,2,FALSE))</f>
        <v>13</v>
      </c>
    </row>
    <row r="462" spans="1:17" x14ac:dyDescent="0.25">
      <c r="A462" s="53">
        <v>45327</v>
      </c>
      <c r="B462" s="1">
        <v>1</v>
      </c>
      <c r="C462" s="51" t="s">
        <v>72</v>
      </c>
      <c r="D462" s="54" t="s">
        <v>73</v>
      </c>
      <c r="E462" s="42" t="s">
        <v>107</v>
      </c>
      <c r="G462" s="51">
        <v>41.8</v>
      </c>
      <c r="H462" s="55">
        <v>17</v>
      </c>
      <c r="I462" s="56">
        <v>710.59999999999991</v>
      </c>
      <c r="J462" s="41">
        <v>45328</v>
      </c>
      <c r="K462" s="57" t="s">
        <v>51</v>
      </c>
      <c r="L462" s="1" t="s">
        <v>74</v>
      </c>
      <c r="N462" t="str">
        <f>IF(F462="","NÃO","SIM")</f>
        <v>NÃO</v>
      </c>
      <c r="O462" t="str">
        <f>IF($B462=5,"SIM","")</f>
        <v/>
      </c>
      <c r="P462" s="52" t="str">
        <f>A462&amp;B462&amp;C462&amp;E462&amp;G462&amp;EDATE(J462,0)</f>
        <v>45327116700914655TRANSPORTE41,845328</v>
      </c>
      <c r="Q462" s="1">
        <f>IF(A462=0,"",VLOOKUP($A462,RESUMO!$A$8:$B$107,2,FALSE))</f>
        <v>13</v>
      </c>
    </row>
    <row r="463" spans="1:17" x14ac:dyDescent="0.25">
      <c r="A463" s="53">
        <v>45327</v>
      </c>
      <c r="B463" s="1">
        <v>1</v>
      </c>
      <c r="C463" s="51" t="s">
        <v>150</v>
      </c>
      <c r="D463" s="54" t="s">
        <v>151</v>
      </c>
      <c r="E463" s="42" t="s">
        <v>107</v>
      </c>
      <c r="G463" s="51">
        <v>34.799999999999997</v>
      </c>
      <c r="H463" s="55">
        <v>1</v>
      </c>
      <c r="I463" s="56">
        <v>34.799999999999997</v>
      </c>
      <c r="J463" s="41">
        <v>45328</v>
      </c>
      <c r="K463" s="57" t="s">
        <v>51</v>
      </c>
      <c r="L463" s="1" t="s">
        <v>152</v>
      </c>
      <c r="N463" t="str">
        <f>IF(F463="","NÃO","SIM")</f>
        <v>NÃO</v>
      </c>
      <c r="O463" t="str">
        <f>IF($B463=5,"SIM","")</f>
        <v/>
      </c>
      <c r="P463" s="52" t="str">
        <f>A463&amp;B463&amp;C463&amp;E463&amp;G463&amp;EDATE(J463,0)</f>
        <v>45327113075426628TRANSPORTE34,845328</v>
      </c>
      <c r="Q463" s="1">
        <f>IF(A463=0,"",VLOOKUP($A463,RESUMO!$A$8:$B$107,2,FALSE))</f>
        <v>13</v>
      </c>
    </row>
    <row r="464" spans="1:17" x14ac:dyDescent="0.25">
      <c r="A464" s="53">
        <v>45327</v>
      </c>
      <c r="B464" s="1">
        <v>1</v>
      </c>
      <c r="C464" s="51" t="s">
        <v>201</v>
      </c>
      <c r="D464" s="54" t="s">
        <v>202</v>
      </c>
      <c r="E464" s="42" t="s">
        <v>107</v>
      </c>
      <c r="G464" s="51">
        <v>41.8</v>
      </c>
      <c r="H464" s="55">
        <v>20</v>
      </c>
      <c r="I464" s="56">
        <v>836</v>
      </c>
      <c r="J464" s="41">
        <v>45328</v>
      </c>
      <c r="K464" s="57" t="s">
        <v>51</v>
      </c>
      <c r="L464" s="1" t="s">
        <v>203</v>
      </c>
      <c r="N464" t="str">
        <f>IF(F464="","NÃO","SIM")</f>
        <v>NÃO</v>
      </c>
      <c r="O464" t="str">
        <f>IF($B464=5,"SIM","")</f>
        <v/>
      </c>
      <c r="P464" s="52" t="str">
        <f>A464&amp;B464&amp;C464&amp;E464&amp;G464&amp;EDATE(J464,0)</f>
        <v>45327116700955688TRANSPORTE41,845328</v>
      </c>
      <c r="Q464" s="1">
        <f>IF(A464=0,"",VLOOKUP($A464,RESUMO!$A$8:$B$107,2,FALSE))</f>
        <v>13</v>
      </c>
    </row>
    <row r="465" spans="1:17" x14ac:dyDescent="0.25">
      <c r="A465" s="53">
        <v>45327</v>
      </c>
      <c r="B465" s="1">
        <v>1</v>
      </c>
      <c r="C465" s="51" t="s">
        <v>204</v>
      </c>
      <c r="D465" s="54" t="s">
        <v>205</v>
      </c>
      <c r="E465" s="42" t="s">
        <v>107</v>
      </c>
      <c r="G465" s="51">
        <v>10</v>
      </c>
      <c r="H465" s="55">
        <v>20</v>
      </c>
      <c r="I465" s="56">
        <v>200</v>
      </c>
      <c r="J465" s="41">
        <v>45328</v>
      </c>
      <c r="K465" s="57" t="s">
        <v>51</v>
      </c>
      <c r="L465" s="1" t="s">
        <v>206</v>
      </c>
      <c r="N465" t="str">
        <f>IF(F465="","NÃO","SIM")</f>
        <v>NÃO</v>
      </c>
      <c r="O465" t="str">
        <f>IF($B465=5,"SIM","")</f>
        <v/>
      </c>
      <c r="P465" s="52" t="str">
        <f>A465&amp;B465&amp;C465&amp;E465&amp;G465&amp;EDATE(J465,0)</f>
        <v>45327105864821560TRANSPORTE1045328</v>
      </c>
      <c r="Q465" s="1">
        <f>IF(A465=0,"",VLOOKUP($A465,RESUMO!$A$8:$B$107,2,FALSE))</f>
        <v>13</v>
      </c>
    </row>
    <row r="466" spans="1:17" x14ac:dyDescent="0.25">
      <c r="A466" s="53">
        <v>45327</v>
      </c>
      <c r="B466" s="1">
        <v>1</v>
      </c>
      <c r="C466" s="51" t="s">
        <v>294</v>
      </c>
      <c r="D466" s="54" t="s">
        <v>295</v>
      </c>
      <c r="E466" s="42" t="s">
        <v>107</v>
      </c>
      <c r="G466" s="51">
        <v>31.4</v>
      </c>
      <c r="H466" s="55">
        <v>19</v>
      </c>
      <c r="I466" s="56">
        <v>596.6</v>
      </c>
      <c r="J466" s="41">
        <v>45328</v>
      </c>
      <c r="K466" s="57" t="s">
        <v>51</v>
      </c>
      <c r="L466" s="1" t="s">
        <v>296</v>
      </c>
      <c r="N466" t="str">
        <f>IF(F466="","NÃO","SIM")</f>
        <v>NÃO</v>
      </c>
      <c r="O466" t="str">
        <f>IF($B466=5,"SIM","")</f>
        <v/>
      </c>
      <c r="P466" s="52" t="str">
        <f>A466&amp;B466&amp;C466&amp;E466&amp;G466&amp;EDATE(J466,0)</f>
        <v>45327109250736606TRANSPORTE31,445328</v>
      </c>
      <c r="Q466" s="1">
        <f>IF(A466=0,"",VLOOKUP($A466,RESUMO!$A$8:$B$107,2,FALSE))</f>
        <v>13</v>
      </c>
    </row>
    <row r="467" spans="1:17" x14ac:dyDescent="0.25">
      <c r="A467" s="53">
        <v>45327</v>
      </c>
      <c r="B467" s="1">
        <v>1</v>
      </c>
      <c r="C467" s="51" t="s">
        <v>297</v>
      </c>
      <c r="D467" s="54" t="s">
        <v>298</v>
      </c>
      <c r="E467" s="42" t="s">
        <v>107</v>
      </c>
      <c r="G467" s="51">
        <v>10</v>
      </c>
      <c r="H467" s="55">
        <v>5</v>
      </c>
      <c r="I467" s="56">
        <v>50</v>
      </c>
      <c r="J467" s="41">
        <v>45328</v>
      </c>
      <c r="K467" s="57" t="s">
        <v>51</v>
      </c>
      <c r="L467" s="1" t="s">
        <v>299</v>
      </c>
      <c r="N467" t="str">
        <f>IF(F467="","NÃO","SIM")</f>
        <v>NÃO</v>
      </c>
      <c r="O467" t="str">
        <f>IF($B467=5,"SIM","")</f>
        <v/>
      </c>
      <c r="P467" s="52" t="str">
        <f>A467&amp;B467&amp;C467&amp;E467&amp;G467&amp;EDATE(J467,0)</f>
        <v>45327113274149616TRANSPORTE1045328</v>
      </c>
      <c r="Q467" s="1">
        <f>IF(A467=0,"",VLOOKUP($A467,RESUMO!$A$8:$B$107,2,FALSE))</f>
        <v>13</v>
      </c>
    </row>
    <row r="468" spans="1:17" x14ac:dyDescent="0.25">
      <c r="A468" s="53">
        <v>45327</v>
      </c>
      <c r="B468" s="1">
        <v>1</v>
      </c>
      <c r="C468" s="51" t="s">
        <v>331</v>
      </c>
      <c r="D468" s="54" t="s">
        <v>332</v>
      </c>
      <c r="E468" s="42" t="s">
        <v>107</v>
      </c>
      <c r="G468" s="51">
        <v>10</v>
      </c>
      <c r="H468" s="55">
        <v>19</v>
      </c>
      <c r="I468" s="56">
        <v>190</v>
      </c>
      <c r="J468" s="41">
        <v>45328</v>
      </c>
      <c r="K468" s="57" t="s">
        <v>51</v>
      </c>
      <c r="L468" s="1" t="s">
        <v>333</v>
      </c>
      <c r="N468" t="str">
        <f>IF(F468="","NÃO","SIM")</f>
        <v>NÃO</v>
      </c>
      <c r="O468" t="str">
        <f>IF($B468=5,"SIM","")</f>
        <v/>
      </c>
      <c r="P468" s="52" t="str">
        <f>A468&amp;B468&amp;C468&amp;E468&amp;G468&amp;EDATE(J468,0)</f>
        <v>45327113736490623TRANSPORTE1045328</v>
      </c>
      <c r="Q468" s="1">
        <f>IF(A468=0,"",VLOOKUP($A468,RESUMO!$A$8:$B$107,2,FALSE))</f>
        <v>13</v>
      </c>
    </row>
    <row r="469" spans="1:17" x14ac:dyDescent="0.25">
      <c r="A469" s="53">
        <v>45327</v>
      </c>
      <c r="B469" s="1">
        <v>1</v>
      </c>
      <c r="C469" s="51" t="s">
        <v>409</v>
      </c>
      <c r="D469" s="54" t="s">
        <v>410</v>
      </c>
      <c r="E469" s="42" t="s">
        <v>107</v>
      </c>
      <c r="G469" s="51">
        <v>38.799999999999997</v>
      </c>
      <c r="H469" s="55">
        <v>18</v>
      </c>
      <c r="I469" s="56">
        <v>698.4</v>
      </c>
      <c r="J469" s="41">
        <v>45328</v>
      </c>
      <c r="K469" s="57" t="s">
        <v>51</v>
      </c>
      <c r="N469" t="str">
        <f>IF(F469="","NÃO","SIM")</f>
        <v>NÃO</v>
      </c>
      <c r="O469" t="str">
        <f>IF($B469=5,"SIM","")</f>
        <v/>
      </c>
      <c r="P469" s="52" t="str">
        <f>A469&amp;B469&amp;C469&amp;E469&amp;G469&amp;EDATE(J469,0)</f>
        <v>45327112095122623TRANSPORTE38,845328</v>
      </c>
      <c r="Q469" s="1">
        <f>IF(A469=0,"",VLOOKUP($A469,RESUMO!$A$8:$B$107,2,FALSE))</f>
        <v>13</v>
      </c>
    </row>
    <row r="470" spans="1:17" x14ac:dyDescent="0.25">
      <c r="A470" s="53">
        <v>45327</v>
      </c>
      <c r="B470" s="1">
        <v>1</v>
      </c>
      <c r="C470" s="51" t="s">
        <v>62</v>
      </c>
      <c r="D470" s="54" t="s">
        <v>63</v>
      </c>
      <c r="E470" s="42" t="s">
        <v>108</v>
      </c>
      <c r="G470" s="51">
        <v>4</v>
      </c>
      <c r="H470" s="55">
        <v>20</v>
      </c>
      <c r="I470" s="56">
        <v>80</v>
      </c>
      <c r="J470" s="41">
        <v>45328</v>
      </c>
      <c r="K470" s="57" t="s">
        <v>51</v>
      </c>
      <c r="L470" s="1" t="s">
        <v>65</v>
      </c>
      <c r="N470" t="str">
        <f>IF(F470="","NÃO","SIM")</f>
        <v>NÃO</v>
      </c>
      <c r="O470" t="str">
        <f>IF($B470=5,"SIM","")</f>
        <v/>
      </c>
      <c r="P470" s="52" t="str">
        <f>A470&amp;B470&amp;C470&amp;E470&amp;G470&amp;EDATE(J470,0)</f>
        <v>45327112101331640CAFÉ445328</v>
      </c>
      <c r="Q470" s="1">
        <f>IF(A470=0,"",VLOOKUP($A470,RESUMO!$A$8:$B$107,2,FALSE))</f>
        <v>13</v>
      </c>
    </row>
    <row r="471" spans="1:17" x14ac:dyDescent="0.25">
      <c r="A471" s="53">
        <v>45327</v>
      </c>
      <c r="B471" s="1">
        <v>1</v>
      </c>
      <c r="C471" s="51" t="s">
        <v>66</v>
      </c>
      <c r="D471" s="54" t="s">
        <v>67</v>
      </c>
      <c r="E471" s="42" t="s">
        <v>108</v>
      </c>
      <c r="G471" s="51">
        <v>4</v>
      </c>
      <c r="H471" s="55">
        <v>8</v>
      </c>
      <c r="I471" s="56">
        <v>32</v>
      </c>
      <c r="J471" s="41">
        <v>45328</v>
      </c>
      <c r="K471" s="57" t="s">
        <v>51</v>
      </c>
      <c r="L471" s="1" t="s">
        <v>68</v>
      </c>
      <c r="N471" t="str">
        <f>IF(F471="","NÃO","SIM")</f>
        <v>NÃO</v>
      </c>
      <c r="O471" t="str">
        <f>IF($B471=5,"SIM","")</f>
        <v/>
      </c>
      <c r="P471" s="52" t="str">
        <f>A471&amp;B471&amp;C471&amp;E471&amp;G471&amp;EDATE(J471,0)</f>
        <v>45327170458913693CAFÉ445328</v>
      </c>
      <c r="Q471" s="1">
        <f>IF(A471=0,"",VLOOKUP($A471,RESUMO!$A$8:$B$107,2,FALSE))</f>
        <v>13</v>
      </c>
    </row>
    <row r="472" spans="1:17" x14ac:dyDescent="0.25">
      <c r="A472" s="53">
        <v>45327</v>
      </c>
      <c r="B472" s="1">
        <v>1</v>
      </c>
      <c r="C472" s="51" t="s">
        <v>69</v>
      </c>
      <c r="D472" s="54" t="s">
        <v>70</v>
      </c>
      <c r="E472" s="42" t="s">
        <v>108</v>
      </c>
      <c r="G472" s="51">
        <v>4</v>
      </c>
      <c r="H472" s="55">
        <v>19</v>
      </c>
      <c r="I472" s="56">
        <v>76</v>
      </c>
      <c r="J472" s="41">
        <v>45328</v>
      </c>
      <c r="K472" s="57" t="s">
        <v>51</v>
      </c>
      <c r="L472" s="1" t="s">
        <v>71</v>
      </c>
      <c r="N472" t="str">
        <f>IF(F472="","NÃO","SIM")</f>
        <v>NÃO</v>
      </c>
      <c r="O472" t="str">
        <f>IF($B472=5,"SIM","")</f>
        <v/>
      </c>
      <c r="P472" s="52" t="str">
        <f>A472&amp;B472&amp;C472&amp;E472&amp;G472&amp;EDATE(J472,0)</f>
        <v>45327160917440625CAFÉ445328</v>
      </c>
      <c r="Q472" s="1">
        <f>IF(A472=0,"",VLOOKUP($A472,RESUMO!$A$8:$B$107,2,FALSE))</f>
        <v>13</v>
      </c>
    </row>
    <row r="473" spans="1:17" x14ac:dyDescent="0.25">
      <c r="A473" s="53">
        <v>45327</v>
      </c>
      <c r="B473" s="1">
        <v>1</v>
      </c>
      <c r="C473" s="51" t="s">
        <v>72</v>
      </c>
      <c r="D473" s="54" t="s">
        <v>73</v>
      </c>
      <c r="E473" s="42" t="s">
        <v>108</v>
      </c>
      <c r="G473" s="51">
        <v>4</v>
      </c>
      <c r="H473" s="55">
        <v>17</v>
      </c>
      <c r="I473" s="56">
        <v>68</v>
      </c>
      <c r="J473" s="41">
        <v>45328</v>
      </c>
      <c r="K473" s="57" t="s">
        <v>51</v>
      </c>
      <c r="L473" s="1" t="s">
        <v>74</v>
      </c>
      <c r="N473" t="str">
        <f>IF(F473="","NÃO","SIM")</f>
        <v>NÃO</v>
      </c>
      <c r="O473" t="str">
        <f>IF($B473=5,"SIM","")</f>
        <v/>
      </c>
      <c r="P473" s="52" t="str">
        <f>A473&amp;B473&amp;C473&amp;E473&amp;G473&amp;EDATE(J473,0)</f>
        <v>45327116700914655CAFÉ445328</v>
      </c>
      <c r="Q473" s="1">
        <f>IF(A473=0,"",VLOOKUP($A473,RESUMO!$A$8:$B$107,2,FALSE))</f>
        <v>13</v>
      </c>
    </row>
    <row r="474" spans="1:17" x14ac:dyDescent="0.25">
      <c r="A474" s="53">
        <v>45327</v>
      </c>
      <c r="B474" s="1">
        <v>1</v>
      </c>
      <c r="C474" s="51" t="s">
        <v>150</v>
      </c>
      <c r="D474" s="54" t="s">
        <v>151</v>
      </c>
      <c r="E474" s="42" t="s">
        <v>108</v>
      </c>
      <c r="G474" s="51">
        <v>4</v>
      </c>
      <c r="H474" s="55">
        <v>1</v>
      </c>
      <c r="I474" s="56">
        <v>4</v>
      </c>
      <c r="J474" s="41">
        <v>45328</v>
      </c>
      <c r="K474" s="57" t="s">
        <v>51</v>
      </c>
      <c r="L474" s="1" t="s">
        <v>152</v>
      </c>
      <c r="N474" t="str">
        <f>IF(F474="","NÃO","SIM")</f>
        <v>NÃO</v>
      </c>
      <c r="O474" t="str">
        <f>IF($B474=5,"SIM","")</f>
        <v/>
      </c>
      <c r="P474" s="52" t="str">
        <f>A474&amp;B474&amp;C474&amp;E474&amp;G474&amp;EDATE(J474,0)</f>
        <v>45327113075426628CAFÉ445328</v>
      </c>
      <c r="Q474" s="1">
        <f>IF(A474=0,"",VLOOKUP($A474,RESUMO!$A$8:$B$107,2,FALSE))</f>
        <v>13</v>
      </c>
    </row>
    <row r="475" spans="1:17" x14ac:dyDescent="0.25">
      <c r="A475" s="53">
        <v>45327</v>
      </c>
      <c r="B475" s="1">
        <v>1</v>
      </c>
      <c r="C475" s="51" t="s">
        <v>201</v>
      </c>
      <c r="D475" s="54" t="s">
        <v>202</v>
      </c>
      <c r="E475" s="42" t="s">
        <v>108</v>
      </c>
      <c r="G475" s="51">
        <v>4</v>
      </c>
      <c r="H475" s="55">
        <v>20</v>
      </c>
      <c r="I475" s="56">
        <v>80</v>
      </c>
      <c r="J475" s="41">
        <v>45328</v>
      </c>
      <c r="K475" s="57" t="s">
        <v>51</v>
      </c>
      <c r="L475" s="1" t="s">
        <v>203</v>
      </c>
      <c r="N475" t="str">
        <f>IF(F475="","NÃO","SIM")</f>
        <v>NÃO</v>
      </c>
      <c r="O475" t="str">
        <f>IF($B475=5,"SIM","")</f>
        <v/>
      </c>
      <c r="P475" s="52" t="str">
        <f>A475&amp;B475&amp;C475&amp;E475&amp;G475&amp;EDATE(J475,0)</f>
        <v>45327116700955688CAFÉ445328</v>
      </c>
      <c r="Q475" s="1">
        <f>IF(A475=0,"",VLOOKUP($A475,RESUMO!$A$8:$B$107,2,FALSE))</f>
        <v>13</v>
      </c>
    </row>
    <row r="476" spans="1:17" x14ac:dyDescent="0.25">
      <c r="A476" s="53">
        <v>45327</v>
      </c>
      <c r="B476" s="1">
        <v>1</v>
      </c>
      <c r="C476" s="51" t="s">
        <v>204</v>
      </c>
      <c r="D476" s="54" t="s">
        <v>205</v>
      </c>
      <c r="E476" s="42" t="s">
        <v>108</v>
      </c>
      <c r="G476" s="51">
        <v>4</v>
      </c>
      <c r="H476" s="55">
        <v>20</v>
      </c>
      <c r="I476" s="56">
        <v>80</v>
      </c>
      <c r="J476" s="41">
        <v>45328</v>
      </c>
      <c r="K476" s="57" t="s">
        <v>51</v>
      </c>
      <c r="L476" s="1" t="s">
        <v>206</v>
      </c>
      <c r="N476" t="str">
        <f>IF(F476="","NÃO","SIM")</f>
        <v>NÃO</v>
      </c>
      <c r="O476" t="str">
        <f>IF($B476=5,"SIM","")</f>
        <v/>
      </c>
      <c r="P476" s="52" t="str">
        <f>A476&amp;B476&amp;C476&amp;E476&amp;G476&amp;EDATE(J476,0)</f>
        <v>45327105864821560CAFÉ445328</v>
      </c>
      <c r="Q476" s="1">
        <f>IF(A476=0,"",VLOOKUP($A476,RESUMO!$A$8:$B$107,2,FALSE))</f>
        <v>13</v>
      </c>
    </row>
    <row r="477" spans="1:17" x14ac:dyDescent="0.25">
      <c r="A477" s="53">
        <v>45327</v>
      </c>
      <c r="B477" s="1">
        <v>1</v>
      </c>
      <c r="C477" s="51" t="s">
        <v>294</v>
      </c>
      <c r="D477" s="54" t="s">
        <v>295</v>
      </c>
      <c r="E477" s="42" t="s">
        <v>108</v>
      </c>
      <c r="G477" s="51">
        <v>4</v>
      </c>
      <c r="H477" s="55">
        <v>19</v>
      </c>
      <c r="I477" s="56">
        <v>76</v>
      </c>
      <c r="J477" s="41">
        <v>45328</v>
      </c>
      <c r="K477" s="57" t="s">
        <v>51</v>
      </c>
      <c r="L477" s="1" t="s">
        <v>296</v>
      </c>
      <c r="N477" t="str">
        <f>IF(F477="","NÃO","SIM")</f>
        <v>NÃO</v>
      </c>
      <c r="O477" t="str">
        <f>IF($B477=5,"SIM","")</f>
        <v/>
      </c>
      <c r="P477" s="52" t="str">
        <f>A477&amp;B477&amp;C477&amp;E477&amp;G477&amp;EDATE(J477,0)</f>
        <v>45327109250736606CAFÉ445328</v>
      </c>
      <c r="Q477" s="1">
        <f>IF(A477=0,"",VLOOKUP($A477,RESUMO!$A$8:$B$107,2,FALSE))</f>
        <v>13</v>
      </c>
    </row>
    <row r="478" spans="1:17" x14ac:dyDescent="0.25">
      <c r="A478" s="53">
        <v>45327</v>
      </c>
      <c r="B478" s="1">
        <v>1</v>
      </c>
      <c r="C478" s="51" t="s">
        <v>297</v>
      </c>
      <c r="D478" s="54" t="s">
        <v>298</v>
      </c>
      <c r="E478" s="42" t="s">
        <v>108</v>
      </c>
      <c r="G478" s="51">
        <v>4</v>
      </c>
      <c r="H478" s="55">
        <v>5</v>
      </c>
      <c r="I478" s="56">
        <v>20</v>
      </c>
      <c r="J478" s="41">
        <v>45328</v>
      </c>
      <c r="K478" s="57" t="s">
        <v>51</v>
      </c>
      <c r="L478" s="1" t="s">
        <v>299</v>
      </c>
      <c r="N478" t="str">
        <f>IF(F478="","NÃO","SIM")</f>
        <v>NÃO</v>
      </c>
      <c r="O478" t="str">
        <f>IF($B478=5,"SIM","")</f>
        <v/>
      </c>
      <c r="P478" s="52" t="str">
        <f>A478&amp;B478&amp;C478&amp;E478&amp;G478&amp;EDATE(J478,0)</f>
        <v>45327113274149616CAFÉ445328</v>
      </c>
      <c r="Q478" s="1">
        <f>IF(A478=0,"",VLOOKUP($A478,RESUMO!$A$8:$B$107,2,FALSE))</f>
        <v>13</v>
      </c>
    </row>
    <row r="479" spans="1:17" x14ac:dyDescent="0.25">
      <c r="A479" s="53">
        <v>45327</v>
      </c>
      <c r="B479" s="1">
        <v>1</v>
      </c>
      <c r="C479" s="51" t="s">
        <v>331</v>
      </c>
      <c r="D479" s="54" t="s">
        <v>332</v>
      </c>
      <c r="E479" s="42" t="s">
        <v>108</v>
      </c>
      <c r="G479" s="51">
        <v>4</v>
      </c>
      <c r="H479" s="55">
        <v>19</v>
      </c>
      <c r="I479" s="56">
        <v>76</v>
      </c>
      <c r="J479" s="41">
        <v>45328</v>
      </c>
      <c r="K479" s="57" t="s">
        <v>51</v>
      </c>
      <c r="L479" s="1" t="s">
        <v>333</v>
      </c>
      <c r="N479" t="str">
        <f>IF(F479="","NÃO","SIM")</f>
        <v>NÃO</v>
      </c>
      <c r="O479" t="str">
        <f>IF($B479=5,"SIM","")</f>
        <v/>
      </c>
      <c r="P479" s="52" t="str">
        <f>A479&amp;B479&amp;C479&amp;E479&amp;G479&amp;EDATE(J479,0)</f>
        <v>45327113736490623CAFÉ445328</v>
      </c>
      <c r="Q479" s="1">
        <f>IF(A479=0,"",VLOOKUP($A479,RESUMO!$A$8:$B$107,2,FALSE))</f>
        <v>13</v>
      </c>
    </row>
    <row r="480" spans="1:17" x14ac:dyDescent="0.25">
      <c r="A480" s="53">
        <v>45327</v>
      </c>
      <c r="B480" s="1">
        <v>1</v>
      </c>
      <c r="C480" s="51" t="s">
        <v>409</v>
      </c>
      <c r="D480" s="54" t="s">
        <v>410</v>
      </c>
      <c r="E480" s="42" t="s">
        <v>108</v>
      </c>
      <c r="G480" s="51">
        <v>4</v>
      </c>
      <c r="H480" s="55">
        <v>18</v>
      </c>
      <c r="I480" s="56">
        <v>72</v>
      </c>
      <c r="J480" s="41">
        <v>45328</v>
      </c>
      <c r="K480" s="57" t="s">
        <v>51</v>
      </c>
      <c r="N480" t="str">
        <f>IF(F480="","NÃO","SIM")</f>
        <v>NÃO</v>
      </c>
      <c r="O480" t="str">
        <f>IF($B480=5,"SIM","")</f>
        <v/>
      </c>
      <c r="P480" s="52" t="str">
        <f>A480&amp;B480&amp;C480&amp;E480&amp;G480&amp;EDATE(J480,0)</f>
        <v>45327112095122623CAFÉ445328</v>
      </c>
      <c r="Q480" s="1">
        <f>IF(A480=0,"",VLOOKUP($A480,RESUMO!$A$8:$B$107,2,FALSE))</f>
        <v>13</v>
      </c>
    </row>
    <row r="481" spans="1:17" x14ac:dyDescent="0.25">
      <c r="A481" s="41">
        <v>45327</v>
      </c>
      <c r="B481">
        <v>2</v>
      </c>
      <c r="C481" t="s">
        <v>17</v>
      </c>
      <c r="D481" t="s">
        <v>18</v>
      </c>
      <c r="E481" t="s">
        <v>29</v>
      </c>
      <c r="G481" s="66">
        <v>6000</v>
      </c>
      <c r="H481">
        <v>1</v>
      </c>
      <c r="I481" s="66">
        <v>6000</v>
      </c>
      <c r="J481" s="41">
        <v>45328</v>
      </c>
      <c r="K481" t="s">
        <v>21</v>
      </c>
      <c r="M481" t="s">
        <v>22</v>
      </c>
      <c r="N481" t="str">
        <f>IF(F481="","NÃO","SIM")</f>
        <v>NÃO</v>
      </c>
      <c r="O481" t="str">
        <f>IF($B481=5,"SIM","")</f>
        <v/>
      </c>
      <c r="P481" s="52" t="str">
        <f>A481&amp;B481&amp;C481&amp;E481&amp;G481&amp;EDATE(J481,0)</f>
        <v>45327230104762000107ADM OBRA - PARC. 6/9600045328</v>
      </c>
      <c r="Q481" s="1">
        <f>IF(A481=0,"",VLOOKUP($A481,RESUMO!$A$8:$B$107,2,FALSE))</f>
        <v>13</v>
      </c>
    </row>
    <row r="482" spans="1:17" x14ac:dyDescent="0.25">
      <c r="A482" s="41">
        <v>45327</v>
      </c>
      <c r="B482">
        <v>2</v>
      </c>
      <c r="C482" t="s">
        <v>17</v>
      </c>
      <c r="D482" t="s">
        <v>18</v>
      </c>
      <c r="E482" t="s">
        <v>39</v>
      </c>
      <c r="G482" s="66">
        <v>4000</v>
      </c>
      <c r="H482">
        <v>1</v>
      </c>
      <c r="I482" s="66">
        <v>4000</v>
      </c>
      <c r="J482" s="41">
        <v>45280</v>
      </c>
      <c r="K482" t="s">
        <v>21</v>
      </c>
      <c r="M482" t="s">
        <v>22</v>
      </c>
      <c r="N482" t="str">
        <f>IF(F482="","NÃO","SIM")</f>
        <v>NÃO</v>
      </c>
      <c r="O482" t="str">
        <f>IF($B482=5,"SIM","")</f>
        <v/>
      </c>
      <c r="P482" s="52" t="str">
        <f>A482&amp;B482&amp;C482&amp;E482&amp;G482&amp;EDATE(J482,0)</f>
        <v>45327230104762000107ADM OBRA - PARC. 7/15400045280</v>
      </c>
      <c r="Q482" s="1">
        <f>IF(A482=0,"",VLOOKUP($A482,RESUMO!$A$8:$B$107,2,FALSE))</f>
        <v>13</v>
      </c>
    </row>
    <row r="483" spans="1:17" x14ac:dyDescent="0.25">
      <c r="A483" s="53">
        <v>45327</v>
      </c>
      <c r="B483" s="1">
        <v>2</v>
      </c>
      <c r="C483" s="51" t="s">
        <v>261</v>
      </c>
      <c r="D483" s="54" t="s">
        <v>262</v>
      </c>
      <c r="E483" s="42" t="s">
        <v>263</v>
      </c>
      <c r="G483" s="51">
        <v>6000</v>
      </c>
      <c r="I483" s="56">
        <v>6000</v>
      </c>
      <c r="J483" s="41">
        <v>45328</v>
      </c>
      <c r="K483" s="57" t="s">
        <v>56</v>
      </c>
      <c r="L483" s="1" t="s">
        <v>264</v>
      </c>
      <c r="N483" t="str">
        <f>IF(F483="","NÃO","SIM")</f>
        <v>NÃO</v>
      </c>
      <c r="O483" t="str">
        <f>IF($B483=5,"SIM","")</f>
        <v/>
      </c>
      <c r="P483" s="52" t="str">
        <f>A483&amp;B483&amp;C483&amp;E483&amp;G483&amp;EDATE(J483,0)</f>
        <v>45327206411815666EXECUÇÃO HIDRAULICA600045328</v>
      </c>
      <c r="Q483" s="1">
        <f>IF(A483=0,"",VLOOKUP($A483,RESUMO!$A$8:$B$107,2,FALSE))</f>
        <v>13</v>
      </c>
    </row>
    <row r="484" spans="1:17" x14ac:dyDescent="0.25">
      <c r="A484" s="53">
        <v>45327</v>
      </c>
      <c r="B484" s="1">
        <v>2</v>
      </c>
      <c r="C484" s="51" t="s">
        <v>78</v>
      </c>
      <c r="D484" s="54" t="s">
        <v>79</v>
      </c>
      <c r="E484" s="42" t="s">
        <v>80</v>
      </c>
      <c r="G484" s="51">
        <v>136.80000000000001</v>
      </c>
      <c r="I484" s="56">
        <v>136.80000000000001</v>
      </c>
      <c r="J484" s="41">
        <v>45328</v>
      </c>
      <c r="K484" s="57" t="s">
        <v>51</v>
      </c>
      <c r="L484" s="1" t="s">
        <v>81</v>
      </c>
      <c r="N484" t="str">
        <f>IF(F484="","NÃO","SIM")</f>
        <v>NÃO</v>
      </c>
      <c r="O484" t="str">
        <f>IF($B484=5,"SIM","")</f>
        <v/>
      </c>
      <c r="P484" s="52" t="str">
        <f>A484&amp;B484&amp;C484&amp;E484&amp;G484&amp;EDATE(J484,0)</f>
        <v>45327227648990687MHS SEGURANÇA DO TRABALHO136,845328</v>
      </c>
      <c r="Q484" s="1">
        <f>IF(A484=0,"",VLOOKUP($A484,RESUMO!$A$8:$B$107,2,FALSE))</f>
        <v>13</v>
      </c>
    </row>
    <row r="485" spans="1:17" x14ac:dyDescent="0.25">
      <c r="A485" s="53">
        <v>45327</v>
      </c>
      <c r="B485" s="1">
        <v>2</v>
      </c>
      <c r="C485" s="51" t="s">
        <v>421</v>
      </c>
      <c r="D485" s="54" t="s">
        <v>422</v>
      </c>
      <c r="E485" s="42" t="s">
        <v>423</v>
      </c>
      <c r="G485" s="51">
        <v>1400</v>
      </c>
      <c r="I485" s="56">
        <v>1400</v>
      </c>
      <c r="J485" s="41">
        <v>45328</v>
      </c>
      <c r="K485" s="57" t="s">
        <v>61</v>
      </c>
      <c r="L485" s="1" t="s">
        <v>424</v>
      </c>
      <c r="N485" t="str">
        <f>IF(F485="","NÃO","SIM")</f>
        <v>NÃO</v>
      </c>
      <c r="O485" t="str">
        <f>IF($B485=5,"SIM","")</f>
        <v/>
      </c>
      <c r="P485" s="52" t="str">
        <f>A485&amp;B485&amp;C485&amp;E485&amp;G485&amp;EDATE(J485,0)</f>
        <v>45327203097494685FRETE TUPI 16/01140045328</v>
      </c>
      <c r="Q485" s="1">
        <f>IF(A485=0,"",VLOOKUP($A485,RESUMO!$A$8:$B$107,2,FALSE))</f>
        <v>13</v>
      </c>
    </row>
    <row r="486" spans="1:17" x14ac:dyDescent="0.25">
      <c r="A486" s="53">
        <v>45327</v>
      </c>
      <c r="B486" s="1">
        <v>2</v>
      </c>
      <c r="C486" s="51" t="s">
        <v>119</v>
      </c>
      <c r="D486" s="54" t="s">
        <v>120</v>
      </c>
      <c r="E486" s="42" t="s">
        <v>425</v>
      </c>
      <c r="G486" s="51">
        <v>330</v>
      </c>
      <c r="I486" s="56">
        <v>330</v>
      </c>
      <c r="J486" s="41">
        <v>45328</v>
      </c>
      <c r="K486" s="57" t="s">
        <v>90</v>
      </c>
      <c r="L486" s="1" t="s">
        <v>122</v>
      </c>
      <c r="N486" t="str">
        <f>IF(F486="","NÃO","SIM")</f>
        <v>NÃO</v>
      </c>
      <c r="O486" t="str">
        <f>IF($B486=5,"SIM","")</f>
        <v/>
      </c>
      <c r="P486" s="52" t="str">
        <f>A486&amp;B486&amp;C486&amp;E486&amp;G486&amp;EDATE(J486,0)</f>
        <v>45327237052904870FRETE IRMÃOS MACHADO 33045328</v>
      </c>
      <c r="Q486" s="1">
        <f>IF(A486=0,"",VLOOKUP($A486,RESUMO!$A$8:$B$107,2,FALSE))</f>
        <v>13</v>
      </c>
    </row>
    <row r="487" spans="1:17" x14ac:dyDescent="0.25">
      <c r="A487" s="53">
        <v>45327</v>
      </c>
      <c r="B487" s="1">
        <v>2</v>
      </c>
      <c r="C487" s="51" t="s">
        <v>53</v>
      </c>
      <c r="D487" s="54" t="s">
        <v>54</v>
      </c>
      <c r="E487" s="42" t="s">
        <v>118</v>
      </c>
      <c r="G487" s="51">
        <v>65</v>
      </c>
      <c r="I487" s="56">
        <v>65</v>
      </c>
      <c r="J487" s="41">
        <v>45328</v>
      </c>
      <c r="K487" s="57" t="s">
        <v>56</v>
      </c>
      <c r="L487" s="1" t="s">
        <v>57</v>
      </c>
      <c r="N487" t="str">
        <f>IF(F487="","NÃO","SIM")</f>
        <v>NÃO</v>
      </c>
      <c r="O487" t="str">
        <f>IF($B487=5,"SIM","")</f>
        <v/>
      </c>
      <c r="P487" s="52" t="str">
        <f>A487&amp;B487&amp;C487&amp;E487&amp;G487&amp;EDATE(J487,0)</f>
        <v>45327207834753000141PLOTAGENS - NF A EMITIR6545328</v>
      </c>
      <c r="Q487" s="1">
        <f>IF(A487=0,"",VLOOKUP($A487,RESUMO!$A$8:$B$107,2,FALSE))</f>
        <v>13</v>
      </c>
    </row>
    <row r="488" spans="1:17" x14ac:dyDescent="0.25">
      <c r="A488" s="53">
        <v>45327</v>
      </c>
      <c r="B488" s="1">
        <v>3</v>
      </c>
      <c r="C488" s="51" t="s">
        <v>123</v>
      </c>
      <c r="D488" s="54" t="s">
        <v>124</v>
      </c>
      <c r="E488" s="42" t="s">
        <v>426</v>
      </c>
      <c r="G488" s="51">
        <v>1700.54</v>
      </c>
      <c r="I488" s="56">
        <v>1700.54</v>
      </c>
      <c r="J488" s="41">
        <v>45329</v>
      </c>
      <c r="K488" s="57" t="s">
        <v>51</v>
      </c>
      <c r="N488" t="str">
        <f>IF(F488="","NÃO","SIM")</f>
        <v>NÃO</v>
      </c>
      <c r="O488" t="str">
        <f>IF($B488=5,"SIM","")</f>
        <v/>
      </c>
      <c r="P488" s="52" t="str">
        <f>A488&amp;B488&amp;C488&amp;E488&amp;G488&amp;EDATE(J488,0)</f>
        <v>45327300360305000104FOLHA DP - 01/20241700,5445329</v>
      </c>
      <c r="Q488" s="1">
        <f>IF(A488=0,"",VLOOKUP($A488,RESUMO!$A$8:$B$107,2,FALSE))</f>
        <v>13</v>
      </c>
    </row>
    <row r="489" spans="1:17" x14ac:dyDescent="0.25">
      <c r="A489" s="53">
        <v>45327</v>
      </c>
      <c r="B489" s="1">
        <v>3</v>
      </c>
      <c r="C489" s="51" t="s">
        <v>374</v>
      </c>
      <c r="D489" s="54" t="s">
        <v>375</v>
      </c>
      <c r="E489" s="42" t="s">
        <v>427</v>
      </c>
      <c r="G489" s="51">
        <v>970.2</v>
      </c>
      <c r="I489" s="56">
        <v>970.2</v>
      </c>
      <c r="J489" s="41">
        <v>45330</v>
      </c>
      <c r="K489" s="57" t="s">
        <v>90</v>
      </c>
      <c r="N489" t="str">
        <f>IF(F489="","NÃO","SIM")</f>
        <v>NÃO</v>
      </c>
      <c r="O489" t="str">
        <f>IF($B489=5,"SIM","")</f>
        <v/>
      </c>
      <c r="P489" s="52" t="str">
        <f>A489&amp;B489&amp;C489&amp;E489&amp;G489&amp;EDATE(J489,0)</f>
        <v>45327323064231000750BRITA 1 - NF 1560970,245330</v>
      </c>
      <c r="Q489" s="1">
        <f>IF(A489=0,"",VLOOKUP($A489,RESUMO!$A$8:$B$107,2,FALSE))</f>
        <v>13</v>
      </c>
    </row>
    <row r="490" spans="1:17" x14ac:dyDescent="0.25">
      <c r="A490" s="53">
        <v>45327</v>
      </c>
      <c r="B490" s="1">
        <v>3</v>
      </c>
      <c r="C490" s="51" t="s">
        <v>428</v>
      </c>
      <c r="D490" s="54" t="s">
        <v>429</v>
      </c>
      <c r="E490" s="42" t="s">
        <v>430</v>
      </c>
      <c r="G490" s="51">
        <v>301.5</v>
      </c>
      <c r="I490" s="56">
        <v>301.5</v>
      </c>
      <c r="J490" s="41">
        <v>45330</v>
      </c>
      <c r="K490" s="57" t="s">
        <v>51</v>
      </c>
      <c r="N490" t="str">
        <f>IF(F490="","NÃO","SIM")</f>
        <v>NÃO</v>
      </c>
      <c r="O490" t="str">
        <f>IF($B490=5,"SIM","")</f>
        <v/>
      </c>
      <c r="P490" s="52" t="str">
        <f>A490&amp;B490&amp;C490&amp;E490&amp;G490&amp;EDATE(J490,0)</f>
        <v>45327314285160000139CAMISA E CALÇA - NF 5797301,545330</v>
      </c>
      <c r="Q490" s="1">
        <f>IF(A490=0,"",VLOOKUP($A490,RESUMO!$A$8:$B$107,2,FALSE))</f>
        <v>13</v>
      </c>
    </row>
    <row r="491" spans="1:17" x14ac:dyDescent="0.25">
      <c r="A491" s="53">
        <v>45327</v>
      </c>
      <c r="B491" s="1">
        <v>3</v>
      </c>
      <c r="C491" s="51" t="s">
        <v>78</v>
      </c>
      <c r="D491" s="54" t="s">
        <v>79</v>
      </c>
      <c r="E491" s="42" t="s">
        <v>80</v>
      </c>
      <c r="G491" s="51">
        <v>245</v>
      </c>
      <c r="I491" s="56">
        <v>245</v>
      </c>
      <c r="J491" s="41">
        <v>45330</v>
      </c>
      <c r="K491" s="57" t="s">
        <v>51</v>
      </c>
      <c r="L491" s="1" t="s">
        <v>81</v>
      </c>
      <c r="N491" t="str">
        <f>IF(F491="","NÃO","SIM")</f>
        <v>NÃO</v>
      </c>
      <c r="O491" t="str">
        <f>IF($B491=5,"SIM","")</f>
        <v/>
      </c>
      <c r="P491" s="52" t="str">
        <f>A491&amp;B491&amp;C491&amp;E491&amp;G491&amp;EDATE(J491,0)</f>
        <v>45327327648990687MHS SEGURANÇA DO TRABALHO24545330</v>
      </c>
      <c r="Q491" s="1">
        <f>IF(A491=0,"",VLOOKUP($A491,RESUMO!$A$8:$B$107,2,FALSE))</f>
        <v>13</v>
      </c>
    </row>
    <row r="492" spans="1:17" x14ac:dyDescent="0.25">
      <c r="A492" s="53">
        <v>45327</v>
      </c>
      <c r="B492" s="1">
        <v>3</v>
      </c>
      <c r="C492" s="51" t="s">
        <v>78</v>
      </c>
      <c r="D492" s="54" t="s">
        <v>79</v>
      </c>
      <c r="E492" s="42" t="s">
        <v>431</v>
      </c>
      <c r="G492" s="51">
        <v>115</v>
      </c>
      <c r="I492" s="56">
        <v>115</v>
      </c>
      <c r="J492" s="41">
        <v>45330</v>
      </c>
      <c r="K492" s="57" t="s">
        <v>51</v>
      </c>
      <c r="L492" s="1" t="s">
        <v>81</v>
      </c>
      <c r="N492" t="str">
        <f>IF(F492="","NÃO","SIM")</f>
        <v>NÃO</v>
      </c>
      <c r="O492" t="str">
        <f>IF($B492=5,"SIM","")</f>
        <v/>
      </c>
      <c r="P492" s="52" t="str">
        <f>A492&amp;B492&amp;C492&amp;E492&amp;G492&amp;EDATE(J492,0)</f>
        <v>45327327648990687MOTOBOY - MENSALIDADE 01/202411545330</v>
      </c>
      <c r="Q492" s="1">
        <f>IF(A492=0,"",VLOOKUP($A492,RESUMO!$A$8:$B$107,2,FALSE))</f>
        <v>13</v>
      </c>
    </row>
    <row r="493" spans="1:17" x14ac:dyDescent="0.25">
      <c r="A493" s="53">
        <v>45327</v>
      </c>
      <c r="B493" s="1">
        <v>3</v>
      </c>
      <c r="C493" s="51" t="s">
        <v>110</v>
      </c>
      <c r="D493" s="54" t="s">
        <v>111</v>
      </c>
      <c r="E493" s="42" t="s">
        <v>426</v>
      </c>
      <c r="G493" s="51">
        <v>847.2</v>
      </c>
      <c r="I493" s="56">
        <v>847.2</v>
      </c>
      <c r="J493" s="41">
        <v>45330</v>
      </c>
      <c r="K493" s="57" t="s">
        <v>51</v>
      </c>
      <c r="L493" s="1" t="s">
        <v>113</v>
      </c>
      <c r="N493" t="str">
        <f>IF(F493="","NÃO","SIM")</f>
        <v>NÃO</v>
      </c>
      <c r="O493" t="str">
        <f>IF($B493=5,"SIM","")</f>
        <v/>
      </c>
      <c r="P493" s="52" t="str">
        <f>A493&amp;B493&amp;C493&amp;E493&amp;G493&amp;EDATE(J493,0)</f>
        <v>45327337081707840FOLHA DP - 01/2024847,245330</v>
      </c>
      <c r="Q493" s="1">
        <f>IF(A493=0,"",VLOOKUP($A493,RESUMO!$A$8:$B$107,2,FALSE))</f>
        <v>13</v>
      </c>
    </row>
    <row r="494" spans="1:17" x14ac:dyDescent="0.25">
      <c r="A494" s="53">
        <v>45327</v>
      </c>
      <c r="B494" s="1">
        <v>3</v>
      </c>
      <c r="C494" s="51" t="s">
        <v>374</v>
      </c>
      <c r="D494" s="54" t="s">
        <v>375</v>
      </c>
      <c r="E494" s="42" t="s">
        <v>432</v>
      </c>
      <c r="G494" s="51">
        <v>960.3</v>
      </c>
      <c r="I494" s="56">
        <v>960.3</v>
      </c>
      <c r="J494" s="41">
        <v>45331</v>
      </c>
      <c r="K494" s="57" t="s">
        <v>90</v>
      </c>
      <c r="N494" t="str">
        <f>IF(F494="","NÃO","SIM")</f>
        <v>NÃO</v>
      </c>
      <c r="O494" t="str">
        <f>IF($B494=5,"SIM","")</f>
        <v/>
      </c>
      <c r="P494" s="52" t="str">
        <f>A494&amp;B494&amp;C494&amp;E494&amp;G494&amp;EDATE(J494,0)</f>
        <v>45327323064231000750BRITA 1 - NF 1587960,345331</v>
      </c>
      <c r="Q494" s="1">
        <f>IF(A494=0,"",VLOOKUP($A494,RESUMO!$A$8:$B$107,2,FALSE))</f>
        <v>13</v>
      </c>
    </row>
    <row r="495" spans="1:17" x14ac:dyDescent="0.25">
      <c r="A495" s="53">
        <v>45327</v>
      </c>
      <c r="B495" s="1">
        <v>3</v>
      </c>
      <c r="C495" s="51" t="s">
        <v>178</v>
      </c>
      <c r="D495" s="54" t="s">
        <v>179</v>
      </c>
      <c r="E495" s="42" t="s">
        <v>433</v>
      </c>
      <c r="G495" s="51">
        <v>765</v>
      </c>
      <c r="I495" s="56">
        <v>765</v>
      </c>
      <c r="J495" s="41">
        <v>45332</v>
      </c>
      <c r="K495" s="57" t="s">
        <v>181</v>
      </c>
      <c r="N495" t="str">
        <f>IF(F495="","NÃO","SIM")</f>
        <v>NÃO</v>
      </c>
      <c r="O495" t="str">
        <f>IF($B495=5,"SIM","")</f>
        <v/>
      </c>
      <c r="P495" s="52" t="str">
        <f>A495&amp;B495&amp;C495&amp;E495&amp;G495&amp;EDATE(J495,0)</f>
        <v>45327307409393000130GUINCHO, PEDESTAL E PISTOLA - NF 2324076545332</v>
      </c>
      <c r="Q495" s="1">
        <f>IF(A495=0,"",VLOOKUP($A495,RESUMO!$A$8:$B$107,2,FALSE))</f>
        <v>13</v>
      </c>
    </row>
    <row r="496" spans="1:17" x14ac:dyDescent="0.25">
      <c r="A496" s="53">
        <v>45327</v>
      </c>
      <c r="B496" s="1">
        <v>3</v>
      </c>
      <c r="C496" s="51" t="s">
        <v>178</v>
      </c>
      <c r="D496" s="54" t="s">
        <v>179</v>
      </c>
      <c r="E496" s="42" t="s">
        <v>434</v>
      </c>
      <c r="G496" s="51">
        <v>250</v>
      </c>
      <c r="I496" s="56">
        <v>250</v>
      </c>
      <c r="J496" s="41">
        <v>45339</v>
      </c>
      <c r="K496" s="57" t="s">
        <v>181</v>
      </c>
      <c r="N496" t="str">
        <f>IF(F496="","NÃO","SIM")</f>
        <v>NÃO</v>
      </c>
      <c r="O496" t="str">
        <f>IF($B496=5,"SIM","")</f>
        <v/>
      </c>
      <c r="P496" s="52" t="str">
        <f>A496&amp;B496&amp;C496&amp;E496&amp;G496&amp;EDATE(J496,0)</f>
        <v>45327307409393000130ANDAIME TUBULAR E PISO METALICO - NF 2330025045339</v>
      </c>
      <c r="Q496" s="1">
        <f>IF(A496=0,"",VLOOKUP($A496,RESUMO!$A$8:$B$107,2,FALSE))</f>
        <v>13</v>
      </c>
    </row>
    <row r="497" spans="1:17" x14ac:dyDescent="0.25">
      <c r="A497" s="53">
        <v>45327</v>
      </c>
      <c r="B497" s="1">
        <v>3</v>
      </c>
      <c r="C497" s="51" t="s">
        <v>374</v>
      </c>
      <c r="D497" s="54" t="s">
        <v>375</v>
      </c>
      <c r="E497" s="42" t="s">
        <v>435</v>
      </c>
      <c r="G497" s="51">
        <v>940.5</v>
      </c>
      <c r="I497" s="56">
        <v>940.5</v>
      </c>
      <c r="J497" s="41">
        <v>45341</v>
      </c>
      <c r="K497" s="57" t="s">
        <v>90</v>
      </c>
      <c r="N497" t="str">
        <f>IF(F497="","NÃO","SIM")</f>
        <v>NÃO</v>
      </c>
      <c r="O497" t="str">
        <f>IF($B497=5,"SIM","")</f>
        <v/>
      </c>
      <c r="P497" s="52" t="str">
        <f>A497&amp;B497&amp;C497&amp;E497&amp;G497&amp;EDATE(J497,0)</f>
        <v>45327323064231000750BRITA 2 - NF 1780940,545341</v>
      </c>
      <c r="Q497" s="1">
        <f>IF(A497=0,"",VLOOKUP($A497,RESUMO!$A$8:$B$107,2,FALSE))</f>
        <v>13</v>
      </c>
    </row>
    <row r="498" spans="1:17" x14ac:dyDescent="0.25">
      <c r="A498" s="53">
        <v>45327</v>
      </c>
      <c r="B498" s="1">
        <v>3</v>
      </c>
      <c r="C498" s="51" t="s">
        <v>272</v>
      </c>
      <c r="D498" s="54" t="s">
        <v>273</v>
      </c>
      <c r="E498" s="42" t="s">
        <v>436</v>
      </c>
      <c r="G498" s="51">
        <v>2520</v>
      </c>
      <c r="I498" s="56">
        <v>2520</v>
      </c>
      <c r="J498" s="41">
        <v>45341</v>
      </c>
      <c r="K498" s="57" t="s">
        <v>56</v>
      </c>
      <c r="N498" t="str">
        <f>IF(F498="","NÃO","SIM")</f>
        <v>NÃO</v>
      </c>
      <c r="O498" t="str">
        <f>IF($B498=5,"SIM","")</f>
        <v/>
      </c>
      <c r="P498" s="52" t="str">
        <f>A498&amp;B498&amp;C498&amp;E498&amp;G498&amp;EDATE(J498,0)</f>
        <v>45327315029348000189LOCAÇÃO DE CAÇAMBAS - NFS-e 2024/43252045341</v>
      </c>
      <c r="Q498" s="1">
        <f>IF(A498=0,"",VLOOKUP($A498,RESUMO!$A$8:$B$107,2,FALSE))</f>
        <v>13</v>
      </c>
    </row>
    <row r="499" spans="1:17" x14ac:dyDescent="0.25">
      <c r="A499" s="53">
        <v>45327</v>
      </c>
      <c r="B499" s="1">
        <v>3</v>
      </c>
      <c r="C499" s="51" t="s">
        <v>129</v>
      </c>
      <c r="D499" s="54" t="s">
        <v>130</v>
      </c>
      <c r="E499" s="42" t="s">
        <v>426</v>
      </c>
      <c r="G499" s="51">
        <v>7728.69</v>
      </c>
      <c r="I499" s="56">
        <v>7728.69</v>
      </c>
      <c r="J499" s="41">
        <v>45342</v>
      </c>
      <c r="K499" s="57" t="s">
        <v>51</v>
      </c>
      <c r="N499" t="str">
        <f>IF(F499="","NÃO","SIM")</f>
        <v>NÃO</v>
      </c>
      <c r="O499" t="str">
        <f>IF($B499=5,"SIM","")</f>
        <v/>
      </c>
      <c r="P499" s="52" t="str">
        <f>A499&amp;B499&amp;C499&amp;E499&amp;G499&amp;EDATE(J499,0)</f>
        <v>45327300394460000141FOLHA DP - 01/20247728,6945342</v>
      </c>
      <c r="Q499" s="1">
        <f>IF(A499=0,"",VLOOKUP($A499,RESUMO!$A$8:$B$107,2,FALSE))</f>
        <v>13</v>
      </c>
    </row>
    <row r="500" spans="1:17" x14ac:dyDescent="0.25">
      <c r="A500" s="53">
        <v>45327</v>
      </c>
      <c r="B500" s="1">
        <v>5</v>
      </c>
      <c r="C500" s="51" t="s">
        <v>409</v>
      </c>
      <c r="D500" s="54" t="s">
        <v>410</v>
      </c>
      <c r="E500" s="42" t="s">
        <v>411</v>
      </c>
      <c r="G500" s="51">
        <v>513.6</v>
      </c>
      <c r="I500" s="56">
        <v>513.6</v>
      </c>
      <c r="J500" s="41">
        <v>45307</v>
      </c>
      <c r="K500" s="57" t="s">
        <v>51</v>
      </c>
      <c r="N500" t="str">
        <f>IF(F500="","NÃO","SIM")</f>
        <v>NÃO</v>
      </c>
      <c r="O500" t="str">
        <f>IF($B500=5,"SIM","")</f>
        <v>SIM</v>
      </c>
      <c r="P500" s="52" t="str">
        <f>A500&amp;B500&amp;C500&amp;E500&amp;G500&amp;EDATE(J500,0)</f>
        <v>4532751209512262312 DIAS VT E CAFÉ513,645307</v>
      </c>
      <c r="Q500" s="1">
        <f>IF(A500=0,"",VLOOKUP($A500,RESUMO!$A$8:$B$107,2,FALSE))</f>
        <v>13</v>
      </c>
    </row>
    <row r="501" spans="1:17" x14ac:dyDescent="0.25">
      <c r="A501" s="53">
        <v>45327</v>
      </c>
      <c r="B501" s="1">
        <v>5</v>
      </c>
      <c r="C501" s="51" t="s">
        <v>193</v>
      </c>
      <c r="D501" s="54" t="s">
        <v>194</v>
      </c>
      <c r="E501" s="42" t="s">
        <v>437</v>
      </c>
      <c r="G501" s="51">
        <v>564.52</v>
      </c>
      <c r="I501" s="56">
        <v>564.52</v>
      </c>
      <c r="J501" s="41">
        <v>45300</v>
      </c>
      <c r="K501" s="57" t="s">
        <v>90</v>
      </c>
      <c r="N501" t="str">
        <f>IF(F501="","NÃO","SIM")</f>
        <v>NÃO</v>
      </c>
      <c r="O501" t="str">
        <f>IF($B501=5,"SIM","")</f>
        <v>SIM</v>
      </c>
      <c r="P501" s="52" t="str">
        <f>A501&amp;B501&amp;C501&amp;E501&amp;G501&amp;EDATE(J501,0)</f>
        <v>45327502697297000111CAIXA, TAMPA E DUTO - NF 283538564,5245300</v>
      </c>
      <c r="Q501" s="1">
        <f>IF(A501=0,"",VLOOKUP($A501,RESUMO!$A$8:$B$107,2,FALSE))</f>
        <v>13</v>
      </c>
    </row>
    <row r="502" spans="1:17" x14ac:dyDescent="0.25">
      <c r="A502" s="53">
        <v>45327</v>
      </c>
      <c r="B502" s="1">
        <v>5</v>
      </c>
      <c r="C502" s="51" t="s">
        <v>438</v>
      </c>
      <c r="D502" s="54" t="s">
        <v>439</v>
      </c>
      <c r="E502" s="42" t="s">
        <v>440</v>
      </c>
      <c r="G502" s="51">
        <v>1192.01</v>
      </c>
      <c r="I502" s="56">
        <v>1192.01</v>
      </c>
      <c r="J502" s="41">
        <v>45316</v>
      </c>
      <c r="K502" s="57" t="s">
        <v>90</v>
      </c>
      <c r="N502" t="str">
        <f>IF(F502="","NÃO","SIM")</f>
        <v>NÃO</v>
      </c>
      <c r="O502" t="str">
        <f>IF($B502=5,"SIM","")</f>
        <v>SIM</v>
      </c>
      <c r="P502" s="52" t="str">
        <f>A502&amp;B502&amp;C502&amp;E502&amp;G502&amp;EDATE(J502,0)</f>
        <v>45327537008145000149CAIXA D'ÁGUA - NF 660741192,0145316</v>
      </c>
      <c r="Q502" s="1">
        <f>IF(A502=0,"",VLOOKUP($A502,RESUMO!$A$8:$B$107,2,FALSE))</f>
        <v>13</v>
      </c>
    </row>
    <row r="503" spans="1:17" x14ac:dyDescent="0.25">
      <c r="A503" s="53">
        <v>45327</v>
      </c>
      <c r="B503" s="1">
        <v>5</v>
      </c>
      <c r="C503" s="51" t="s">
        <v>103</v>
      </c>
      <c r="D503" s="54" t="s">
        <v>104</v>
      </c>
      <c r="E503" s="42" t="s">
        <v>441</v>
      </c>
      <c r="G503" s="51">
        <v>3683.5</v>
      </c>
      <c r="I503" s="56">
        <v>3683.5</v>
      </c>
      <c r="J503" s="41">
        <v>45314</v>
      </c>
      <c r="K503" s="57" t="s">
        <v>90</v>
      </c>
      <c r="N503" t="str">
        <f>IF(F503="","NÃO","SIM")</f>
        <v>NÃO</v>
      </c>
      <c r="O503" t="str">
        <f>IF($B503=5,"SIM","")</f>
        <v>SIM</v>
      </c>
      <c r="P503" s="52" t="str">
        <f>A503&amp;B503&amp;C503&amp;E503&amp;G503&amp;EDATE(J503,0)</f>
        <v>45327517250275000348MATERIAL HIDRAULICO - NF 8819183683,545314</v>
      </c>
      <c r="Q503" s="1">
        <f>IF(A503=0,"",VLOOKUP($A503,RESUMO!$A$8:$B$107,2,FALSE))</f>
        <v>13</v>
      </c>
    </row>
    <row r="504" spans="1:17" x14ac:dyDescent="0.25">
      <c r="A504" s="53">
        <v>45327</v>
      </c>
      <c r="B504" s="1">
        <v>5</v>
      </c>
      <c r="C504" s="51" t="s">
        <v>103</v>
      </c>
      <c r="D504" s="54" t="s">
        <v>104</v>
      </c>
      <c r="E504" s="42" t="s">
        <v>442</v>
      </c>
      <c r="G504" s="51">
        <v>69.94</v>
      </c>
      <c r="I504" s="56">
        <v>69.94</v>
      </c>
      <c r="J504" s="41">
        <v>45314</v>
      </c>
      <c r="K504" s="57" t="s">
        <v>90</v>
      </c>
      <c r="N504" t="str">
        <f>IF(F504="","NÃO","SIM")</f>
        <v>NÃO</v>
      </c>
      <c r="O504" t="str">
        <f>IF($B504=5,"SIM","")</f>
        <v>SIM</v>
      </c>
      <c r="P504" s="52" t="str">
        <f>A504&amp;B504&amp;C504&amp;E504&amp;G504&amp;EDATE(J504,0)</f>
        <v>45327517250275000348MATERIAL HIDRAULICO - NF 88191969,9445314</v>
      </c>
      <c r="Q504" s="1">
        <f>IF(A504=0,"",VLOOKUP($A504,RESUMO!$A$8:$B$107,2,FALSE))</f>
        <v>13</v>
      </c>
    </row>
    <row r="505" spans="1:17" x14ac:dyDescent="0.25">
      <c r="A505" s="53">
        <v>45327</v>
      </c>
      <c r="B505" s="1">
        <v>5</v>
      </c>
      <c r="C505" s="51" t="s">
        <v>103</v>
      </c>
      <c r="D505" s="54" t="s">
        <v>104</v>
      </c>
      <c r="E505" s="42" t="s">
        <v>443</v>
      </c>
      <c r="G505" s="51">
        <v>169.15</v>
      </c>
      <c r="I505" s="56">
        <v>169.15</v>
      </c>
      <c r="J505" s="41">
        <v>45315</v>
      </c>
      <c r="K505" s="57" t="s">
        <v>90</v>
      </c>
      <c r="N505" t="str">
        <f>IF(F505="","NÃO","SIM")</f>
        <v>NÃO</v>
      </c>
      <c r="O505" t="str">
        <f>IF($B505=5,"SIM","")</f>
        <v>SIM</v>
      </c>
      <c r="P505" s="52" t="str">
        <f>A505&amp;B505&amp;C505&amp;E505&amp;G505&amp;EDATE(J505,0)</f>
        <v>45327517250275000348MATERIAL HIDRAULICO - NF 882248169,1545315</v>
      </c>
      <c r="Q505" s="1">
        <f>IF(A505=0,"",VLOOKUP($A505,RESUMO!$A$8:$B$107,2,FALSE))</f>
        <v>13</v>
      </c>
    </row>
    <row r="506" spans="1:17" x14ac:dyDescent="0.25">
      <c r="A506" s="53">
        <v>45327</v>
      </c>
      <c r="B506" s="1">
        <v>5</v>
      </c>
      <c r="C506" s="51" t="s">
        <v>103</v>
      </c>
      <c r="D506" s="54" t="s">
        <v>104</v>
      </c>
      <c r="E506" s="42" t="s">
        <v>444</v>
      </c>
      <c r="G506" s="51">
        <v>10991.49</v>
      </c>
      <c r="I506" s="56">
        <v>10991.49</v>
      </c>
      <c r="J506" s="41">
        <v>45308</v>
      </c>
      <c r="K506" s="57" t="s">
        <v>90</v>
      </c>
      <c r="N506" t="str">
        <f>IF(F506="","NÃO","SIM")</f>
        <v>NÃO</v>
      </c>
      <c r="O506" t="str">
        <f>IF($B506=5,"SIM","")</f>
        <v>SIM</v>
      </c>
      <c r="P506" s="52" t="str">
        <f>A506&amp;B506&amp;C506&amp;E506&amp;G506&amp;EDATE(J506,0)</f>
        <v>45327517250275000348MATERIAL HIDRAULICO - NF 45244110991,4945308</v>
      </c>
      <c r="Q506" s="1">
        <f>IF(A506=0,"",VLOOKUP($A506,RESUMO!$A$8:$B$107,2,FALSE))</f>
        <v>13</v>
      </c>
    </row>
    <row r="507" spans="1:17" x14ac:dyDescent="0.25">
      <c r="A507" s="53">
        <v>45327</v>
      </c>
      <c r="B507" s="1">
        <v>5</v>
      </c>
      <c r="C507" s="51" t="s">
        <v>215</v>
      </c>
      <c r="D507" s="54" t="s">
        <v>216</v>
      </c>
      <c r="E507" s="42" t="s">
        <v>445</v>
      </c>
      <c r="G507" s="51">
        <v>1240</v>
      </c>
      <c r="I507" s="56">
        <v>1240</v>
      </c>
      <c r="J507" s="41">
        <v>45310</v>
      </c>
      <c r="K507" s="57" t="s">
        <v>90</v>
      </c>
      <c r="N507" t="str">
        <f>IF(F507="","NÃO","SIM")</f>
        <v>NÃO</v>
      </c>
      <c r="O507" t="str">
        <f>IF($B507=5,"SIM","")</f>
        <v>SIM</v>
      </c>
      <c r="P507" s="52" t="str">
        <f>A507&amp;B507&amp;C507&amp;E507&amp;G507&amp;EDATE(J507,0)</f>
        <v>45327503562661000107CIMENTO - NF 125870124045310</v>
      </c>
      <c r="Q507" s="1">
        <f>IF(A507=0,"",VLOOKUP($A507,RESUMO!$A$8:$B$107,2,FALSE))</f>
        <v>13</v>
      </c>
    </row>
    <row r="508" spans="1:17" x14ac:dyDescent="0.25">
      <c r="A508" s="53">
        <v>45327</v>
      </c>
      <c r="B508" s="1">
        <v>5</v>
      </c>
      <c r="C508" s="51" t="s">
        <v>225</v>
      </c>
      <c r="D508" s="54" t="s">
        <v>226</v>
      </c>
      <c r="E508" s="42" t="s">
        <v>446</v>
      </c>
      <c r="G508" s="51">
        <v>714.5</v>
      </c>
      <c r="I508" s="56">
        <v>714.5</v>
      </c>
      <c r="J508" s="41">
        <v>45307</v>
      </c>
      <c r="K508" s="57" t="s">
        <v>90</v>
      </c>
      <c r="N508" t="str">
        <f>IF(F508="","NÃO","SIM")</f>
        <v>NÃO</v>
      </c>
      <c r="O508" t="str">
        <f>IF($B508=5,"SIM","")</f>
        <v>SIM</v>
      </c>
      <c r="P508" s="52" t="str">
        <f>A508&amp;B508&amp;C508&amp;E508&amp;G508&amp;EDATE(J508,0)</f>
        <v>45327517359233000188TINTA, LONA, MANGUEIRA, DISCO DE CORTE - NF 20205090714,545307</v>
      </c>
      <c r="Q508" s="1">
        <f>IF(A508=0,"",VLOOKUP($A508,RESUMO!$A$8:$B$107,2,FALSE))</f>
        <v>13</v>
      </c>
    </row>
    <row r="509" spans="1:17" x14ac:dyDescent="0.25">
      <c r="A509" s="53">
        <v>45327</v>
      </c>
      <c r="B509" s="1">
        <v>5</v>
      </c>
      <c r="C509" s="51" t="s">
        <v>98</v>
      </c>
      <c r="D509" s="54" t="s">
        <v>99</v>
      </c>
      <c r="E509" s="42" t="s">
        <v>447</v>
      </c>
      <c r="G509" s="51">
        <v>6846.91</v>
      </c>
      <c r="I509" s="56">
        <v>6846.91</v>
      </c>
      <c r="J509" s="41">
        <v>45316</v>
      </c>
      <c r="K509" s="57" t="s">
        <v>90</v>
      </c>
      <c r="L509" s="1" t="s">
        <v>100</v>
      </c>
      <c r="N509" t="str">
        <f>IF(F509="","NÃO","SIM")</f>
        <v>NÃO</v>
      </c>
      <c r="O509" t="str">
        <f>IF($B509=5,"SIM","")</f>
        <v>SIM</v>
      </c>
      <c r="P509" s="52" t="str">
        <f>A509&amp;B509&amp;C509&amp;E509&amp;G509&amp;EDATE(J509,0)</f>
        <v>45327517469701000177NF 3849226846,9145316</v>
      </c>
      <c r="Q509" s="1">
        <f>IF(A509=0,"",VLOOKUP($A509,RESUMO!$A$8:$B$107,2,FALSE))</f>
        <v>13</v>
      </c>
    </row>
    <row r="510" spans="1:17" x14ac:dyDescent="0.25">
      <c r="A510" s="53">
        <v>45327</v>
      </c>
      <c r="B510" s="1">
        <v>5</v>
      </c>
      <c r="C510" s="51" t="s">
        <v>448</v>
      </c>
      <c r="D510" s="54" t="s">
        <v>449</v>
      </c>
      <c r="E510" s="42" t="s">
        <v>450</v>
      </c>
      <c r="G510" s="51">
        <v>2000</v>
      </c>
      <c r="I510" s="56">
        <v>2000</v>
      </c>
      <c r="J510" s="41">
        <v>45321</v>
      </c>
      <c r="K510" s="57" t="s">
        <v>56</v>
      </c>
      <c r="L510" s="1" t="s">
        <v>451</v>
      </c>
      <c r="N510" t="str">
        <f>IF(F510="","NÃO","SIM")</f>
        <v>NÃO</v>
      </c>
      <c r="O510" t="str">
        <f>IF($B510=5,"SIM","")</f>
        <v>SIM</v>
      </c>
      <c r="P510" s="52" t="str">
        <f>A510&amp;B510&amp;C510&amp;E510&amp;G510&amp;EDATE(J510,0)</f>
        <v>45327500006288600CALCULISTA200045321</v>
      </c>
      <c r="Q510" s="1">
        <f>IF(A510=0,"",VLOOKUP($A510,RESUMO!$A$8:$B$107,2,FALSE))</f>
        <v>13</v>
      </c>
    </row>
    <row r="511" spans="1:17" x14ac:dyDescent="0.25">
      <c r="A511" s="53">
        <v>45327</v>
      </c>
      <c r="B511" s="1">
        <v>5</v>
      </c>
      <c r="C511" s="51" t="s">
        <v>215</v>
      </c>
      <c r="D511" s="54" t="s">
        <v>216</v>
      </c>
      <c r="E511" s="42" t="s">
        <v>452</v>
      </c>
      <c r="G511" s="51">
        <v>3000</v>
      </c>
      <c r="I511" s="56">
        <v>3000</v>
      </c>
      <c r="J511" s="41">
        <v>45316</v>
      </c>
      <c r="K511" s="57" t="s">
        <v>90</v>
      </c>
      <c r="N511" t="str">
        <f>IF(F511="","NÃO","SIM")</f>
        <v>NÃO</v>
      </c>
      <c r="O511" t="str">
        <f>IF($B511=5,"SIM","")</f>
        <v>SIM</v>
      </c>
      <c r="P511" s="52" t="str">
        <f>A511&amp;B511&amp;C511&amp;E511&amp;G511&amp;EDATE(J511,0)</f>
        <v>45327503562661000107CIMENTO300045316</v>
      </c>
      <c r="Q511" s="1">
        <f>IF(A511=0,"",VLOOKUP($A511,RESUMO!$A$8:$B$107,2,FALSE))</f>
        <v>13</v>
      </c>
    </row>
    <row r="512" spans="1:17" x14ac:dyDescent="0.25">
      <c r="A512" s="53">
        <v>45327</v>
      </c>
      <c r="B512" s="1">
        <v>5</v>
      </c>
      <c r="C512" s="51" t="s">
        <v>215</v>
      </c>
      <c r="D512" s="54" t="s">
        <v>216</v>
      </c>
      <c r="E512" s="42" t="s">
        <v>452</v>
      </c>
      <c r="G512" s="51">
        <v>3000</v>
      </c>
      <c r="I512" s="56">
        <v>3000</v>
      </c>
      <c r="J512" s="41">
        <v>45322</v>
      </c>
      <c r="K512" s="57" t="s">
        <v>90</v>
      </c>
      <c r="N512" t="str">
        <f>IF(F512="","NÃO","SIM")</f>
        <v>NÃO</v>
      </c>
      <c r="O512" t="str">
        <f>IF($B512=5,"SIM","")</f>
        <v>SIM</v>
      </c>
      <c r="P512" s="52" t="str">
        <f>A512&amp;B512&amp;C512&amp;E512&amp;G512&amp;EDATE(J512,0)</f>
        <v>45327503562661000107CIMENTO300045322</v>
      </c>
      <c r="Q512" s="1">
        <f>IF(A512=0,"",VLOOKUP($A512,RESUMO!$A$8:$B$107,2,FALSE))</f>
        <v>13</v>
      </c>
    </row>
    <row r="513" spans="1:17" x14ac:dyDescent="0.25">
      <c r="A513" s="53">
        <v>45327</v>
      </c>
      <c r="B513" s="1">
        <v>5</v>
      </c>
      <c r="C513" s="51" t="s">
        <v>103</v>
      </c>
      <c r="D513" s="54" t="s">
        <v>104</v>
      </c>
      <c r="E513" s="42" t="s">
        <v>453</v>
      </c>
      <c r="G513" s="51">
        <v>1297.47</v>
      </c>
      <c r="I513" s="56">
        <v>1297.47</v>
      </c>
      <c r="J513" s="41">
        <v>45322</v>
      </c>
      <c r="K513" s="57" t="s">
        <v>90</v>
      </c>
      <c r="N513" t="str">
        <f>IF(F513="","NÃO","SIM")</f>
        <v>NÃO</v>
      </c>
      <c r="O513" t="str">
        <f>IF($B513=5,"SIM","")</f>
        <v>SIM</v>
      </c>
      <c r="P513" s="52" t="str">
        <f>A513&amp;B513&amp;C513&amp;E513&amp;G513&amp;EDATE(J513,0)</f>
        <v>45327517250275000348REDUÇÃO, LUVA E TUBO - ORÇAMENTO 34322151297,4745322</v>
      </c>
      <c r="Q513" s="1">
        <f>IF(A513=0,"",VLOOKUP($A513,RESUMO!$A$8:$B$107,2,FALSE))</f>
        <v>13</v>
      </c>
    </row>
    <row r="514" spans="1:17" x14ac:dyDescent="0.25">
      <c r="A514" s="53">
        <v>45327</v>
      </c>
      <c r="B514" s="1">
        <v>5</v>
      </c>
      <c r="C514" s="51" t="s">
        <v>103</v>
      </c>
      <c r="D514" s="54" t="s">
        <v>104</v>
      </c>
      <c r="E514" s="42" t="s">
        <v>454</v>
      </c>
      <c r="G514" s="51">
        <v>1313.28</v>
      </c>
      <c r="I514" s="56">
        <v>1313.28</v>
      </c>
      <c r="J514" s="41">
        <v>45321</v>
      </c>
      <c r="K514" s="57" t="s">
        <v>90</v>
      </c>
      <c r="N514" t="str">
        <f>IF(F514="","NÃO","SIM")</f>
        <v>NÃO</v>
      </c>
      <c r="O514" t="str">
        <f>IF($B514=5,"SIM","")</f>
        <v>SIM</v>
      </c>
      <c r="P514" s="52" t="str">
        <f>A514&amp;B514&amp;C514&amp;E514&amp;G514&amp;EDATE(J514,0)</f>
        <v>45327517250275000348MATERIAIS HIDRAULICOS1313,2845321</v>
      </c>
      <c r="Q514" s="1">
        <f>IF(A514=0,"",VLOOKUP($A514,RESUMO!$A$8:$B$107,2,FALSE))</f>
        <v>13</v>
      </c>
    </row>
    <row r="515" spans="1:17" x14ac:dyDescent="0.25">
      <c r="A515" s="53">
        <v>45327</v>
      </c>
      <c r="B515" s="1">
        <v>5</v>
      </c>
      <c r="C515" s="51" t="s">
        <v>403</v>
      </c>
      <c r="D515" s="54" t="s">
        <v>404</v>
      </c>
      <c r="E515" s="42" t="s">
        <v>455</v>
      </c>
      <c r="G515" s="51">
        <v>150</v>
      </c>
      <c r="I515" s="56">
        <v>150</v>
      </c>
      <c r="J515" s="41">
        <v>45316</v>
      </c>
      <c r="K515" s="57" t="s">
        <v>61</v>
      </c>
      <c r="N515" t="str">
        <f>IF(F515="","NÃO","SIM")</f>
        <v>NÃO</v>
      </c>
      <c r="O515" t="str">
        <f>IF($B515=5,"SIM","")</f>
        <v>SIM</v>
      </c>
      <c r="P515" s="52" t="str">
        <f>A515&amp;B515&amp;C515&amp;E515&amp;G515&amp;EDATE(J515,0)</f>
        <v>45327516600000600RONALDO SERAFIM DIAS - FRETE15045316</v>
      </c>
      <c r="Q515" s="1">
        <f>IF(A515=0,"",VLOOKUP($A515,RESUMO!$A$8:$B$107,2,FALSE))</f>
        <v>13</v>
      </c>
    </row>
    <row r="516" spans="1:17" x14ac:dyDescent="0.25">
      <c r="A516" s="53">
        <v>45327</v>
      </c>
      <c r="B516" s="1">
        <v>5</v>
      </c>
      <c r="C516" s="51" t="s">
        <v>288</v>
      </c>
      <c r="D516" s="54" t="s">
        <v>289</v>
      </c>
      <c r="G516" s="51">
        <v>359.98</v>
      </c>
      <c r="I516" s="56">
        <v>359.98</v>
      </c>
      <c r="J516" s="41">
        <v>45315</v>
      </c>
      <c r="K516" s="57" t="s">
        <v>90</v>
      </c>
      <c r="N516" t="str">
        <f>IF(F516="","NÃO","SIM")</f>
        <v>NÃO</v>
      </c>
      <c r="O516" t="str">
        <f>IF($B516=5,"SIM","")</f>
        <v>SIM</v>
      </c>
      <c r="P516" s="52" t="str">
        <f>A516&amp;B516&amp;C516&amp;E516&amp;G516&amp;EDATE(J516,0)</f>
        <v>45327509034447000156359,9845315</v>
      </c>
      <c r="Q516" s="1">
        <f>IF(A516=0,"",VLOOKUP($A516,RESUMO!$A$8:$B$107,2,FALSE))</f>
        <v>13</v>
      </c>
    </row>
    <row r="517" spans="1:17" x14ac:dyDescent="0.25">
      <c r="A517" s="53">
        <v>45327</v>
      </c>
      <c r="B517" s="1">
        <v>5</v>
      </c>
      <c r="C517" s="51" t="s">
        <v>456</v>
      </c>
      <c r="D517" s="54" t="s">
        <v>457</v>
      </c>
      <c r="G517" s="51">
        <v>24300</v>
      </c>
      <c r="I517" s="56">
        <v>24300</v>
      </c>
      <c r="J517" s="41">
        <v>45314</v>
      </c>
      <c r="K517" s="57" t="s">
        <v>90</v>
      </c>
      <c r="N517" t="str">
        <f>IF(F517="","NÃO","SIM")</f>
        <v>NÃO</v>
      </c>
      <c r="O517" t="str">
        <f>IF($B517=5,"SIM","")</f>
        <v>SIM</v>
      </c>
      <c r="P517" s="52" t="str">
        <f>A517&amp;B517&amp;C517&amp;E517&amp;G517&amp;EDATE(J517,0)</f>
        <v>453275285709850001002430045314</v>
      </c>
      <c r="Q517" s="1">
        <f>IF(A517=0,"",VLOOKUP($A517,RESUMO!$A$8:$B$107,2,FALSE))</f>
        <v>13</v>
      </c>
    </row>
    <row r="518" spans="1:17" x14ac:dyDescent="0.25">
      <c r="A518" s="53">
        <v>45327</v>
      </c>
      <c r="B518" s="1">
        <v>5</v>
      </c>
      <c r="C518" s="51" t="s">
        <v>156</v>
      </c>
      <c r="D518" s="54" t="s">
        <v>157</v>
      </c>
      <c r="E518" s="42" t="s">
        <v>458</v>
      </c>
      <c r="G518" s="51">
        <v>360</v>
      </c>
      <c r="I518" s="56">
        <v>360</v>
      </c>
      <c r="J518" s="41">
        <v>45314</v>
      </c>
      <c r="K518" s="57" t="s">
        <v>51</v>
      </c>
      <c r="L518" s="1" t="s">
        <v>158</v>
      </c>
      <c r="N518" t="str">
        <f>IF(F518="","NÃO","SIM")</f>
        <v>NÃO</v>
      </c>
      <c r="O518" t="str">
        <f>IF($B518=5,"SIM","")</f>
        <v>SIM</v>
      </c>
      <c r="P518" s="52" t="str">
        <f>A518&amp;B518&amp;C518&amp;E518&amp;G518&amp;EDATE(J518,0)</f>
        <v>453275034352976972 DIARIAS36045314</v>
      </c>
      <c r="Q518" s="1">
        <f>IF(A518=0,"",VLOOKUP($A518,RESUMO!$A$8:$B$107,2,FALSE))</f>
        <v>13</v>
      </c>
    </row>
    <row r="519" spans="1:17" x14ac:dyDescent="0.25">
      <c r="A519" s="53">
        <v>45327</v>
      </c>
      <c r="B519" s="1">
        <v>5</v>
      </c>
      <c r="C519" s="51" t="s">
        <v>103</v>
      </c>
      <c r="D519" s="54" t="s">
        <v>104</v>
      </c>
      <c r="G519" s="51">
        <v>3028</v>
      </c>
      <c r="I519" s="56">
        <v>3028</v>
      </c>
      <c r="J519" s="41">
        <v>45314</v>
      </c>
      <c r="K519" s="57" t="s">
        <v>90</v>
      </c>
      <c r="N519" t="str">
        <f>IF(F519="","NÃO","SIM")</f>
        <v>NÃO</v>
      </c>
      <c r="O519" t="str">
        <f>IF($B519=5,"SIM","")</f>
        <v>SIM</v>
      </c>
      <c r="P519" s="52" t="str">
        <f>A519&amp;B519&amp;C519&amp;E519&amp;G519&amp;EDATE(J519,0)</f>
        <v>45327517250275000348302845314</v>
      </c>
      <c r="Q519" s="1">
        <f>IF(A519=0,"",VLOOKUP($A519,RESUMO!$A$8:$B$107,2,FALSE))</f>
        <v>13</v>
      </c>
    </row>
    <row r="520" spans="1:17" x14ac:dyDescent="0.25">
      <c r="A520" s="53">
        <v>45327</v>
      </c>
      <c r="B520" s="1">
        <v>5</v>
      </c>
      <c r="C520" s="51" t="s">
        <v>193</v>
      </c>
      <c r="D520" s="54" t="s">
        <v>194</v>
      </c>
      <c r="E520" s="42" t="s">
        <v>459</v>
      </c>
      <c r="G520" s="51">
        <v>2934.41</v>
      </c>
      <c r="I520" s="56">
        <v>2934.41</v>
      </c>
      <c r="J520" s="41">
        <v>45266</v>
      </c>
      <c r="K520" s="57" t="s">
        <v>90</v>
      </c>
      <c r="N520" t="str">
        <f>IF(F520="","NÃO","SIM")</f>
        <v>NÃO</v>
      </c>
      <c r="O520" t="str">
        <f>IF($B520=5,"SIM","")</f>
        <v>SIM</v>
      </c>
      <c r="P520" s="52" t="str">
        <f>A520&amp;B520&amp;C520&amp;E520&amp;G520&amp;EDATE(J520,0)</f>
        <v>45327502697297000111MATERIAIS ELÉTRICOS2934,4145266</v>
      </c>
      <c r="Q520" s="1">
        <f>IF(A520=0,"",VLOOKUP($A520,RESUMO!$A$8:$B$107,2,FALSE))</f>
        <v>13</v>
      </c>
    </row>
    <row r="521" spans="1:17" x14ac:dyDescent="0.25">
      <c r="A521" s="53">
        <v>45327</v>
      </c>
      <c r="B521" s="1">
        <v>5</v>
      </c>
      <c r="C521" s="51" t="s">
        <v>288</v>
      </c>
      <c r="D521" s="54" t="s">
        <v>289</v>
      </c>
      <c r="E521" s="42" t="s">
        <v>460</v>
      </c>
      <c r="G521" s="51">
        <v>359.98</v>
      </c>
      <c r="I521" s="56">
        <v>359.98</v>
      </c>
      <c r="J521" s="41">
        <v>45314</v>
      </c>
      <c r="K521" s="57" t="s">
        <v>90</v>
      </c>
      <c r="N521" t="str">
        <f>IF(F521="","NÃO","SIM")</f>
        <v>NÃO</v>
      </c>
      <c r="O521" t="str">
        <f>IF($B521=5,"SIM","")</f>
        <v>SIM</v>
      </c>
      <c r="P521" s="52" t="str">
        <f>A521&amp;B521&amp;C521&amp;E521&amp;G521&amp;EDATE(J521,0)</f>
        <v>45327509034447000156EPS LAJE PROTENDIDO359,9845314</v>
      </c>
      <c r="Q521" s="1">
        <f>IF(A521=0,"",VLOOKUP($A521,RESUMO!$A$8:$B$107,2,FALSE))</f>
        <v>13</v>
      </c>
    </row>
    <row r="522" spans="1:17" x14ac:dyDescent="0.25">
      <c r="A522" s="53">
        <v>45342</v>
      </c>
      <c r="B522" s="1">
        <v>1</v>
      </c>
      <c r="C522" s="51" t="s">
        <v>62</v>
      </c>
      <c r="D522" s="54" t="s">
        <v>63</v>
      </c>
      <c r="E522" s="42" t="s">
        <v>64</v>
      </c>
      <c r="G522" s="51">
        <v>1200</v>
      </c>
      <c r="I522" s="56">
        <v>1200</v>
      </c>
      <c r="J522" s="41">
        <v>45342</v>
      </c>
      <c r="K522" s="57" t="s">
        <v>51</v>
      </c>
      <c r="L522" s="1" t="s">
        <v>65</v>
      </c>
      <c r="N522" t="str">
        <f>IF(F522="","NÃO","SIM")</f>
        <v>NÃO</v>
      </c>
      <c r="O522" t="str">
        <f>IF($B522=5,"SIM","")</f>
        <v/>
      </c>
      <c r="P522" s="52" t="str">
        <f>A522&amp;B522&amp;C522&amp;E522&amp;G522&amp;EDATE(J522,0)</f>
        <v>45342112101331640SALÁRIO120045342</v>
      </c>
      <c r="Q522" s="1">
        <f>IF(A522=0,"",VLOOKUP($A522,RESUMO!$A$8:$B$107,2,FALSE))</f>
        <v>14</v>
      </c>
    </row>
    <row r="523" spans="1:17" x14ac:dyDescent="0.25">
      <c r="A523" s="53">
        <v>45342</v>
      </c>
      <c r="B523" s="1">
        <v>1</v>
      </c>
      <c r="C523" s="51" t="s">
        <v>69</v>
      </c>
      <c r="D523" s="54" t="s">
        <v>70</v>
      </c>
      <c r="E523" s="42" t="s">
        <v>64</v>
      </c>
      <c r="G523" s="51">
        <v>872</v>
      </c>
      <c r="I523" s="56">
        <v>872</v>
      </c>
      <c r="J523" s="41">
        <v>45342</v>
      </c>
      <c r="K523" s="57" t="s">
        <v>51</v>
      </c>
      <c r="L523" s="1" t="s">
        <v>71</v>
      </c>
      <c r="N523" t="str">
        <f>IF(F523="","NÃO","SIM")</f>
        <v>NÃO</v>
      </c>
      <c r="O523" t="str">
        <f>IF($B523=5,"SIM","")</f>
        <v/>
      </c>
      <c r="P523" s="52" t="str">
        <f>A523&amp;B523&amp;C523&amp;E523&amp;G523&amp;EDATE(J523,0)</f>
        <v>45342160917440625SALÁRIO87245342</v>
      </c>
      <c r="Q523" s="1">
        <f>IF(A523=0,"",VLOOKUP($A523,RESUMO!$A$8:$B$107,2,FALSE))</f>
        <v>14</v>
      </c>
    </row>
    <row r="524" spans="1:17" x14ac:dyDescent="0.25">
      <c r="A524" s="53">
        <v>45342</v>
      </c>
      <c r="B524" s="1">
        <v>1</v>
      </c>
      <c r="C524" s="51" t="s">
        <v>72</v>
      </c>
      <c r="D524" s="54" t="s">
        <v>73</v>
      </c>
      <c r="E524" s="42" t="s">
        <v>64</v>
      </c>
      <c r="G524" s="51">
        <v>612</v>
      </c>
      <c r="I524" s="56">
        <v>612</v>
      </c>
      <c r="J524" s="41">
        <v>45342</v>
      </c>
      <c r="K524" s="57" t="s">
        <v>51</v>
      </c>
      <c r="L524" s="1" t="s">
        <v>74</v>
      </c>
      <c r="N524" t="str">
        <f>IF(F524="","NÃO","SIM")</f>
        <v>NÃO</v>
      </c>
      <c r="O524" t="str">
        <f>IF($B524=5,"SIM","")</f>
        <v/>
      </c>
      <c r="P524" s="52" t="str">
        <f>A524&amp;B524&amp;C524&amp;E524&amp;G524&amp;EDATE(J524,0)</f>
        <v>45342116700914655SALÁRIO61245342</v>
      </c>
      <c r="Q524" s="1">
        <f>IF(A524=0,"",VLOOKUP($A524,RESUMO!$A$8:$B$107,2,FALSE))</f>
        <v>14</v>
      </c>
    </row>
    <row r="525" spans="1:17" x14ac:dyDescent="0.25">
      <c r="A525" s="53">
        <v>45342</v>
      </c>
      <c r="B525" s="1">
        <v>1</v>
      </c>
      <c r="C525" s="51" t="s">
        <v>201</v>
      </c>
      <c r="D525" s="54" t="s">
        <v>202</v>
      </c>
      <c r="E525" s="42" t="s">
        <v>64</v>
      </c>
      <c r="G525" s="51">
        <v>612</v>
      </c>
      <c r="I525" s="56">
        <v>612</v>
      </c>
      <c r="J525" s="41">
        <v>45342</v>
      </c>
      <c r="K525" s="57" t="s">
        <v>51</v>
      </c>
      <c r="L525" s="1" t="s">
        <v>203</v>
      </c>
      <c r="N525" t="str">
        <f>IF(F525="","NÃO","SIM")</f>
        <v>NÃO</v>
      </c>
      <c r="O525" t="str">
        <f>IF($B525=5,"SIM","")</f>
        <v/>
      </c>
      <c r="P525" s="52" t="str">
        <f>A525&amp;B525&amp;C525&amp;E525&amp;G525&amp;EDATE(J525,0)</f>
        <v>45342116700955688SALÁRIO61245342</v>
      </c>
      <c r="Q525" s="1">
        <f>IF(A525=0,"",VLOOKUP($A525,RESUMO!$A$8:$B$107,2,FALSE))</f>
        <v>14</v>
      </c>
    </row>
    <row r="526" spans="1:17" x14ac:dyDescent="0.25">
      <c r="A526" s="53">
        <v>45342</v>
      </c>
      <c r="B526" s="1">
        <v>1</v>
      </c>
      <c r="C526" s="51" t="s">
        <v>204</v>
      </c>
      <c r="D526" s="54" t="s">
        <v>205</v>
      </c>
      <c r="E526" s="42" t="s">
        <v>64</v>
      </c>
      <c r="G526" s="51">
        <v>612</v>
      </c>
      <c r="I526" s="56">
        <v>612</v>
      </c>
      <c r="J526" s="41">
        <v>45342</v>
      </c>
      <c r="K526" s="57" t="s">
        <v>51</v>
      </c>
      <c r="L526" s="1" t="s">
        <v>206</v>
      </c>
      <c r="N526" t="str">
        <f>IF(F526="","NÃO","SIM")</f>
        <v>NÃO</v>
      </c>
      <c r="O526" t="str">
        <f>IF($B526=5,"SIM","")</f>
        <v/>
      </c>
      <c r="P526" s="52" t="str">
        <f>A526&amp;B526&amp;C526&amp;E526&amp;G526&amp;EDATE(J526,0)</f>
        <v>45342105864821560SALÁRIO61245342</v>
      </c>
      <c r="Q526" s="1">
        <f>IF(A526=0,"",VLOOKUP($A526,RESUMO!$A$8:$B$107,2,FALSE))</f>
        <v>14</v>
      </c>
    </row>
    <row r="527" spans="1:17" x14ac:dyDescent="0.25">
      <c r="A527" s="53">
        <v>45342</v>
      </c>
      <c r="B527" s="1">
        <v>1</v>
      </c>
      <c r="C527" s="51" t="s">
        <v>294</v>
      </c>
      <c r="D527" s="54" t="s">
        <v>295</v>
      </c>
      <c r="E527" s="42" t="s">
        <v>64</v>
      </c>
      <c r="G527" s="51">
        <v>778</v>
      </c>
      <c r="I527" s="56">
        <v>778</v>
      </c>
      <c r="J527" s="41">
        <v>45342</v>
      </c>
      <c r="K527" s="57" t="s">
        <v>51</v>
      </c>
      <c r="L527" s="1" t="s">
        <v>296</v>
      </c>
      <c r="N527" t="str">
        <f>IF(F527="","NÃO","SIM")</f>
        <v>NÃO</v>
      </c>
      <c r="O527" t="str">
        <f>IF($B527=5,"SIM","")</f>
        <v/>
      </c>
      <c r="P527" s="52" t="str">
        <f>A527&amp;B527&amp;C527&amp;E527&amp;G527&amp;EDATE(J527,0)</f>
        <v>45342109250736606SALÁRIO77845342</v>
      </c>
      <c r="Q527" s="1">
        <f>IF(A527=0,"",VLOOKUP($A527,RESUMO!$A$8:$B$107,2,FALSE))</f>
        <v>14</v>
      </c>
    </row>
    <row r="528" spans="1:17" x14ac:dyDescent="0.25">
      <c r="A528" s="53">
        <v>45342</v>
      </c>
      <c r="B528" s="1">
        <v>1</v>
      </c>
      <c r="C528" s="51" t="s">
        <v>297</v>
      </c>
      <c r="D528" s="54" t="s">
        <v>298</v>
      </c>
      <c r="E528" s="42" t="s">
        <v>64</v>
      </c>
      <c r="G528" s="51">
        <v>612</v>
      </c>
      <c r="I528" s="56">
        <v>612</v>
      </c>
      <c r="J528" s="41">
        <v>45342</v>
      </c>
      <c r="K528" s="57" t="s">
        <v>51</v>
      </c>
      <c r="L528" s="1" t="s">
        <v>299</v>
      </c>
      <c r="N528" t="str">
        <f>IF(F528="","NÃO","SIM")</f>
        <v>NÃO</v>
      </c>
      <c r="O528" t="str">
        <f>IF($B528=5,"SIM","")</f>
        <v/>
      </c>
      <c r="P528" s="52" t="str">
        <f>A528&amp;B528&amp;C528&amp;E528&amp;G528&amp;EDATE(J528,0)</f>
        <v>45342113274149616SALÁRIO61245342</v>
      </c>
      <c r="Q528" s="1">
        <f>IF(A528=0,"",VLOOKUP($A528,RESUMO!$A$8:$B$107,2,FALSE))</f>
        <v>14</v>
      </c>
    </row>
    <row r="529" spans="1:17" x14ac:dyDescent="0.25">
      <c r="A529" s="53">
        <v>45342</v>
      </c>
      <c r="B529" s="1">
        <v>1</v>
      </c>
      <c r="C529" s="51" t="s">
        <v>331</v>
      </c>
      <c r="D529" s="54" t="s">
        <v>332</v>
      </c>
      <c r="E529" s="42" t="s">
        <v>64</v>
      </c>
      <c r="G529" s="51">
        <v>1052</v>
      </c>
      <c r="I529" s="56">
        <v>1052</v>
      </c>
      <c r="J529" s="41">
        <v>45342</v>
      </c>
      <c r="K529" s="57" t="s">
        <v>51</v>
      </c>
      <c r="L529" s="1" t="s">
        <v>333</v>
      </c>
      <c r="N529" t="str">
        <f>IF(F529="","NÃO","SIM")</f>
        <v>NÃO</v>
      </c>
      <c r="O529" t="str">
        <f>IF($B529=5,"SIM","")</f>
        <v/>
      </c>
      <c r="P529" s="52" t="str">
        <f>A529&amp;B529&amp;C529&amp;E529&amp;G529&amp;EDATE(J529,0)</f>
        <v>45342113736490623SALÁRIO105245342</v>
      </c>
      <c r="Q529" s="1">
        <f>IF(A529=0,"",VLOOKUP($A529,RESUMO!$A$8:$B$107,2,FALSE))</f>
        <v>14</v>
      </c>
    </row>
    <row r="530" spans="1:17" x14ac:dyDescent="0.25">
      <c r="A530" s="53">
        <v>45342</v>
      </c>
      <c r="B530" s="1">
        <v>1</v>
      </c>
      <c r="C530" s="51" t="s">
        <v>409</v>
      </c>
      <c r="D530" s="54" t="s">
        <v>410</v>
      </c>
      <c r="E530" s="42" t="s">
        <v>64</v>
      </c>
      <c r="G530" s="51">
        <v>1052</v>
      </c>
      <c r="I530" s="56">
        <v>1052</v>
      </c>
      <c r="J530" s="41">
        <v>45342</v>
      </c>
      <c r="K530" s="57" t="s">
        <v>51</v>
      </c>
      <c r="N530" t="str">
        <f>IF(F530="","NÃO","SIM")</f>
        <v>NÃO</v>
      </c>
      <c r="O530" t="str">
        <f>IF($B530=5,"SIM","")</f>
        <v/>
      </c>
      <c r="P530" s="52" t="str">
        <f>A530&amp;B530&amp;C530&amp;E530&amp;G530&amp;EDATE(J530,0)</f>
        <v>45342112095122623SALÁRIO105245342</v>
      </c>
      <c r="Q530" s="1">
        <f>IF(A530=0,"",VLOOKUP($A530,RESUMO!$A$8:$B$107,2,FALSE))</f>
        <v>14</v>
      </c>
    </row>
    <row r="531" spans="1:17" x14ac:dyDescent="0.25">
      <c r="A531" s="53">
        <v>45342</v>
      </c>
      <c r="B531" s="1">
        <v>2</v>
      </c>
      <c r="C531" s="51" t="s">
        <v>261</v>
      </c>
      <c r="D531" s="54" t="s">
        <v>262</v>
      </c>
      <c r="E531" s="42" t="s">
        <v>461</v>
      </c>
      <c r="G531" s="51">
        <v>3300</v>
      </c>
      <c r="I531" s="56">
        <v>3300</v>
      </c>
      <c r="J531" s="41">
        <v>45342</v>
      </c>
      <c r="K531" s="57" t="s">
        <v>56</v>
      </c>
      <c r="L531" s="1" t="s">
        <v>264</v>
      </c>
      <c r="N531" t="str">
        <f>IF(F531="","NÃO","SIM")</f>
        <v>NÃO</v>
      </c>
      <c r="O531" t="str">
        <f>IF($B531=5,"SIM","")</f>
        <v/>
      </c>
      <c r="P531" s="52" t="str">
        <f>A531&amp;B531&amp;C531&amp;E531&amp;G531&amp;EDATE(J531,0)</f>
        <v>45342206411815666TUBULAÇÃO VIZINHO, AREA GOURMETE RALOS DE COBERTURA330045342</v>
      </c>
      <c r="Q531" s="1">
        <f>IF(A531=0,"",VLOOKUP($A531,RESUMO!$A$8:$B$107,2,FALSE))</f>
        <v>14</v>
      </c>
    </row>
    <row r="532" spans="1:17" x14ac:dyDescent="0.25">
      <c r="A532" s="53">
        <v>45342</v>
      </c>
      <c r="B532" s="1">
        <v>3</v>
      </c>
      <c r="C532" s="51" t="s">
        <v>277</v>
      </c>
      <c r="D532" s="54" t="s">
        <v>278</v>
      </c>
      <c r="E532" s="42" t="s">
        <v>462</v>
      </c>
      <c r="G532" s="51">
        <v>262.72000000000003</v>
      </c>
      <c r="I532" s="56">
        <v>262.72000000000003</v>
      </c>
      <c r="J532" s="41">
        <v>45342</v>
      </c>
      <c r="K532" s="57" t="s">
        <v>181</v>
      </c>
      <c r="N532" t="str">
        <f>IF(F532="","NÃO","SIM")</f>
        <v>NÃO</v>
      </c>
      <c r="O532" t="str">
        <f>IF($B532=5,"SIM","")</f>
        <v/>
      </c>
      <c r="P532" s="52" t="str">
        <f>A532&amp;B532&amp;C532&amp;E532&amp;G532&amp;EDATE(J532,0)</f>
        <v>45342322377147000138LOCAÇÃO DE ANDAIMES - ND 62021262,7245342</v>
      </c>
      <c r="Q532" s="1">
        <f>IF(A532=0,"",VLOOKUP($A532,RESUMO!$A$8:$B$107,2,FALSE))</f>
        <v>14</v>
      </c>
    </row>
    <row r="533" spans="1:17" x14ac:dyDescent="0.25">
      <c r="A533" s="53">
        <v>45342</v>
      </c>
      <c r="B533" s="1">
        <v>3</v>
      </c>
      <c r="C533" s="51" t="s">
        <v>78</v>
      </c>
      <c r="D533" s="54" t="s">
        <v>79</v>
      </c>
      <c r="E533" s="42" t="s">
        <v>80</v>
      </c>
      <c r="G533" s="51">
        <v>136.80000000000001</v>
      </c>
      <c r="I533" s="56">
        <v>136.80000000000001</v>
      </c>
      <c r="J533" s="41">
        <v>45343</v>
      </c>
      <c r="K533" s="57" t="s">
        <v>51</v>
      </c>
      <c r="L533" s="1" t="s">
        <v>81</v>
      </c>
      <c r="N533" t="str">
        <f>IF(F533="","NÃO","SIM")</f>
        <v>NÃO</v>
      </c>
      <c r="O533" t="str">
        <f>IF($B533=5,"SIM","")</f>
        <v/>
      </c>
      <c r="P533" s="52" t="str">
        <f>A533&amp;B533&amp;C533&amp;E533&amp;G533&amp;EDATE(J533,0)</f>
        <v>45342327648990687MHS SEGURANÇA DO TRABALHO136,845343</v>
      </c>
      <c r="Q533" s="1">
        <f>IF(A533=0,"",VLOOKUP($A533,RESUMO!$A$8:$B$107,2,FALSE))</f>
        <v>14</v>
      </c>
    </row>
    <row r="534" spans="1:17" x14ac:dyDescent="0.25">
      <c r="A534" s="53">
        <v>45342</v>
      </c>
      <c r="B534" s="1">
        <v>3</v>
      </c>
      <c r="C534" s="51" t="s">
        <v>463</v>
      </c>
      <c r="D534" s="54" t="s">
        <v>464</v>
      </c>
      <c r="E534" s="42" t="s">
        <v>465</v>
      </c>
      <c r="G534" s="51">
        <v>744</v>
      </c>
      <c r="I534" s="56">
        <v>744</v>
      </c>
      <c r="J534" s="41">
        <v>45345</v>
      </c>
      <c r="K534" s="57" t="s">
        <v>181</v>
      </c>
      <c r="N534" t="str">
        <f>IF(F534="","NÃO","SIM")</f>
        <v>NÃO</v>
      </c>
      <c r="O534" t="str">
        <f>IF($B534=5,"SIM","")</f>
        <v/>
      </c>
      <c r="P534" s="52" t="str">
        <f>A534&amp;B534&amp;C534&amp;E534&amp;G534&amp;EDATE(J534,0)</f>
        <v>45342321944558000103LOCAÇÃO DE ESCORAMENTO - ND 853874445345</v>
      </c>
      <c r="Q534" s="1">
        <f>IF(A534=0,"",VLOOKUP($A534,RESUMO!$A$8:$B$107,2,FALSE))</f>
        <v>14</v>
      </c>
    </row>
    <row r="535" spans="1:17" x14ac:dyDescent="0.25">
      <c r="A535" s="53">
        <v>45342</v>
      </c>
      <c r="B535" s="1">
        <v>3</v>
      </c>
      <c r="C535" s="51" t="s">
        <v>82</v>
      </c>
      <c r="D535" s="54" t="s">
        <v>83</v>
      </c>
      <c r="E535" s="42" t="s">
        <v>466</v>
      </c>
      <c r="G535" s="51">
        <v>156</v>
      </c>
      <c r="I535" s="56">
        <v>156</v>
      </c>
      <c r="J535" s="41">
        <v>45345</v>
      </c>
      <c r="K535" s="57" t="s">
        <v>51</v>
      </c>
      <c r="N535" t="str">
        <f>IF(F535="","NÃO","SIM")</f>
        <v>NÃO</v>
      </c>
      <c r="O535" t="str">
        <f>IF($B535=5,"SIM","")</f>
        <v/>
      </c>
      <c r="P535" s="52" t="str">
        <f>A535&amp;B535&amp;C535&amp;E535&amp;G535&amp;EDATE(J535,0)</f>
        <v>45342336245582000113ASOS MHS - NFS-e 2024/15215645345</v>
      </c>
      <c r="Q535" s="1">
        <f>IF(A535=0,"",VLOOKUP($A535,RESUMO!$A$8:$B$107,2,FALSE))</f>
        <v>14</v>
      </c>
    </row>
    <row r="536" spans="1:17" x14ac:dyDescent="0.25">
      <c r="A536" s="53">
        <v>45342</v>
      </c>
      <c r="B536" s="1">
        <v>3</v>
      </c>
      <c r="C536" s="51" t="s">
        <v>178</v>
      </c>
      <c r="D536" s="54" t="s">
        <v>179</v>
      </c>
      <c r="E536" s="42" t="s">
        <v>467</v>
      </c>
      <c r="G536" s="51">
        <v>460</v>
      </c>
      <c r="I536" s="56">
        <v>460</v>
      </c>
      <c r="J536" s="41">
        <v>45350</v>
      </c>
      <c r="K536" s="57" t="s">
        <v>181</v>
      </c>
      <c r="N536" t="str">
        <f>IF(F536="","NÃO","SIM")</f>
        <v>NÃO</v>
      </c>
      <c r="O536" t="str">
        <f>IF($B536=5,"SIM","")</f>
        <v/>
      </c>
      <c r="P536" s="52" t="str">
        <f>A536&amp;B536&amp;C536&amp;E536&amp;G536&amp;EDATE(J536,0)</f>
        <v>45342307409393000130MARTELO - NF 2343546045350</v>
      </c>
      <c r="Q536" s="1">
        <f>IF(A536=0,"",VLOOKUP($A536,RESUMO!$A$8:$B$107,2,FALSE))</f>
        <v>14</v>
      </c>
    </row>
    <row r="537" spans="1:17" x14ac:dyDescent="0.25">
      <c r="A537" s="53">
        <v>45342</v>
      </c>
      <c r="B537" s="1">
        <v>3</v>
      </c>
      <c r="C537" s="51" t="s">
        <v>183</v>
      </c>
      <c r="D537" s="54" t="s">
        <v>184</v>
      </c>
      <c r="E537" s="42" t="s">
        <v>468</v>
      </c>
      <c r="G537" s="51">
        <v>2738.67</v>
      </c>
      <c r="I537" s="56">
        <v>2738.67</v>
      </c>
      <c r="J537" s="41">
        <v>45350</v>
      </c>
      <c r="K537" s="57" t="s">
        <v>51</v>
      </c>
      <c r="N537" t="str">
        <f>IF(F537="","NÃO","SIM")</f>
        <v>NÃO</v>
      </c>
      <c r="O537" t="str">
        <f>IF($B537=5,"SIM","")</f>
        <v/>
      </c>
      <c r="P537" s="52" t="str">
        <f>A537&amp;B537&amp;C537&amp;E537&amp;G537&amp;EDATE(J537,0)</f>
        <v>45342324654133000220CESTAS BASICAS - NF 2337372738,6745350</v>
      </c>
      <c r="Q537" s="1">
        <f>IF(A537=0,"",VLOOKUP($A537,RESUMO!$A$8:$B$107,2,FALSE))</f>
        <v>14</v>
      </c>
    </row>
    <row r="538" spans="1:17" x14ac:dyDescent="0.25">
      <c r="A538" s="53">
        <v>45342</v>
      </c>
      <c r="B538" s="1">
        <v>3</v>
      </c>
      <c r="C538" s="51" t="s">
        <v>291</v>
      </c>
      <c r="D538" s="54" t="s">
        <v>292</v>
      </c>
      <c r="E538" s="42" t="s">
        <v>469</v>
      </c>
      <c r="G538" s="51">
        <v>1174</v>
      </c>
      <c r="I538" s="56">
        <v>1174</v>
      </c>
      <c r="J538" s="41">
        <v>45331</v>
      </c>
      <c r="K538" s="57" t="s">
        <v>90</v>
      </c>
      <c r="N538" t="str">
        <f>IF(F538="","NÃO","SIM")</f>
        <v>NÃO</v>
      </c>
      <c r="O538" t="str">
        <f>IF($B538=5,"SIM","")</f>
        <v/>
      </c>
      <c r="P538" s="52" t="str">
        <f>A538&amp;B538&amp;C538&amp;E538&amp;G538&amp;EDATE(J538,0)</f>
        <v>45342397397491000198PINO ARRUELA, CARGA MAGAZINADA - NF 57007117445331</v>
      </c>
      <c r="Q538" s="1">
        <f>IF(A538=0,"",VLOOKUP($A538,RESUMO!$A$8:$B$107,2,FALSE))</f>
        <v>14</v>
      </c>
    </row>
    <row r="539" spans="1:17" x14ac:dyDescent="0.25">
      <c r="A539" s="53">
        <v>45342</v>
      </c>
      <c r="B539" s="1">
        <v>3</v>
      </c>
      <c r="C539" s="51" t="s">
        <v>215</v>
      </c>
      <c r="D539" s="54" t="s">
        <v>216</v>
      </c>
      <c r="E539" s="42" t="s">
        <v>470</v>
      </c>
      <c r="G539" s="51">
        <v>3000</v>
      </c>
      <c r="I539" s="56">
        <v>3000</v>
      </c>
      <c r="J539" s="41">
        <v>45331</v>
      </c>
      <c r="K539" s="57" t="s">
        <v>90</v>
      </c>
      <c r="N539" t="str">
        <f>IF(F539="","NÃO","SIM")</f>
        <v>NÃO</v>
      </c>
      <c r="O539" t="str">
        <f>IF($B539=5,"SIM","")</f>
        <v/>
      </c>
      <c r="P539" s="52" t="str">
        <f>A539&amp;B539&amp;C539&amp;E539&amp;G539&amp;EDATE(J539,0)</f>
        <v>45342303562661000107CIMENTO - nf 126489300045331</v>
      </c>
      <c r="Q539" s="1">
        <f>IF(A539=0,"",VLOOKUP($A539,RESUMO!$A$8:$B$107,2,FALSE))</f>
        <v>14</v>
      </c>
    </row>
    <row r="540" spans="1:17" x14ac:dyDescent="0.25">
      <c r="A540" s="53">
        <v>45342</v>
      </c>
      <c r="B540" s="1">
        <v>3</v>
      </c>
      <c r="C540" s="51" t="s">
        <v>471</v>
      </c>
      <c r="D540" s="54" t="s">
        <v>472</v>
      </c>
      <c r="E540" s="42" t="s">
        <v>473</v>
      </c>
      <c r="G540" s="51">
        <v>135</v>
      </c>
      <c r="I540" s="56">
        <v>135</v>
      </c>
      <c r="J540" s="41">
        <v>45330</v>
      </c>
      <c r="K540" s="57" t="s">
        <v>51</v>
      </c>
      <c r="N540" t="str">
        <f>IF(F540="","NÃO","SIM")</f>
        <v>NÃO</v>
      </c>
      <c r="O540" t="str">
        <f>IF($B540=5,"SIM","")</f>
        <v/>
      </c>
      <c r="P540" s="52" t="str">
        <f>A540&amp;B540&amp;C540&amp;E540&amp;G540&amp;EDATE(J540,0)</f>
        <v>45342311108022024RECIBO - SERVIÇO PRESTADO DE AJUDANTE13545330</v>
      </c>
      <c r="Q540" s="1">
        <f>IF(A540=0,"",VLOOKUP($A540,RESUMO!$A$8:$B$107,2,FALSE))</f>
        <v>14</v>
      </c>
    </row>
    <row r="541" spans="1:17" x14ac:dyDescent="0.25">
      <c r="A541" s="53">
        <v>45342</v>
      </c>
      <c r="B541" s="1">
        <v>3</v>
      </c>
      <c r="C541" s="51" t="s">
        <v>474</v>
      </c>
      <c r="D541" s="54" t="s">
        <v>475</v>
      </c>
      <c r="E541" s="42" t="s">
        <v>476</v>
      </c>
      <c r="G541" s="51">
        <v>3344.5</v>
      </c>
      <c r="I541" s="56">
        <v>3344.5</v>
      </c>
      <c r="J541" s="41">
        <v>45329</v>
      </c>
      <c r="K541" s="57" t="s">
        <v>56</v>
      </c>
      <c r="N541" t="str">
        <f>IF(F541="","NÃO","SIM")</f>
        <v>NÃO</v>
      </c>
      <c r="O541" t="str">
        <f>IF($B541=5,"SIM","")</f>
        <v/>
      </c>
      <c r="P541" s="52" t="str">
        <f>A541&amp;B541&amp;C541&amp;E541&amp;G541&amp;EDATE(J541,0)</f>
        <v>45342332404522000145QUADRO DE DISTRIBUIÇÃO3344,545329</v>
      </c>
      <c r="Q541" s="1">
        <f>IF(A541=0,"",VLOOKUP($A541,RESUMO!$A$8:$B$107,2,FALSE))</f>
        <v>14</v>
      </c>
    </row>
    <row r="542" spans="1:17" x14ac:dyDescent="0.25">
      <c r="A542" s="53">
        <v>45342</v>
      </c>
      <c r="B542" s="1">
        <v>3</v>
      </c>
      <c r="C542" s="51" t="s">
        <v>477</v>
      </c>
      <c r="D542" s="54" t="s">
        <v>478</v>
      </c>
      <c r="G542" s="51">
        <v>1242.4000000000001</v>
      </c>
      <c r="I542" s="56">
        <v>1242.4000000000001</v>
      </c>
      <c r="J542" s="41">
        <v>45329</v>
      </c>
      <c r="K542" s="57" t="s">
        <v>90</v>
      </c>
      <c r="N542" t="str">
        <f>IF(F542="","NÃO","SIM")</f>
        <v>NÃO</v>
      </c>
      <c r="O542" t="str">
        <f>IF($B542=5,"SIM","")</f>
        <v/>
      </c>
      <c r="P542" s="52" t="str">
        <f>A542&amp;B542&amp;C542&amp;E542&amp;G542&amp;EDATE(J542,0)</f>
        <v>453423301047880001471242,445329</v>
      </c>
      <c r="Q542" s="1">
        <f>IF(A542=0,"",VLOOKUP($A542,RESUMO!$A$8:$B$107,2,FALSE))</f>
        <v>14</v>
      </c>
    </row>
    <row r="543" spans="1:17" x14ac:dyDescent="0.25">
      <c r="A543" s="53">
        <v>45356</v>
      </c>
      <c r="B543" s="1">
        <v>1</v>
      </c>
      <c r="C543" s="51" t="s">
        <v>62</v>
      </c>
      <c r="D543" s="54" t="s">
        <v>63</v>
      </c>
      <c r="E543" s="42" t="s">
        <v>64</v>
      </c>
      <c r="G543" s="51">
        <v>1527.99</v>
      </c>
      <c r="I543" s="56">
        <v>1527.99</v>
      </c>
      <c r="J543" s="41">
        <v>45357</v>
      </c>
      <c r="K543" s="57" t="s">
        <v>51</v>
      </c>
      <c r="L543" s="1" t="s">
        <v>65</v>
      </c>
      <c r="N543" t="str">
        <f>IF(F543="","NÃO","SIM")</f>
        <v>NÃO</v>
      </c>
      <c r="O543" t="str">
        <f>IF($B543=5,"SIM","")</f>
        <v/>
      </c>
      <c r="P543" s="52" t="str">
        <f>A543&amp;B543&amp;C543&amp;E543&amp;G543&amp;EDATE(J543,0)</f>
        <v>45356112101331640SALÁRIO1527,9945357</v>
      </c>
      <c r="Q543" s="1">
        <f>IF(A543=0,"",VLOOKUP($A543,RESUMO!$A$8:$B$107,2,FALSE))</f>
        <v>15</v>
      </c>
    </row>
    <row r="544" spans="1:17" x14ac:dyDescent="0.25">
      <c r="A544" s="53">
        <v>45356</v>
      </c>
      <c r="B544" s="1">
        <v>1</v>
      </c>
      <c r="C544" s="51" t="s">
        <v>69</v>
      </c>
      <c r="D544" s="54" t="s">
        <v>70</v>
      </c>
      <c r="E544" s="42" t="s">
        <v>64</v>
      </c>
      <c r="G544" s="51">
        <v>1066.8599999999999</v>
      </c>
      <c r="I544" s="56">
        <v>1066.8599999999999</v>
      </c>
      <c r="J544" s="41">
        <v>45357</v>
      </c>
      <c r="K544" s="57" t="s">
        <v>51</v>
      </c>
      <c r="L544" s="1" t="s">
        <v>71</v>
      </c>
      <c r="N544" t="str">
        <f>IF(F544="","NÃO","SIM")</f>
        <v>NÃO</v>
      </c>
      <c r="O544" t="str">
        <f>IF($B544=5,"SIM","")</f>
        <v/>
      </c>
      <c r="P544" s="52" t="str">
        <f>A544&amp;B544&amp;C544&amp;E544&amp;G544&amp;EDATE(J544,0)</f>
        <v>45356160917440625SALÁRIO1066,8645357</v>
      </c>
      <c r="Q544" s="1">
        <f>IF(A544=0,"",VLOOKUP($A544,RESUMO!$A$8:$B$107,2,FALSE))</f>
        <v>15</v>
      </c>
    </row>
    <row r="545" spans="1:17" x14ac:dyDescent="0.25">
      <c r="A545" s="53">
        <v>45356</v>
      </c>
      <c r="B545" s="1">
        <v>1</v>
      </c>
      <c r="C545" s="51" t="s">
        <v>72</v>
      </c>
      <c r="D545" s="54" t="s">
        <v>73</v>
      </c>
      <c r="E545" s="42" t="s">
        <v>64</v>
      </c>
      <c r="G545" s="51">
        <v>801.48</v>
      </c>
      <c r="I545" s="56">
        <v>801.48</v>
      </c>
      <c r="J545" s="41">
        <v>45357</v>
      </c>
      <c r="K545" s="57" t="s">
        <v>51</v>
      </c>
      <c r="L545" s="1" t="s">
        <v>74</v>
      </c>
      <c r="N545" t="str">
        <f>IF(F545="","NÃO","SIM")</f>
        <v>NÃO</v>
      </c>
      <c r="O545" t="str">
        <f>IF($B545=5,"SIM","")</f>
        <v/>
      </c>
      <c r="P545" s="52" t="str">
        <f>A545&amp;B545&amp;C545&amp;E545&amp;G545&amp;EDATE(J545,0)</f>
        <v>45356116700914655SALÁRIO801,4845357</v>
      </c>
      <c r="Q545" s="1">
        <f>IF(A545=0,"",VLOOKUP($A545,RESUMO!$A$8:$B$107,2,FALSE))</f>
        <v>15</v>
      </c>
    </row>
    <row r="546" spans="1:17" x14ac:dyDescent="0.25">
      <c r="A546" s="53">
        <v>45356</v>
      </c>
      <c r="B546" s="1">
        <v>1</v>
      </c>
      <c r="C546" s="51" t="s">
        <v>201</v>
      </c>
      <c r="D546" s="54" t="s">
        <v>202</v>
      </c>
      <c r="E546" s="42" t="s">
        <v>64</v>
      </c>
      <c r="G546" s="51">
        <v>801.48</v>
      </c>
      <c r="I546" s="56">
        <v>801.48</v>
      </c>
      <c r="J546" s="41">
        <v>45357</v>
      </c>
      <c r="K546" s="57" t="s">
        <v>51</v>
      </c>
      <c r="L546" s="1" t="s">
        <v>203</v>
      </c>
      <c r="N546" t="str">
        <f>IF(F546="","NÃO","SIM")</f>
        <v>NÃO</v>
      </c>
      <c r="O546" t="str">
        <f>IF($B546=5,"SIM","")</f>
        <v/>
      </c>
      <c r="P546" s="52" t="str">
        <f>A546&amp;B546&amp;C546&amp;E546&amp;G546&amp;EDATE(J546,0)</f>
        <v>45356116700955688SALÁRIO801,4845357</v>
      </c>
      <c r="Q546" s="1">
        <f>IF(A546=0,"",VLOOKUP($A546,RESUMO!$A$8:$B$107,2,FALSE))</f>
        <v>15</v>
      </c>
    </row>
    <row r="547" spans="1:17" x14ac:dyDescent="0.25">
      <c r="A547" s="53">
        <v>45356</v>
      </c>
      <c r="B547" s="1">
        <v>1</v>
      </c>
      <c r="C547" s="51" t="s">
        <v>204</v>
      </c>
      <c r="D547" s="54" t="s">
        <v>205</v>
      </c>
      <c r="E547" s="42" t="s">
        <v>64</v>
      </c>
      <c r="G547" s="51">
        <v>925.56</v>
      </c>
      <c r="I547" s="56">
        <v>925.56</v>
      </c>
      <c r="J547" s="41">
        <v>45357</v>
      </c>
      <c r="K547" s="57" t="s">
        <v>51</v>
      </c>
      <c r="L547" s="1" t="s">
        <v>206</v>
      </c>
      <c r="N547" t="str">
        <f>IF(F547="","NÃO","SIM")</f>
        <v>NÃO</v>
      </c>
      <c r="O547" t="str">
        <f>IF($B547=5,"SIM","")</f>
        <v/>
      </c>
      <c r="P547" s="52" t="str">
        <f>A547&amp;B547&amp;C547&amp;E547&amp;G547&amp;EDATE(J547,0)</f>
        <v>45356105864821560SALÁRIO925,5645357</v>
      </c>
      <c r="Q547" s="1">
        <f>IF(A547=0,"",VLOOKUP($A547,RESUMO!$A$8:$B$107,2,FALSE))</f>
        <v>15</v>
      </c>
    </row>
    <row r="548" spans="1:17" x14ac:dyDescent="0.25">
      <c r="A548" s="53">
        <v>45356</v>
      </c>
      <c r="B548" s="1">
        <v>1</v>
      </c>
      <c r="C548" s="51" t="s">
        <v>294</v>
      </c>
      <c r="D548" s="54" t="s">
        <v>295</v>
      </c>
      <c r="E548" s="42" t="s">
        <v>64</v>
      </c>
      <c r="G548" s="51">
        <v>954.14</v>
      </c>
      <c r="I548" s="56">
        <v>954.14</v>
      </c>
      <c r="J548" s="41">
        <v>45357</v>
      </c>
      <c r="K548" s="57" t="s">
        <v>51</v>
      </c>
      <c r="L548" s="1" t="s">
        <v>296</v>
      </c>
      <c r="N548" t="str">
        <f>IF(F548="","NÃO","SIM")</f>
        <v>NÃO</v>
      </c>
      <c r="O548" t="str">
        <f>IF($B548=5,"SIM","")</f>
        <v/>
      </c>
      <c r="P548" s="52" t="str">
        <f>A548&amp;B548&amp;C548&amp;E548&amp;G548&amp;EDATE(J548,0)</f>
        <v>45356109250736606SALÁRIO954,1445357</v>
      </c>
      <c r="Q548" s="1">
        <f>IF(A548=0,"",VLOOKUP($A548,RESUMO!$A$8:$B$107,2,FALSE))</f>
        <v>15</v>
      </c>
    </row>
    <row r="549" spans="1:17" x14ac:dyDescent="0.25">
      <c r="A549" s="53">
        <v>45356</v>
      </c>
      <c r="B549" s="1">
        <v>1</v>
      </c>
      <c r="C549" s="51" t="s">
        <v>297</v>
      </c>
      <c r="D549" s="54" t="s">
        <v>298</v>
      </c>
      <c r="E549" s="42" t="s">
        <v>64</v>
      </c>
      <c r="G549" s="51">
        <v>755.07</v>
      </c>
      <c r="I549" s="56">
        <v>755.07</v>
      </c>
      <c r="J549" s="41">
        <v>45357</v>
      </c>
      <c r="K549" s="57" t="s">
        <v>51</v>
      </c>
      <c r="L549" s="1" t="s">
        <v>299</v>
      </c>
      <c r="N549" t="str">
        <f>IF(F549="","NÃO","SIM")</f>
        <v>NÃO</v>
      </c>
      <c r="O549" t="str">
        <f>IF($B549=5,"SIM","")</f>
        <v/>
      </c>
      <c r="P549" s="52" t="str">
        <f>A549&amp;B549&amp;C549&amp;E549&amp;G549&amp;EDATE(J549,0)</f>
        <v>45356113274149616SALÁRIO755,0745357</v>
      </c>
      <c r="Q549" s="1">
        <f>IF(A549=0,"",VLOOKUP($A549,RESUMO!$A$8:$B$107,2,FALSE))</f>
        <v>15</v>
      </c>
    </row>
    <row r="550" spans="1:17" x14ac:dyDescent="0.25">
      <c r="A550" s="53">
        <v>45356</v>
      </c>
      <c r="B550" s="1">
        <v>1</v>
      </c>
      <c r="C550" s="51" t="s">
        <v>331</v>
      </c>
      <c r="D550" s="54" t="s">
        <v>332</v>
      </c>
      <c r="E550" s="42" t="s">
        <v>64</v>
      </c>
      <c r="G550" s="51">
        <v>1362.48</v>
      </c>
      <c r="I550" s="56">
        <v>1362.48</v>
      </c>
      <c r="J550" s="41">
        <v>45357</v>
      </c>
      <c r="K550" s="57" t="s">
        <v>51</v>
      </c>
      <c r="L550" s="1" t="s">
        <v>333</v>
      </c>
      <c r="N550" t="str">
        <f>IF(F550="","NÃO","SIM")</f>
        <v>NÃO</v>
      </c>
      <c r="O550" t="str">
        <f>IF($B550=5,"SIM","")</f>
        <v/>
      </c>
      <c r="P550" s="52" t="str">
        <f>A550&amp;B550&amp;C550&amp;E550&amp;G550&amp;EDATE(J550,0)</f>
        <v>45356113736490623SALÁRIO1362,4845357</v>
      </c>
      <c r="Q550" s="1">
        <f>IF(A550=0,"",VLOOKUP($A550,RESUMO!$A$8:$B$107,2,FALSE))</f>
        <v>15</v>
      </c>
    </row>
    <row r="551" spans="1:17" x14ac:dyDescent="0.25">
      <c r="A551" s="53">
        <v>45356</v>
      </c>
      <c r="B551" s="1">
        <v>1</v>
      </c>
      <c r="C551" s="51" t="s">
        <v>409</v>
      </c>
      <c r="D551" s="54" t="s">
        <v>410</v>
      </c>
      <c r="E551" s="42" t="s">
        <v>64</v>
      </c>
      <c r="G551" s="51">
        <v>1282.71</v>
      </c>
      <c r="I551" s="56">
        <v>1282.71</v>
      </c>
      <c r="J551" s="41">
        <v>45357</v>
      </c>
      <c r="K551" s="57" t="s">
        <v>51</v>
      </c>
      <c r="N551" t="str">
        <f>IF(F551="","NÃO","SIM")</f>
        <v>NÃO</v>
      </c>
      <c r="O551" t="str">
        <f>IF($B551=5,"SIM","")</f>
        <v/>
      </c>
      <c r="P551" s="52" t="str">
        <f>A551&amp;B551&amp;C551&amp;E551&amp;G551&amp;EDATE(J551,0)</f>
        <v>45356112095122623SALÁRIO1282,7145357</v>
      </c>
      <c r="Q551" s="1">
        <f>IF(A551=0,"",VLOOKUP($A551,RESUMO!$A$8:$B$107,2,FALSE))</f>
        <v>15</v>
      </c>
    </row>
    <row r="552" spans="1:17" x14ac:dyDescent="0.25">
      <c r="A552" s="53">
        <v>45356</v>
      </c>
      <c r="B552" s="1">
        <v>1</v>
      </c>
      <c r="C552" s="51" t="s">
        <v>62</v>
      </c>
      <c r="D552" s="54" t="s">
        <v>63</v>
      </c>
      <c r="E552" s="42" t="s">
        <v>107</v>
      </c>
      <c r="G552" s="51">
        <v>31.4</v>
      </c>
      <c r="H552" s="55">
        <v>20</v>
      </c>
      <c r="I552" s="56">
        <v>628</v>
      </c>
      <c r="J552" s="41">
        <v>45357</v>
      </c>
      <c r="K552" s="57" t="s">
        <v>51</v>
      </c>
      <c r="L552" s="1" t="s">
        <v>65</v>
      </c>
      <c r="N552" t="str">
        <f>IF(F552="","NÃO","SIM")</f>
        <v>NÃO</v>
      </c>
      <c r="O552" t="str">
        <f>IF($B552=5,"SIM","")</f>
        <v/>
      </c>
      <c r="P552" s="52" t="str">
        <f>A552&amp;B552&amp;C552&amp;E552&amp;G552&amp;EDATE(J552,0)</f>
        <v>45356112101331640TRANSPORTE31,445357</v>
      </c>
      <c r="Q552" s="1">
        <f>IF(A552=0,"",VLOOKUP($A552,RESUMO!$A$8:$B$107,2,FALSE))</f>
        <v>15</v>
      </c>
    </row>
    <row r="553" spans="1:17" x14ac:dyDescent="0.25">
      <c r="A553" s="53">
        <v>45356</v>
      </c>
      <c r="B553" s="1">
        <v>1</v>
      </c>
      <c r="C553" s="51" t="s">
        <v>69</v>
      </c>
      <c r="D553" s="54" t="s">
        <v>70</v>
      </c>
      <c r="E553" s="42" t="s">
        <v>107</v>
      </c>
      <c r="G553" s="51">
        <v>39.6</v>
      </c>
      <c r="H553" s="55">
        <v>17</v>
      </c>
      <c r="I553" s="56">
        <v>673.2</v>
      </c>
      <c r="J553" s="41">
        <v>45357</v>
      </c>
      <c r="K553" s="57" t="s">
        <v>51</v>
      </c>
      <c r="L553" s="1" t="s">
        <v>71</v>
      </c>
      <c r="N553" t="str">
        <f>IF(F553="","NÃO","SIM")</f>
        <v>NÃO</v>
      </c>
      <c r="O553" t="str">
        <f>IF($B553=5,"SIM","")</f>
        <v/>
      </c>
      <c r="P553" s="52" t="str">
        <f>A553&amp;B553&amp;C553&amp;E553&amp;G553&amp;EDATE(J553,0)</f>
        <v>45356160917440625TRANSPORTE39,645357</v>
      </c>
      <c r="Q553" s="1">
        <f>IF(A553=0,"",VLOOKUP($A553,RESUMO!$A$8:$B$107,2,FALSE))</f>
        <v>15</v>
      </c>
    </row>
    <row r="554" spans="1:17" x14ac:dyDescent="0.25">
      <c r="A554" s="53">
        <v>45356</v>
      </c>
      <c r="B554" s="1">
        <v>1</v>
      </c>
      <c r="C554" s="51" t="s">
        <v>72</v>
      </c>
      <c r="D554" s="54" t="s">
        <v>73</v>
      </c>
      <c r="E554" s="42" t="s">
        <v>107</v>
      </c>
      <c r="G554" s="51">
        <v>41.8</v>
      </c>
      <c r="H554" s="55">
        <v>18</v>
      </c>
      <c r="I554" s="56">
        <v>752.4</v>
      </c>
      <c r="J554" s="41">
        <v>45357</v>
      </c>
      <c r="K554" s="57" t="s">
        <v>51</v>
      </c>
      <c r="L554" s="1" t="s">
        <v>74</v>
      </c>
      <c r="N554" t="str">
        <f>IF(F554="","NÃO","SIM")</f>
        <v>NÃO</v>
      </c>
      <c r="O554" t="str">
        <f>IF($B554=5,"SIM","")</f>
        <v/>
      </c>
      <c r="P554" s="52" t="str">
        <f>A554&amp;B554&amp;C554&amp;E554&amp;G554&amp;EDATE(J554,0)</f>
        <v>45356116700914655TRANSPORTE41,845357</v>
      </c>
      <c r="Q554" s="1">
        <f>IF(A554=0,"",VLOOKUP($A554,RESUMO!$A$8:$B$107,2,FALSE))</f>
        <v>15</v>
      </c>
    </row>
    <row r="555" spans="1:17" x14ac:dyDescent="0.25">
      <c r="A555" s="53">
        <v>45356</v>
      </c>
      <c r="B555" s="1">
        <v>1</v>
      </c>
      <c r="C555" s="51" t="s">
        <v>201</v>
      </c>
      <c r="D555" s="54" t="s">
        <v>202</v>
      </c>
      <c r="E555" s="42" t="s">
        <v>107</v>
      </c>
      <c r="G555" s="51">
        <v>41.8</v>
      </c>
      <c r="H555" s="55">
        <v>19</v>
      </c>
      <c r="I555" s="56">
        <v>794.19999999999993</v>
      </c>
      <c r="J555" s="41">
        <v>45357</v>
      </c>
      <c r="K555" s="57" t="s">
        <v>51</v>
      </c>
      <c r="L555" s="1" t="s">
        <v>203</v>
      </c>
      <c r="N555" t="str">
        <f>IF(F555="","NÃO","SIM")</f>
        <v>NÃO</v>
      </c>
      <c r="O555" t="str">
        <f>IF($B555=5,"SIM","")</f>
        <v/>
      </c>
      <c r="P555" s="52" t="str">
        <f>A555&amp;B555&amp;C555&amp;E555&amp;G555&amp;EDATE(J555,0)</f>
        <v>45356116700955688TRANSPORTE41,845357</v>
      </c>
      <c r="Q555" s="1">
        <f>IF(A555=0,"",VLOOKUP($A555,RESUMO!$A$8:$B$107,2,FALSE))</f>
        <v>15</v>
      </c>
    </row>
    <row r="556" spans="1:17" x14ac:dyDescent="0.25">
      <c r="A556" s="53">
        <v>45356</v>
      </c>
      <c r="B556" s="1">
        <v>1</v>
      </c>
      <c r="C556" s="51" t="s">
        <v>204</v>
      </c>
      <c r="D556" s="54" t="s">
        <v>205</v>
      </c>
      <c r="E556" s="42" t="s">
        <v>107</v>
      </c>
      <c r="G556" s="51">
        <v>10</v>
      </c>
      <c r="H556" s="55">
        <v>20</v>
      </c>
      <c r="I556" s="56">
        <v>200</v>
      </c>
      <c r="J556" s="41">
        <v>45357</v>
      </c>
      <c r="K556" s="57" t="s">
        <v>51</v>
      </c>
      <c r="L556" s="1" t="s">
        <v>206</v>
      </c>
      <c r="N556" t="str">
        <f>IF(F556="","NÃO","SIM")</f>
        <v>NÃO</v>
      </c>
      <c r="O556" t="str">
        <f>IF($B556=5,"SIM","")</f>
        <v/>
      </c>
      <c r="P556" s="52" t="str">
        <f>A556&amp;B556&amp;C556&amp;E556&amp;G556&amp;EDATE(J556,0)</f>
        <v>45356105864821560TRANSPORTE1045357</v>
      </c>
      <c r="Q556" s="1">
        <f>IF(A556=0,"",VLOOKUP($A556,RESUMO!$A$8:$B$107,2,FALSE))</f>
        <v>15</v>
      </c>
    </row>
    <row r="557" spans="1:17" x14ac:dyDescent="0.25">
      <c r="A557" s="53">
        <v>45356</v>
      </c>
      <c r="B557" s="1">
        <v>1</v>
      </c>
      <c r="C557" s="51" t="s">
        <v>294</v>
      </c>
      <c r="D557" s="54" t="s">
        <v>295</v>
      </c>
      <c r="E557" s="42" t="s">
        <v>107</v>
      </c>
      <c r="G557" s="51">
        <v>31.4</v>
      </c>
      <c r="H557" s="55">
        <v>17</v>
      </c>
      <c r="I557" s="56">
        <v>533.79999999999995</v>
      </c>
      <c r="J557" s="41">
        <v>45357</v>
      </c>
      <c r="K557" s="57" t="s">
        <v>51</v>
      </c>
      <c r="L557" s="1" t="s">
        <v>296</v>
      </c>
      <c r="N557" t="str">
        <f>IF(F557="","NÃO","SIM")</f>
        <v>NÃO</v>
      </c>
      <c r="O557" t="str">
        <f>IF($B557=5,"SIM","")</f>
        <v/>
      </c>
      <c r="P557" s="52" t="str">
        <f>A557&amp;B557&amp;C557&amp;E557&amp;G557&amp;EDATE(J557,0)</f>
        <v>45356109250736606TRANSPORTE31,445357</v>
      </c>
      <c r="Q557" s="1">
        <f>IF(A557=0,"",VLOOKUP($A557,RESUMO!$A$8:$B$107,2,FALSE))</f>
        <v>15</v>
      </c>
    </row>
    <row r="558" spans="1:17" x14ac:dyDescent="0.25">
      <c r="A558" s="53">
        <v>45356</v>
      </c>
      <c r="B558" s="1">
        <v>1</v>
      </c>
      <c r="C558" s="51" t="s">
        <v>297</v>
      </c>
      <c r="D558" s="54" t="s">
        <v>298</v>
      </c>
      <c r="E558" s="42" t="s">
        <v>107</v>
      </c>
      <c r="G558" s="51">
        <v>10</v>
      </c>
      <c r="H558" s="55">
        <v>18</v>
      </c>
      <c r="I558" s="56">
        <v>180</v>
      </c>
      <c r="J558" s="41">
        <v>45357</v>
      </c>
      <c r="K558" s="57" t="s">
        <v>51</v>
      </c>
      <c r="L558" s="1" t="s">
        <v>299</v>
      </c>
      <c r="N558" t="str">
        <f>IF(F558="","NÃO","SIM")</f>
        <v>NÃO</v>
      </c>
      <c r="O558" t="str">
        <f>IF($B558=5,"SIM","")</f>
        <v/>
      </c>
      <c r="P558" s="52" t="str">
        <f>A558&amp;B558&amp;C558&amp;E558&amp;G558&amp;EDATE(J558,0)</f>
        <v>45356113274149616TRANSPORTE1045357</v>
      </c>
      <c r="Q558" s="1">
        <f>IF(A558=0,"",VLOOKUP($A558,RESUMO!$A$8:$B$107,2,FALSE))</f>
        <v>15</v>
      </c>
    </row>
    <row r="559" spans="1:17" x14ac:dyDescent="0.25">
      <c r="A559" s="53">
        <v>45356</v>
      </c>
      <c r="B559" s="1">
        <v>1</v>
      </c>
      <c r="C559" s="51" t="s">
        <v>331</v>
      </c>
      <c r="D559" s="54" t="s">
        <v>332</v>
      </c>
      <c r="E559" s="42" t="s">
        <v>107</v>
      </c>
      <c r="G559" s="51">
        <v>10</v>
      </c>
      <c r="H559" s="55">
        <v>17</v>
      </c>
      <c r="I559" s="56">
        <v>170</v>
      </c>
      <c r="J559" s="41">
        <v>45357</v>
      </c>
      <c r="K559" s="57" t="s">
        <v>51</v>
      </c>
      <c r="L559" s="1" t="s">
        <v>333</v>
      </c>
      <c r="N559" t="str">
        <f>IF(F559="","NÃO","SIM")</f>
        <v>NÃO</v>
      </c>
      <c r="O559" t="str">
        <f>IF($B559=5,"SIM","")</f>
        <v/>
      </c>
      <c r="P559" s="52" t="str">
        <f>A559&amp;B559&amp;C559&amp;E559&amp;G559&amp;EDATE(J559,0)</f>
        <v>45356113736490623TRANSPORTE1045357</v>
      </c>
      <c r="Q559" s="1">
        <f>IF(A559=0,"",VLOOKUP($A559,RESUMO!$A$8:$B$107,2,FALSE))</f>
        <v>15</v>
      </c>
    </row>
    <row r="560" spans="1:17" x14ac:dyDescent="0.25">
      <c r="A560" s="53">
        <v>45356</v>
      </c>
      <c r="B560" s="1">
        <v>1</v>
      </c>
      <c r="C560" s="51" t="s">
        <v>409</v>
      </c>
      <c r="D560" s="54" t="s">
        <v>410</v>
      </c>
      <c r="E560" s="42" t="s">
        <v>107</v>
      </c>
      <c r="G560" s="51">
        <v>38.799999999999997</v>
      </c>
      <c r="H560" s="55">
        <v>19</v>
      </c>
      <c r="I560" s="56">
        <v>737.19999999999993</v>
      </c>
      <c r="J560" s="41">
        <v>45357</v>
      </c>
      <c r="K560" s="57" t="s">
        <v>51</v>
      </c>
      <c r="N560" t="str">
        <f>IF(F560="","NÃO","SIM")</f>
        <v>NÃO</v>
      </c>
      <c r="O560" t="str">
        <f>IF($B560=5,"SIM","")</f>
        <v/>
      </c>
      <c r="P560" s="52" t="str">
        <f>A560&amp;B560&amp;C560&amp;E560&amp;G560&amp;EDATE(J560,0)</f>
        <v>45356112095122623TRANSPORTE38,845357</v>
      </c>
      <c r="Q560" s="1">
        <f>IF(A560=0,"",VLOOKUP($A560,RESUMO!$A$8:$B$107,2,FALSE))</f>
        <v>15</v>
      </c>
    </row>
    <row r="561" spans="1:17" x14ac:dyDescent="0.25">
      <c r="A561" s="53">
        <v>45356</v>
      </c>
      <c r="B561" s="1">
        <v>1</v>
      </c>
      <c r="C561" s="51" t="s">
        <v>62</v>
      </c>
      <c r="D561" s="54" t="s">
        <v>63</v>
      </c>
      <c r="E561" s="42" t="s">
        <v>108</v>
      </c>
      <c r="G561" s="51">
        <v>4</v>
      </c>
      <c r="H561" s="55">
        <v>20</v>
      </c>
      <c r="I561" s="56">
        <v>80</v>
      </c>
      <c r="J561" s="41">
        <v>45357</v>
      </c>
      <c r="K561" s="57" t="s">
        <v>51</v>
      </c>
      <c r="L561" s="1" t="s">
        <v>65</v>
      </c>
      <c r="N561" t="str">
        <f>IF(F561="","NÃO","SIM")</f>
        <v>NÃO</v>
      </c>
      <c r="O561" t="str">
        <f>IF($B561=5,"SIM","")</f>
        <v/>
      </c>
      <c r="P561" s="52" t="str">
        <f>A561&amp;B561&amp;C561&amp;E561&amp;G561&amp;EDATE(J561,0)</f>
        <v>45356112101331640CAFÉ445357</v>
      </c>
      <c r="Q561" s="1">
        <f>IF(A561=0,"",VLOOKUP($A561,RESUMO!$A$8:$B$107,2,FALSE))</f>
        <v>15</v>
      </c>
    </row>
    <row r="562" spans="1:17" x14ac:dyDescent="0.25">
      <c r="A562" s="53">
        <v>45356</v>
      </c>
      <c r="B562" s="1">
        <v>1</v>
      </c>
      <c r="C562" s="51" t="s">
        <v>69</v>
      </c>
      <c r="D562" s="54" t="s">
        <v>70</v>
      </c>
      <c r="E562" s="42" t="s">
        <v>108</v>
      </c>
      <c r="G562" s="51">
        <v>4</v>
      </c>
      <c r="H562" s="55">
        <v>17</v>
      </c>
      <c r="I562" s="56">
        <v>68</v>
      </c>
      <c r="J562" s="41">
        <v>45357</v>
      </c>
      <c r="K562" s="57" t="s">
        <v>51</v>
      </c>
      <c r="L562" s="1" t="s">
        <v>71</v>
      </c>
      <c r="N562" t="str">
        <f>IF(F562="","NÃO","SIM")</f>
        <v>NÃO</v>
      </c>
      <c r="O562" t="str">
        <f>IF($B562=5,"SIM","")</f>
        <v/>
      </c>
      <c r="P562" s="52" t="str">
        <f>A562&amp;B562&amp;C562&amp;E562&amp;G562&amp;EDATE(J562,0)</f>
        <v>45356160917440625CAFÉ445357</v>
      </c>
      <c r="Q562" s="1">
        <f>IF(A562=0,"",VLOOKUP($A562,RESUMO!$A$8:$B$107,2,FALSE))</f>
        <v>15</v>
      </c>
    </row>
    <row r="563" spans="1:17" x14ac:dyDescent="0.25">
      <c r="A563" s="53">
        <v>45356</v>
      </c>
      <c r="B563" s="1">
        <v>1</v>
      </c>
      <c r="C563" s="51" t="s">
        <v>72</v>
      </c>
      <c r="D563" s="54" t="s">
        <v>73</v>
      </c>
      <c r="E563" s="42" t="s">
        <v>108</v>
      </c>
      <c r="G563" s="51">
        <v>4</v>
      </c>
      <c r="H563" s="55">
        <v>18</v>
      </c>
      <c r="I563" s="56">
        <v>72</v>
      </c>
      <c r="J563" s="41">
        <v>45357</v>
      </c>
      <c r="K563" s="57" t="s">
        <v>51</v>
      </c>
      <c r="L563" s="1" t="s">
        <v>74</v>
      </c>
      <c r="N563" t="str">
        <f>IF(F563="","NÃO","SIM")</f>
        <v>NÃO</v>
      </c>
      <c r="O563" t="str">
        <f>IF($B563=5,"SIM","")</f>
        <v/>
      </c>
      <c r="P563" s="52" t="str">
        <f>A563&amp;B563&amp;C563&amp;E563&amp;G563&amp;EDATE(J563,0)</f>
        <v>45356116700914655CAFÉ445357</v>
      </c>
      <c r="Q563" s="1">
        <f>IF(A563=0,"",VLOOKUP($A563,RESUMO!$A$8:$B$107,2,FALSE))</f>
        <v>15</v>
      </c>
    </row>
    <row r="564" spans="1:17" x14ac:dyDescent="0.25">
      <c r="A564" s="53">
        <v>45356</v>
      </c>
      <c r="B564" s="1">
        <v>1</v>
      </c>
      <c r="C564" s="51" t="s">
        <v>201</v>
      </c>
      <c r="D564" s="54" t="s">
        <v>202</v>
      </c>
      <c r="E564" s="42" t="s">
        <v>108</v>
      </c>
      <c r="G564" s="51">
        <v>4</v>
      </c>
      <c r="H564" s="55">
        <v>19</v>
      </c>
      <c r="I564" s="56">
        <v>76</v>
      </c>
      <c r="J564" s="41">
        <v>45357</v>
      </c>
      <c r="K564" s="57" t="s">
        <v>51</v>
      </c>
      <c r="L564" s="1" t="s">
        <v>203</v>
      </c>
      <c r="N564" t="str">
        <f>IF(F564="","NÃO","SIM")</f>
        <v>NÃO</v>
      </c>
      <c r="O564" t="str">
        <f>IF($B564=5,"SIM","")</f>
        <v/>
      </c>
      <c r="P564" s="52" t="str">
        <f>A564&amp;B564&amp;C564&amp;E564&amp;G564&amp;EDATE(J564,0)</f>
        <v>45356116700955688CAFÉ445357</v>
      </c>
      <c r="Q564" s="1">
        <f>IF(A564=0,"",VLOOKUP($A564,RESUMO!$A$8:$B$107,2,FALSE))</f>
        <v>15</v>
      </c>
    </row>
    <row r="565" spans="1:17" x14ac:dyDescent="0.25">
      <c r="A565" s="53">
        <v>45356</v>
      </c>
      <c r="B565" s="1">
        <v>1</v>
      </c>
      <c r="C565" s="51" t="s">
        <v>204</v>
      </c>
      <c r="D565" s="54" t="s">
        <v>205</v>
      </c>
      <c r="E565" s="42" t="s">
        <v>108</v>
      </c>
      <c r="G565" s="51">
        <v>4</v>
      </c>
      <c r="H565" s="55">
        <v>20</v>
      </c>
      <c r="I565" s="56">
        <v>80</v>
      </c>
      <c r="J565" s="41">
        <v>45357</v>
      </c>
      <c r="K565" s="57" t="s">
        <v>51</v>
      </c>
      <c r="L565" s="1" t="s">
        <v>206</v>
      </c>
      <c r="N565" t="str">
        <f>IF(F565="","NÃO","SIM")</f>
        <v>NÃO</v>
      </c>
      <c r="O565" t="str">
        <f>IF($B565=5,"SIM","")</f>
        <v/>
      </c>
      <c r="P565" s="52" t="str">
        <f>A565&amp;B565&amp;C565&amp;E565&amp;G565&amp;EDATE(J565,0)</f>
        <v>45356105864821560CAFÉ445357</v>
      </c>
      <c r="Q565" s="1">
        <f>IF(A565=0,"",VLOOKUP($A565,RESUMO!$A$8:$B$107,2,FALSE))</f>
        <v>15</v>
      </c>
    </row>
    <row r="566" spans="1:17" x14ac:dyDescent="0.25">
      <c r="A566" s="53">
        <v>45356</v>
      </c>
      <c r="B566" s="1">
        <v>1</v>
      </c>
      <c r="C566" s="51" t="s">
        <v>294</v>
      </c>
      <c r="D566" s="54" t="s">
        <v>295</v>
      </c>
      <c r="E566" s="42" t="s">
        <v>108</v>
      </c>
      <c r="G566" s="51">
        <v>4</v>
      </c>
      <c r="H566" s="55">
        <v>17</v>
      </c>
      <c r="I566" s="56">
        <v>68</v>
      </c>
      <c r="J566" s="41">
        <v>45357</v>
      </c>
      <c r="K566" s="57" t="s">
        <v>51</v>
      </c>
      <c r="L566" s="1" t="s">
        <v>296</v>
      </c>
      <c r="N566" t="str">
        <f>IF(F566="","NÃO","SIM")</f>
        <v>NÃO</v>
      </c>
      <c r="O566" t="str">
        <f>IF($B566=5,"SIM","")</f>
        <v/>
      </c>
      <c r="P566" s="52" t="str">
        <f>A566&amp;B566&amp;C566&amp;E566&amp;G566&amp;EDATE(J566,0)</f>
        <v>45356109250736606CAFÉ445357</v>
      </c>
      <c r="Q566" s="1">
        <f>IF(A566=0,"",VLOOKUP($A566,RESUMO!$A$8:$B$107,2,FALSE))</f>
        <v>15</v>
      </c>
    </row>
    <row r="567" spans="1:17" x14ac:dyDescent="0.25">
      <c r="A567" s="53">
        <v>45356</v>
      </c>
      <c r="B567" s="1">
        <v>1</v>
      </c>
      <c r="C567" s="51" t="s">
        <v>297</v>
      </c>
      <c r="D567" s="54" t="s">
        <v>298</v>
      </c>
      <c r="E567" s="42" t="s">
        <v>108</v>
      </c>
      <c r="G567" s="51">
        <v>4</v>
      </c>
      <c r="H567" s="55">
        <v>18</v>
      </c>
      <c r="I567" s="56">
        <v>72</v>
      </c>
      <c r="J567" s="41">
        <v>45357</v>
      </c>
      <c r="K567" s="57" t="s">
        <v>51</v>
      </c>
      <c r="L567" s="1" t="s">
        <v>299</v>
      </c>
      <c r="N567" t="str">
        <f>IF(F567="","NÃO","SIM")</f>
        <v>NÃO</v>
      </c>
      <c r="O567" t="str">
        <f>IF($B567=5,"SIM","")</f>
        <v/>
      </c>
      <c r="P567" s="52" t="str">
        <f>A567&amp;B567&amp;C567&amp;E567&amp;G567&amp;EDATE(J567,0)</f>
        <v>45356113274149616CAFÉ445357</v>
      </c>
      <c r="Q567" s="1">
        <f>IF(A567=0,"",VLOOKUP($A567,RESUMO!$A$8:$B$107,2,FALSE))</f>
        <v>15</v>
      </c>
    </row>
    <row r="568" spans="1:17" x14ac:dyDescent="0.25">
      <c r="A568" s="53">
        <v>45356</v>
      </c>
      <c r="B568" s="1">
        <v>1</v>
      </c>
      <c r="C568" s="51" t="s">
        <v>331</v>
      </c>
      <c r="D568" s="54" t="s">
        <v>332</v>
      </c>
      <c r="E568" s="42" t="s">
        <v>108</v>
      </c>
      <c r="G568" s="51">
        <v>4</v>
      </c>
      <c r="H568" s="55">
        <v>17</v>
      </c>
      <c r="I568" s="56">
        <v>68</v>
      </c>
      <c r="J568" s="41">
        <v>45357</v>
      </c>
      <c r="K568" s="57" t="s">
        <v>51</v>
      </c>
      <c r="L568" s="1" t="s">
        <v>333</v>
      </c>
      <c r="N568" t="str">
        <f>IF(F568="","NÃO","SIM")</f>
        <v>NÃO</v>
      </c>
      <c r="O568" t="str">
        <f>IF($B568=5,"SIM","")</f>
        <v/>
      </c>
      <c r="P568" s="52" t="str">
        <f>A568&amp;B568&amp;C568&amp;E568&amp;G568&amp;EDATE(J568,0)</f>
        <v>45356113736490623CAFÉ445357</v>
      </c>
      <c r="Q568" s="1">
        <f>IF(A568=0,"",VLOOKUP($A568,RESUMO!$A$8:$B$107,2,FALSE))</f>
        <v>15</v>
      </c>
    </row>
    <row r="569" spans="1:17" x14ac:dyDescent="0.25">
      <c r="A569" s="53">
        <v>45356</v>
      </c>
      <c r="B569" s="1">
        <v>1</v>
      </c>
      <c r="C569" s="51" t="s">
        <v>409</v>
      </c>
      <c r="D569" s="54" t="s">
        <v>410</v>
      </c>
      <c r="E569" s="42" t="s">
        <v>108</v>
      </c>
      <c r="G569" s="51">
        <v>4</v>
      </c>
      <c r="H569" s="55">
        <v>19</v>
      </c>
      <c r="I569" s="56">
        <v>76</v>
      </c>
      <c r="J569" s="41">
        <v>45357</v>
      </c>
      <c r="K569" s="57" t="s">
        <v>51</v>
      </c>
      <c r="N569" t="str">
        <f>IF(F569="","NÃO","SIM")</f>
        <v>NÃO</v>
      </c>
      <c r="O569" t="str">
        <f>IF($B569=5,"SIM","")</f>
        <v/>
      </c>
      <c r="P569" s="52" t="str">
        <f>A569&amp;B569&amp;C569&amp;E569&amp;G569&amp;EDATE(J569,0)</f>
        <v>45356112095122623CAFÉ445357</v>
      </c>
      <c r="Q569" s="1">
        <f>IF(A569=0,"",VLOOKUP($A569,RESUMO!$A$8:$B$107,2,FALSE))</f>
        <v>15</v>
      </c>
    </row>
    <row r="570" spans="1:17" x14ac:dyDescent="0.25">
      <c r="A570" s="53">
        <v>45356</v>
      </c>
      <c r="B570" s="1">
        <v>1</v>
      </c>
      <c r="C570" s="51" t="s">
        <v>479</v>
      </c>
      <c r="D570" s="54" t="s">
        <v>480</v>
      </c>
      <c r="E570" s="42" t="s">
        <v>64</v>
      </c>
      <c r="G570" s="51">
        <v>130</v>
      </c>
      <c r="H570" s="55">
        <v>7</v>
      </c>
      <c r="I570" s="56">
        <v>910</v>
      </c>
      <c r="J570" s="41">
        <v>45357</v>
      </c>
      <c r="K570" s="57" t="s">
        <v>51</v>
      </c>
      <c r="L570" s="1" t="s">
        <v>481</v>
      </c>
      <c r="N570" t="str">
        <f>IF(F570="","NÃO","SIM")</f>
        <v>NÃO</v>
      </c>
      <c r="O570" t="str">
        <f>IF($B570=5,"SIM","")</f>
        <v/>
      </c>
      <c r="P570" s="52" t="str">
        <f>A570&amp;B570&amp;C570&amp;E570&amp;G570&amp;EDATE(J570,0)</f>
        <v>45356111499237685SALÁRIO13045357</v>
      </c>
      <c r="Q570" s="1">
        <f>IF(A570=0,"",VLOOKUP($A570,RESUMO!$A$8:$B$107,2,FALSE))</f>
        <v>15</v>
      </c>
    </row>
    <row r="571" spans="1:17" x14ac:dyDescent="0.25">
      <c r="A571" s="53">
        <v>45356</v>
      </c>
      <c r="B571" s="1">
        <v>1</v>
      </c>
      <c r="C571" s="51" t="s">
        <v>66</v>
      </c>
      <c r="D571" s="54" t="s">
        <v>67</v>
      </c>
      <c r="E571" s="42" t="s">
        <v>64</v>
      </c>
      <c r="G571" s="51">
        <v>250</v>
      </c>
      <c r="H571" s="55">
        <v>7</v>
      </c>
      <c r="I571" s="56">
        <v>1750</v>
      </c>
      <c r="J571" s="41">
        <v>45357</v>
      </c>
      <c r="K571" s="57" t="s">
        <v>51</v>
      </c>
      <c r="L571" s="1" t="s">
        <v>68</v>
      </c>
      <c r="N571" t="str">
        <f>IF(F571="","NÃO","SIM")</f>
        <v>NÃO</v>
      </c>
      <c r="O571" t="str">
        <f>IF($B571=5,"SIM","")</f>
        <v/>
      </c>
      <c r="P571" s="52" t="str">
        <f>A571&amp;B571&amp;C571&amp;E571&amp;G571&amp;EDATE(J571,0)</f>
        <v>45356170458913693SALÁRIO25045357</v>
      </c>
      <c r="Q571" s="1">
        <f>IF(A571=0,"",VLOOKUP($A571,RESUMO!$A$8:$B$107,2,FALSE))</f>
        <v>15</v>
      </c>
    </row>
    <row r="572" spans="1:17" x14ac:dyDescent="0.25">
      <c r="A572" s="53">
        <v>45356</v>
      </c>
      <c r="B572" s="1">
        <v>1</v>
      </c>
      <c r="C572" s="51" t="s">
        <v>482</v>
      </c>
      <c r="D572" s="54" t="s">
        <v>483</v>
      </c>
      <c r="E572" s="42" t="s">
        <v>64</v>
      </c>
      <c r="G572" s="51">
        <v>130</v>
      </c>
      <c r="H572" s="55">
        <v>9</v>
      </c>
      <c r="I572" s="56">
        <v>1170</v>
      </c>
      <c r="J572" s="41">
        <v>45357</v>
      </c>
      <c r="K572" s="57" t="s">
        <v>51</v>
      </c>
      <c r="L572" s="1" t="s">
        <v>484</v>
      </c>
      <c r="N572" t="str">
        <f>IF(F572="","NÃO","SIM")</f>
        <v>NÃO</v>
      </c>
      <c r="O572" t="str">
        <f>IF($B572=5,"SIM","")</f>
        <v/>
      </c>
      <c r="P572" s="52" t="str">
        <f>A572&amp;B572&amp;C572&amp;E572&amp;G572&amp;EDATE(J572,0)</f>
        <v>45356115960585600SALÁRIO13045357</v>
      </c>
      <c r="Q572" s="1">
        <f>IF(A572=0,"",VLOOKUP($A572,RESUMO!$A$8:$B$107,2,FALSE))</f>
        <v>15</v>
      </c>
    </row>
    <row r="573" spans="1:17" x14ac:dyDescent="0.25">
      <c r="A573" s="53">
        <v>45356</v>
      </c>
      <c r="B573" s="1">
        <v>1</v>
      </c>
      <c r="C573" s="51" t="s">
        <v>150</v>
      </c>
      <c r="D573" s="54" t="s">
        <v>151</v>
      </c>
      <c r="E573" s="42" t="s">
        <v>64</v>
      </c>
      <c r="G573" s="51">
        <v>160</v>
      </c>
      <c r="H573" s="55">
        <v>7</v>
      </c>
      <c r="I573" s="56">
        <v>1120</v>
      </c>
      <c r="J573" s="41">
        <v>45357</v>
      </c>
      <c r="K573" s="57" t="s">
        <v>51</v>
      </c>
      <c r="L573" s="1" t="s">
        <v>152</v>
      </c>
      <c r="N573" t="str">
        <f>IF(F573="","NÃO","SIM")</f>
        <v>NÃO</v>
      </c>
      <c r="O573" t="str">
        <f>IF($B573=5,"SIM","")</f>
        <v/>
      </c>
      <c r="P573" s="52" t="str">
        <f>A573&amp;B573&amp;C573&amp;E573&amp;G573&amp;EDATE(J573,0)</f>
        <v>45356113075426628SALÁRIO16045357</v>
      </c>
      <c r="Q573" s="1">
        <f>IF(A573=0,"",VLOOKUP($A573,RESUMO!$A$8:$B$107,2,FALSE))</f>
        <v>15</v>
      </c>
    </row>
    <row r="574" spans="1:17" x14ac:dyDescent="0.25">
      <c r="A574" s="41">
        <v>45356</v>
      </c>
      <c r="B574">
        <v>2</v>
      </c>
      <c r="C574" t="s">
        <v>17</v>
      </c>
      <c r="D574" t="s">
        <v>18</v>
      </c>
      <c r="E574" t="s">
        <v>30</v>
      </c>
      <c r="G574" s="66">
        <v>6000</v>
      </c>
      <c r="H574">
        <v>1</v>
      </c>
      <c r="I574" s="66">
        <v>6000</v>
      </c>
      <c r="J574" s="41">
        <v>45357</v>
      </c>
      <c r="K574" t="s">
        <v>21</v>
      </c>
      <c r="M574" t="s">
        <v>22</v>
      </c>
      <c r="N574" t="str">
        <f>IF(F574="","NÃO","SIM")</f>
        <v>NÃO</v>
      </c>
      <c r="O574" t="str">
        <f>IF($B574=5,"SIM","")</f>
        <v/>
      </c>
      <c r="P574" s="52" t="str">
        <f>A574&amp;B574&amp;C574&amp;E574&amp;G574&amp;EDATE(J574,0)</f>
        <v>45356230104762000107ADM OBRA - PARC. 7/9600045357</v>
      </c>
      <c r="Q574" s="1">
        <f>IF(A574=0,"",VLOOKUP($A574,RESUMO!$A$8:$B$107,2,FALSE))</f>
        <v>15</v>
      </c>
    </row>
    <row r="575" spans="1:17" x14ac:dyDescent="0.25">
      <c r="A575" s="53">
        <v>45356</v>
      </c>
      <c r="B575" s="1">
        <v>2</v>
      </c>
      <c r="C575" s="51" t="s">
        <v>53</v>
      </c>
      <c r="D575" s="54" t="s">
        <v>54</v>
      </c>
      <c r="E575" s="42" t="s">
        <v>118</v>
      </c>
      <c r="G575" s="51">
        <v>87</v>
      </c>
      <c r="I575" s="56">
        <v>87</v>
      </c>
      <c r="J575" s="41">
        <v>45357</v>
      </c>
      <c r="K575" s="57" t="s">
        <v>56</v>
      </c>
      <c r="L575" s="1" t="s">
        <v>57</v>
      </c>
      <c r="N575" t="str">
        <f>IF(F575="","NÃO","SIM")</f>
        <v>NÃO</v>
      </c>
      <c r="O575" t="str">
        <f>IF($B575=5,"SIM","")</f>
        <v/>
      </c>
      <c r="P575" s="52" t="str">
        <f>A575&amp;B575&amp;C575&amp;E575&amp;G575&amp;EDATE(J575,0)</f>
        <v>45356207834753000141PLOTAGENS - NF A EMITIR8745357</v>
      </c>
      <c r="Q575" s="1">
        <f>IF(A575=0,"",VLOOKUP($A575,RESUMO!$A$8:$B$107,2,FALSE))</f>
        <v>15</v>
      </c>
    </row>
    <row r="576" spans="1:17" x14ac:dyDescent="0.25">
      <c r="A576" s="53">
        <v>45356</v>
      </c>
      <c r="B576" s="1">
        <v>2</v>
      </c>
      <c r="C576" s="51" t="s">
        <v>238</v>
      </c>
      <c r="D576" s="54" t="s">
        <v>239</v>
      </c>
      <c r="E576" s="42" t="s">
        <v>485</v>
      </c>
      <c r="G576" s="51">
        <v>9625</v>
      </c>
      <c r="I576" s="56">
        <v>9625</v>
      </c>
      <c r="J576" s="41">
        <v>45350</v>
      </c>
      <c r="K576" s="57" t="s">
        <v>90</v>
      </c>
      <c r="L576" s="1" t="s">
        <v>241</v>
      </c>
      <c r="N576" t="str">
        <f>IF(F576="","NÃO","SIM")</f>
        <v>NÃO</v>
      </c>
      <c r="O576" t="str">
        <f>IF($B576=5,"SIM","")</f>
        <v/>
      </c>
      <c r="P576" s="52" t="str">
        <f>A576&amp;B576&amp;C576&amp;E576&amp;G576&amp;EDATE(J576,0)</f>
        <v>45356229067113023560CONCRETAGEM - NFS-e 2024/272962545350</v>
      </c>
      <c r="Q576" s="1">
        <f>IF(A576=0,"",VLOOKUP($A576,RESUMO!$A$8:$B$107,2,FALSE))</f>
        <v>15</v>
      </c>
    </row>
    <row r="577" spans="1:17" x14ac:dyDescent="0.25">
      <c r="A577" s="53">
        <v>45356</v>
      </c>
      <c r="B577" s="1">
        <v>2</v>
      </c>
      <c r="C577" s="51" t="s">
        <v>119</v>
      </c>
      <c r="D577" s="54" t="s">
        <v>120</v>
      </c>
      <c r="E577" s="42" t="s">
        <v>486</v>
      </c>
      <c r="G577" s="51">
        <v>1219.45</v>
      </c>
      <c r="I577" s="56">
        <v>1219.45</v>
      </c>
      <c r="J577" s="41">
        <v>45357</v>
      </c>
      <c r="K577" s="57" t="s">
        <v>90</v>
      </c>
      <c r="L577" s="1" t="s">
        <v>122</v>
      </c>
      <c r="N577" t="str">
        <f>IF(F577="","NÃO","SIM")</f>
        <v>NÃO</v>
      </c>
      <c r="O577" t="str">
        <f>IF($B577=5,"SIM","")</f>
        <v/>
      </c>
      <c r="P577" s="52" t="str">
        <f>A577&amp;B577&amp;C577&amp;E577&amp;G577&amp;EDATE(J577,0)</f>
        <v>45356237052904870AREIA - PED. Nº 44411219,4545357</v>
      </c>
      <c r="Q577" s="1">
        <f>IF(A577=0,"",VLOOKUP($A577,RESUMO!$A$8:$B$107,2,FALSE))</f>
        <v>15</v>
      </c>
    </row>
    <row r="578" spans="1:17" x14ac:dyDescent="0.25">
      <c r="A578" s="53">
        <v>45356</v>
      </c>
      <c r="B578" s="1">
        <v>3</v>
      </c>
      <c r="C578" s="51" t="s">
        <v>110</v>
      </c>
      <c r="D578" s="54" t="s">
        <v>111</v>
      </c>
      <c r="E578" s="42" t="s">
        <v>487</v>
      </c>
      <c r="G578" s="51">
        <v>847.2</v>
      </c>
      <c r="I578" s="56">
        <v>847.2</v>
      </c>
      <c r="J578" s="41">
        <v>45357</v>
      </c>
      <c r="K578" s="57" t="s">
        <v>51</v>
      </c>
      <c r="L578" s="1" t="s">
        <v>113</v>
      </c>
      <c r="N578" t="str">
        <f>IF(F578="","NÃO","SIM")</f>
        <v>NÃO</v>
      </c>
      <c r="O578" t="str">
        <f>IF($B578=5,"SIM","")</f>
        <v/>
      </c>
      <c r="P578" s="52" t="str">
        <f>A578&amp;B578&amp;C578&amp;E578&amp;G578&amp;EDATE(J578,0)</f>
        <v>45356337081707840FOLHA DP - 02/2024847,245357</v>
      </c>
      <c r="Q578" s="1">
        <f>IF(A578=0,"",VLOOKUP($A578,RESUMO!$A$8:$B$107,2,FALSE))</f>
        <v>15</v>
      </c>
    </row>
    <row r="579" spans="1:17" x14ac:dyDescent="0.25">
      <c r="A579" s="53">
        <v>45356</v>
      </c>
      <c r="B579" s="1">
        <v>3</v>
      </c>
      <c r="C579" s="51" t="s">
        <v>78</v>
      </c>
      <c r="D579" s="54" t="s">
        <v>79</v>
      </c>
      <c r="E579" s="42" t="s">
        <v>80</v>
      </c>
      <c r="G579" s="51">
        <v>245</v>
      </c>
      <c r="I579" s="56">
        <v>245</v>
      </c>
      <c r="J579" s="41">
        <v>45358</v>
      </c>
      <c r="K579" s="57" t="s">
        <v>51</v>
      </c>
      <c r="L579" s="1" t="s">
        <v>81</v>
      </c>
      <c r="N579" t="str">
        <f>IF(F579="","NÃO","SIM")</f>
        <v>NÃO</v>
      </c>
      <c r="O579" t="str">
        <f>IF($B579=5,"SIM","")</f>
        <v/>
      </c>
      <c r="P579" s="52" t="str">
        <f>A579&amp;B579&amp;C579&amp;E579&amp;G579&amp;EDATE(J579,0)</f>
        <v>45356327648990687MHS SEGURANÇA DO TRABALHO24545358</v>
      </c>
      <c r="Q579" s="1">
        <f>IF(A579=0,"",VLOOKUP($A579,RESUMO!$A$8:$B$107,2,FALSE))</f>
        <v>15</v>
      </c>
    </row>
    <row r="580" spans="1:17" x14ac:dyDescent="0.25">
      <c r="A580" s="53">
        <v>45356</v>
      </c>
      <c r="B580" s="1">
        <v>3</v>
      </c>
      <c r="C580" s="51" t="s">
        <v>78</v>
      </c>
      <c r="D580" s="54" t="s">
        <v>79</v>
      </c>
      <c r="E580" s="42" t="s">
        <v>488</v>
      </c>
      <c r="G580" s="51">
        <v>115</v>
      </c>
      <c r="I580" s="56">
        <v>115</v>
      </c>
      <c r="J580" s="41">
        <v>45358</v>
      </c>
      <c r="K580" s="57" t="s">
        <v>51</v>
      </c>
      <c r="L580" s="1" t="s">
        <v>81</v>
      </c>
      <c r="N580" t="str">
        <f>IF(F580="","NÃO","SIM")</f>
        <v>NÃO</v>
      </c>
      <c r="O580" t="str">
        <f>IF($B580=5,"SIM","")</f>
        <v/>
      </c>
      <c r="P580" s="52" t="str">
        <f>A580&amp;B580&amp;C580&amp;E580&amp;G580&amp;EDATE(J580,0)</f>
        <v>45356327648990687MOTOBOY - MENSALIDADE 02/202411545358</v>
      </c>
      <c r="Q580" s="1">
        <f>IF(A580=0,"",VLOOKUP($A580,RESUMO!$A$8:$B$107,2,FALSE))</f>
        <v>15</v>
      </c>
    </row>
    <row r="581" spans="1:17" x14ac:dyDescent="0.25">
      <c r="A581" s="53">
        <v>45356</v>
      </c>
      <c r="B581" s="1">
        <v>3</v>
      </c>
      <c r="C581" s="51" t="s">
        <v>123</v>
      </c>
      <c r="D581" s="54" t="s">
        <v>124</v>
      </c>
      <c r="E581" s="42" t="s">
        <v>487</v>
      </c>
      <c r="G581" s="51">
        <v>1458.3</v>
      </c>
      <c r="I581" s="56">
        <v>1458.3</v>
      </c>
      <c r="J581" s="41">
        <v>45358</v>
      </c>
      <c r="K581" s="57" t="s">
        <v>51</v>
      </c>
      <c r="N581" t="str">
        <f>IF(F581="","NÃO","SIM")</f>
        <v>NÃO</v>
      </c>
      <c r="O581" t="str">
        <f>IF($B581=5,"SIM","")</f>
        <v/>
      </c>
      <c r="P581" s="52" t="str">
        <f>A581&amp;B581&amp;C581&amp;E581&amp;G581&amp;EDATE(J581,0)</f>
        <v>45356300360305000104FOLHA DP - 02/20241458,345358</v>
      </c>
      <c r="Q581" s="1">
        <f>IF(A581=0,"",VLOOKUP($A581,RESUMO!$A$8:$B$107,2,FALSE))</f>
        <v>15</v>
      </c>
    </row>
    <row r="582" spans="1:17" x14ac:dyDescent="0.25">
      <c r="A582" s="53">
        <v>45356</v>
      </c>
      <c r="B582" s="1">
        <v>3</v>
      </c>
      <c r="C582" s="51" t="s">
        <v>309</v>
      </c>
      <c r="D582" s="54" t="s">
        <v>310</v>
      </c>
      <c r="E582" s="42" t="s">
        <v>489</v>
      </c>
      <c r="G582" s="51">
        <v>391.65</v>
      </c>
      <c r="I582" s="56">
        <v>391.65</v>
      </c>
      <c r="J582" s="41">
        <v>45364</v>
      </c>
      <c r="K582" s="57" t="s">
        <v>51</v>
      </c>
      <c r="N582" t="str">
        <f>IF(F582="","NÃO","SIM")</f>
        <v>NÃO</v>
      </c>
      <c r="O582" t="str">
        <f>IF($B582=5,"SIM","")</f>
        <v/>
      </c>
      <c r="P582" s="52" t="str">
        <f>A582&amp;B582&amp;C582&amp;E582&amp;G582&amp;EDATE(J582,0)</f>
        <v>45356324200699000100EQUIPAMENTOS DE PROTEÇÃO - NF 93746391,6545364</v>
      </c>
      <c r="Q582" s="1">
        <f>IF(A582=0,"",VLOOKUP($A582,RESUMO!$A$8:$B$107,2,FALSE))</f>
        <v>15</v>
      </c>
    </row>
    <row r="583" spans="1:17" x14ac:dyDescent="0.25">
      <c r="A583" s="53">
        <v>45356</v>
      </c>
      <c r="B583" s="1">
        <v>3</v>
      </c>
      <c r="C583" s="51" t="s">
        <v>178</v>
      </c>
      <c r="D583" s="54" t="s">
        <v>179</v>
      </c>
      <c r="E583" s="42" t="s">
        <v>490</v>
      </c>
      <c r="G583" s="51">
        <v>765</v>
      </c>
      <c r="I583" s="56">
        <v>765</v>
      </c>
      <c r="J583" s="41">
        <v>45364</v>
      </c>
      <c r="K583" s="57" t="s">
        <v>181</v>
      </c>
      <c r="N583" t="str">
        <f>IF(F583="","NÃO","SIM")</f>
        <v>NÃO</v>
      </c>
      <c r="O583" t="str">
        <f>IF($B583=5,"SIM","")</f>
        <v/>
      </c>
      <c r="P583" s="52" t="str">
        <f>A583&amp;B583&amp;C583&amp;E583&amp;G583&amp;EDATE(J583,0)</f>
        <v>45356307409393000130GUINCHO, PEDESTAL E PISTOLA - NF 2355376545364</v>
      </c>
      <c r="Q583" s="1">
        <f>IF(A583=0,"",VLOOKUP($A583,RESUMO!$A$8:$B$107,2,FALSE))</f>
        <v>15</v>
      </c>
    </row>
    <row r="584" spans="1:17" x14ac:dyDescent="0.25">
      <c r="A584" s="53">
        <v>45356</v>
      </c>
      <c r="B584" s="1">
        <v>3</v>
      </c>
      <c r="C584" s="51" t="s">
        <v>272</v>
      </c>
      <c r="D584" s="54" t="s">
        <v>273</v>
      </c>
      <c r="E584" s="42" t="s">
        <v>491</v>
      </c>
      <c r="G584" s="51">
        <v>2520</v>
      </c>
      <c r="I584" s="56">
        <v>2520</v>
      </c>
      <c r="J584" s="41">
        <v>45371</v>
      </c>
      <c r="K584" s="57" t="s">
        <v>56</v>
      </c>
      <c r="N584" t="str">
        <f>IF(F584="","NÃO","SIM")</f>
        <v>NÃO</v>
      </c>
      <c r="O584" t="str">
        <f>IF($B584=5,"SIM","")</f>
        <v/>
      </c>
      <c r="P584" s="52" t="str">
        <f>A584&amp;B584&amp;C584&amp;E584&amp;G584&amp;EDATE(J584,0)</f>
        <v>45356315029348000189LOCAÇÃO DE CAÇAMBAS - NF 2024/98252045371</v>
      </c>
      <c r="Q584" s="1">
        <f>IF(A584=0,"",VLOOKUP($A584,RESUMO!$A$8:$B$107,2,FALSE))</f>
        <v>15</v>
      </c>
    </row>
    <row r="585" spans="1:17" x14ac:dyDescent="0.25">
      <c r="A585" s="53">
        <v>45356</v>
      </c>
      <c r="B585" s="1">
        <v>3</v>
      </c>
      <c r="C585" s="51" t="s">
        <v>129</v>
      </c>
      <c r="D585" s="54" t="s">
        <v>130</v>
      </c>
      <c r="E585" s="42" t="s">
        <v>487</v>
      </c>
      <c r="G585" s="51">
        <v>8127.14</v>
      </c>
      <c r="I585" s="56">
        <v>8127.14</v>
      </c>
      <c r="J585" s="41">
        <v>45371</v>
      </c>
      <c r="K585" s="57" t="s">
        <v>51</v>
      </c>
      <c r="N585" t="str">
        <f>IF(F585="","NÃO","SIM")</f>
        <v>NÃO</v>
      </c>
      <c r="O585" t="str">
        <f>IF($B585=5,"SIM","")</f>
        <v/>
      </c>
      <c r="P585" s="52" t="str">
        <f>A585&amp;B585&amp;C585&amp;E585&amp;G585&amp;EDATE(J585,0)</f>
        <v>45356300394460000141FOLHA DP - 02/20248127,1445371</v>
      </c>
      <c r="Q585" s="1">
        <f>IF(A585=0,"",VLOOKUP($A585,RESUMO!$A$8:$B$107,2,FALSE))</f>
        <v>15</v>
      </c>
    </row>
    <row r="586" spans="1:17" x14ac:dyDescent="0.25">
      <c r="A586" s="53">
        <v>45356</v>
      </c>
      <c r="B586" s="1">
        <v>3</v>
      </c>
      <c r="C586" s="51" t="s">
        <v>303</v>
      </c>
      <c r="D586" s="54" t="s">
        <v>304</v>
      </c>
      <c r="E586" s="42" t="s">
        <v>492</v>
      </c>
      <c r="G586" s="51">
        <v>663.5</v>
      </c>
      <c r="I586" s="56">
        <v>663.5</v>
      </c>
      <c r="J586" s="41">
        <v>45372</v>
      </c>
      <c r="K586" s="57" t="s">
        <v>51</v>
      </c>
      <c r="N586" t="str">
        <f>IF(F586="","NÃO","SIM")</f>
        <v>NÃO</v>
      </c>
      <c r="O586" t="str">
        <f>IF($B586=5,"SIM","")</f>
        <v/>
      </c>
      <c r="P586" s="52" t="str">
        <f>A586&amp;B586&amp;C586&amp;E586&amp;G586&amp;EDATE(J586,0)</f>
        <v>45356351708324000110UNIFORMES - NF 416663,545372</v>
      </c>
      <c r="Q586" s="1">
        <f>IF(A586=0,"",VLOOKUP($A586,RESUMO!$A$8:$B$107,2,FALSE))</f>
        <v>15</v>
      </c>
    </row>
    <row r="587" spans="1:17" x14ac:dyDescent="0.25">
      <c r="A587" s="53">
        <v>45356</v>
      </c>
      <c r="B587" s="1">
        <v>4</v>
      </c>
      <c r="C587" s="51" t="s">
        <v>78</v>
      </c>
      <c r="D587" s="54" t="s">
        <v>79</v>
      </c>
      <c r="E587" s="42" t="s">
        <v>493</v>
      </c>
      <c r="G587" s="51">
        <v>15</v>
      </c>
      <c r="I587" s="56">
        <v>15</v>
      </c>
      <c r="J587" s="41">
        <v>45352</v>
      </c>
      <c r="K587" s="57" t="s">
        <v>51</v>
      </c>
      <c r="L587" s="1" t="s">
        <v>81</v>
      </c>
      <c r="N587" t="str">
        <f>IF(F587="","NÃO","SIM")</f>
        <v>NÃO</v>
      </c>
      <c r="O587" t="str">
        <f>IF($B587=5,"SIM","")</f>
        <v/>
      </c>
      <c r="P587" s="52" t="str">
        <f>A587&amp;B587&amp;C587&amp;E587&amp;G587&amp;EDATE(J587,0)</f>
        <v>45356427648990687ERNANI BRITO DA CRUZ - FRETE UNIFORMES1545352</v>
      </c>
      <c r="Q587" s="1">
        <f>IF(A587=0,"",VLOOKUP($A587,RESUMO!$A$8:$B$107,2,FALSE))</f>
        <v>15</v>
      </c>
    </row>
    <row r="588" spans="1:17" x14ac:dyDescent="0.25">
      <c r="A588" s="53">
        <v>45356</v>
      </c>
      <c r="B588" s="1">
        <v>5</v>
      </c>
      <c r="C588" s="51" t="s">
        <v>401</v>
      </c>
      <c r="D588" s="54" t="s">
        <v>402</v>
      </c>
      <c r="E588" s="42" t="s">
        <v>494</v>
      </c>
      <c r="G588" s="51">
        <v>1080</v>
      </c>
      <c r="I588" s="56">
        <v>1080</v>
      </c>
      <c r="J588" s="41">
        <v>45350</v>
      </c>
      <c r="K588" s="57" t="s">
        <v>90</v>
      </c>
      <c r="N588" t="str">
        <f>IF(F588="","NÃO","SIM")</f>
        <v>NÃO</v>
      </c>
      <c r="O588" t="str">
        <f>IF($B588=5,"SIM","")</f>
        <v>SIM</v>
      </c>
      <c r="P588" s="52" t="str">
        <f>A588&amp;B588&amp;C588&amp;E588&amp;G588&amp;EDATE(J588,0)</f>
        <v>45356518802977000198ARGAMASSA - NF 65990108045350</v>
      </c>
      <c r="Q588" s="1">
        <f>IF(A588=0,"",VLOOKUP($A588,RESUMO!$A$8:$B$107,2,FALSE))</f>
        <v>15</v>
      </c>
    </row>
    <row r="589" spans="1:17" x14ac:dyDescent="0.25">
      <c r="A589" s="53">
        <v>45356</v>
      </c>
      <c r="B589" s="1">
        <v>5</v>
      </c>
      <c r="C589" s="51" t="s">
        <v>318</v>
      </c>
      <c r="D589" s="54" t="s">
        <v>319</v>
      </c>
      <c r="E589" s="42" t="s">
        <v>495</v>
      </c>
      <c r="G589" s="51">
        <v>1300</v>
      </c>
      <c r="I589" s="56">
        <v>1300</v>
      </c>
      <c r="J589" s="41">
        <v>45349</v>
      </c>
      <c r="K589" s="57" t="s">
        <v>90</v>
      </c>
      <c r="N589" t="str">
        <f>IF(F589="","NÃO","SIM")</f>
        <v>NÃO</v>
      </c>
      <c r="O589" t="str">
        <f>IF($B589=5,"SIM","")</f>
        <v>SIM</v>
      </c>
      <c r="P589" s="52" t="str">
        <f>A589&amp;B589&amp;C589&amp;E589&amp;G589&amp;EDATE(J589,0)</f>
        <v>45356550322705000101BOMBA130045349</v>
      </c>
      <c r="Q589" s="1">
        <f>IF(A589=0,"",VLOOKUP($A589,RESUMO!$A$8:$B$107,2,FALSE))</f>
        <v>15</v>
      </c>
    </row>
    <row r="590" spans="1:17" x14ac:dyDescent="0.25">
      <c r="A590" s="53">
        <v>45356</v>
      </c>
      <c r="B590" s="1">
        <v>5</v>
      </c>
      <c r="C590" s="51" t="s">
        <v>150</v>
      </c>
      <c r="D590" s="54" t="s">
        <v>151</v>
      </c>
      <c r="E590" s="42" t="s">
        <v>496</v>
      </c>
      <c r="G590" s="51">
        <v>44.78</v>
      </c>
      <c r="I590" s="56">
        <v>44.78</v>
      </c>
      <c r="J590" s="41">
        <v>45349</v>
      </c>
      <c r="K590" s="57" t="s">
        <v>51</v>
      </c>
      <c r="L590" s="1" t="s">
        <v>152</v>
      </c>
      <c r="N590" t="str">
        <f>IF(F590="","NÃO","SIM")</f>
        <v>NÃO</v>
      </c>
      <c r="O590" t="str">
        <f>IF($B590=5,"SIM","")</f>
        <v>SIM</v>
      </c>
      <c r="P590" s="52" t="str">
        <f>A590&amp;B590&amp;C590&amp;E590&amp;G590&amp;EDATE(J590,0)</f>
        <v>45356513075426628VT E CAFÉ44,7845349</v>
      </c>
      <c r="Q590" s="1">
        <f>IF(A590=0,"",VLOOKUP($A590,RESUMO!$A$8:$B$107,2,FALSE))</f>
        <v>15</v>
      </c>
    </row>
    <row r="591" spans="1:17" x14ac:dyDescent="0.25">
      <c r="A591" s="53">
        <v>45356</v>
      </c>
      <c r="B591" s="1">
        <v>5</v>
      </c>
      <c r="C591" s="51" t="s">
        <v>66</v>
      </c>
      <c r="D591" s="54" t="s">
        <v>67</v>
      </c>
      <c r="E591" s="42" t="s">
        <v>496</v>
      </c>
      <c r="G591" s="51">
        <v>157.6</v>
      </c>
      <c r="I591" s="56">
        <v>157.6</v>
      </c>
      <c r="J591" s="41">
        <v>45349</v>
      </c>
      <c r="K591" s="57" t="s">
        <v>51</v>
      </c>
      <c r="L591" s="1" t="s">
        <v>68</v>
      </c>
      <c r="N591" t="str">
        <f>IF(F591="","NÃO","SIM")</f>
        <v>NÃO</v>
      </c>
      <c r="O591" t="str">
        <f>IF($B591=5,"SIM","")</f>
        <v>SIM</v>
      </c>
      <c r="P591" s="52" t="str">
        <f>A591&amp;B591&amp;C591&amp;E591&amp;G591&amp;EDATE(J591,0)</f>
        <v>45356570458913693VT E CAFÉ157,645349</v>
      </c>
      <c r="Q591" s="1">
        <f>IF(A591=0,"",VLOOKUP($A591,RESUMO!$A$8:$B$107,2,FALSE))</f>
        <v>15</v>
      </c>
    </row>
    <row r="592" spans="1:17" x14ac:dyDescent="0.25">
      <c r="A592" s="53">
        <v>45356</v>
      </c>
      <c r="B592" s="1">
        <v>5</v>
      </c>
      <c r="C592" s="51" t="s">
        <v>497</v>
      </c>
      <c r="D592" s="54" t="s">
        <v>498</v>
      </c>
      <c r="E592" s="42" t="s">
        <v>499</v>
      </c>
      <c r="G592" s="51">
        <v>9700</v>
      </c>
      <c r="I592" s="56">
        <v>9700</v>
      </c>
      <c r="J592" s="41">
        <v>45345</v>
      </c>
      <c r="K592" s="57" t="s">
        <v>90</v>
      </c>
      <c r="N592" t="str">
        <f>IF(F592="","NÃO","SIM")</f>
        <v>NÃO</v>
      </c>
      <c r="O592" t="str">
        <f>IF($B592=5,"SIM","")</f>
        <v>SIM</v>
      </c>
      <c r="P592" s="52" t="str">
        <f>A592&amp;B592&amp;C592&amp;E592&amp;G592&amp;EDATE(J592,0)</f>
        <v>45356507080680000140ESQUADRIA ALOX970045345</v>
      </c>
      <c r="Q592" s="1">
        <f>IF(A592=0,"",VLOOKUP($A592,RESUMO!$A$8:$B$107,2,FALSE))</f>
        <v>15</v>
      </c>
    </row>
    <row r="593" spans="1:17" x14ac:dyDescent="0.25">
      <c r="A593" s="53">
        <v>45356</v>
      </c>
      <c r="B593" s="1">
        <v>5</v>
      </c>
      <c r="C593" s="51" t="s">
        <v>456</v>
      </c>
      <c r="D593" s="54" t="s">
        <v>457</v>
      </c>
      <c r="E593" s="42" t="s">
        <v>499</v>
      </c>
      <c r="G593" s="51">
        <v>9700</v>
      </c>
      <c r="I593" s="56">
        <v>9700</v>
      </c>
      <c r="J593" s="41">
        <v>45345</v>
      </c>
      <c r="K593" s="57" t="s">
        <v>90</v>
      </c>
      <c r="N593" t="str">
        <f>IF(F593="","NÃO","SIM")</f>
        <v>NÃO</v>
      </c>
      <c r="O593" t="str">
        <f>IF($B593=5,"SIM","")</f>
        <v>SIM</v>
      </c>
      <c r="P593" s="52" t="str">
        <f>A593&amp;B593&amp;C593&amp;E593&amp;G593&amp;EDATE(J593,0)</f>
        <v>45356528570985000100ESQUADRIA ALOX970045345</v>
      </c>
      <c r="Q593" s="1">
        <f>IF(A593=0,"",VLOOKUP($A593,RESUMO!$A$8:$B$107,2,FALSE))</f>
        <v>15</v>
      </c>
    </row>
    <row r="594" spans="1:17" x14ac:dyDescent="0.25">
      <c r="A594" s="53">
        <v>45356</v>
      </c>
      <c r="B594" s="1">
        <v>5</v>
      </c>
      <c r="C594" s="51" t="s">
        <v>150</v>
      </c>
      <c r="D594" s="54" t="s">
        <v>151</v>
      </c>
      <c r="E594" s="42" t="s">
        <v>500</v>
      </c>
      <c r="G594" s="51">
        <v>2982.34</v>
      </c>
      <c r="I594" s="56">
        <v>2982.34</v>
      </c>
      <c r="J594" s="41">
        <v>45345</v>
      </c>
      <c r="K594" s="57" t="s">
        <v>51</v>
      </c>
      <c r="L594" s="1" t="s">
        <v>152</v>
      </c>
      <c r="N594" t="str">
        <f>IF(F594="","NÃO","SIM")</f>
        <v>NÃO</v>
      </c>
      <c r="O594" t="str">
        <f>IF($B594=5,"SIM","")</f>
        <v>SIM</v>
      </c>
      <c r="P594" s="52" t="str">
        <f>A594&amp;B594&amp;C594&amp;E594&amp;G594&amp;EDATE(J594,0)</f>
        <v>45356513075426628RESCISÃO 2982,3445345</v>
      </c>
      <c r="Q594" s="1">
        <f>IF(A594=0,"",VLOOKUP($A594,RESUMO!$A$8:$B$107,2,FALSE))</f>
        <v>15</v>
      </c>
    </row>
    <row r="595" spans="1:17" x14ac:dyDescent="0.25">
      <c r="A595" s="53">
        <v>45356</v>
      </c>
      <c r="B595" s="1">
        <v>5</v>
      </c>
      <c r="C595" s="51" t="s">
        <v>66</v>
      </c>
      <c r="D595" s="54" t="s">
        <v>67</v>
      </c>
      <c r="E595" s="42" t="s">
        <v>500</v>
      </c>
      <c r="G595" s="51">
        <v>4601.6099999999997</v>
      </c>
      <c r="I595" s="56">
        <v>4601.6099999999997</v>
      </c>
      <c r="J595" s="41">
        <v>45345</v>
      </c>
      <c r="K595" s="57" t="s">
        <v>51</v>
      </c>
      <c r="L595" s="1" t="s">
        <v>68</v>
      </c>
      <c r="N595" t="str">
        <f>IF(F595="","NÃO","SIM")</f>
        <v>NÃO</v>
      </c>
      <c r="O595" t="str">
        <f>IF($B595=5,"SIM","")</f>
        <v>SIM</v>
      </c>
      <c r="P595" s="52" t="str">
        <f>A595&amp;B595&amp;C595&amp;E595&amp;G595&amp;EDATE(J595,0)</f>
        <v>45356570458913693RESCISÃO 4601,6145345</v>
      </c>
      <c r="Q595" s="1">
        <f>IF(A595=0,"",VLOOKUP($A595,RESUMO!$A$8:$B$107,2,FALSE))</f>
        <v>15</v>
      </c>
    </row>
    <row r="596" spans="1:17" x14ac:dyDescent="0.25">
      <c r="A596" s="53">
        <v>45356</v>
      </c>
      <c r="B596" s="1">
        <v>5</v>
      </c>
      <c r="C596" s="51" t="s">
        <v>123</v>
      </c>
      <c r="D596" s="54" t="s">
        <v>124</v>
      </c>
      <c r="E596" s="42" t="s">
        <v>501</v>
      </c>
      <c r="G596" s="51">
        <v>188.79</v>
      </c>
      <c r="I596" s="56">
        <v>188.79</v>
      </c>
      <c r="J596" s="41">
        <v>45351</v>
      </c>
      <c r="K596" s="57" t="s">
        <v>51</v>
      </c>
      <c r="N596" t="str">
        <f>IF(F596="","NÃO","SIM")</f>
        <v>NÃO</v>
      </c>
      <c r="O596" t="str">
        <f>IF($B596=5,"SIM","")</f>
        <v>SIM</v>
      </c>
      <c r="P596" s="52" t="str">
        <f>A596&amp;B596&amp;C596&amp;E596&amp;G596&amp;EDATE(J596,0)</f>
        <v>45356500360305000104GRRF188,7945351</v>
      </c>
      <c r="Q596" s="1">
        <f>IF(A596=0,"",VLOOKUP($A596,RESUMO!$A$8:$B$107,2,FALSE))</f>
        <v>15</v>
      </c>
    </row>
    <row r="597" spans="1:17" x14ac:dyDescent="0.25">
      <c r="A597" s="53">
        <v>45356</v>
      </c>
      <c r="B597" s="1">
        <v>5</v>
      </c>
      <c r="C597" s="51" t="s">
        <v>123</v>
      </c>
      <c r="D597" s="54" t="s">
        <v>124</v>
      </c>
      <c r="E597" s="42" t="s">
        <v>501</v>
      </c>
      <c r="G597" s="51">
        <v>280</v>
      </c>
      <c r="I597" s="56">
        <v>280</v>
      </c>
      <c r="J597" s="41">
        <v>45351</v>
      </c>
      <c r="K597" s="57" t="s">
        <v>51</v>
      </c>
      <c r="N597" t="str">
        <f>IF(F597="","NÃO","SIM")</f>
        <v>NÃO</v>
      </c>
      <c r="O597" t="str">
        <f>IF($B597=5,"SIM","")</f>
        <v>SIM</v>
      </c>
      <c r="P597" s="52" t="str">
        <f>A597&amp;B597&amp;C597&amp;E597&amp;G597&amp;EDATE(J597,0)</f>
        <v>45356500360305000104GRRF28045351</v>
      </c>
      <c r="Q597" s="1">
        <f>IF(A597=0,"",VLOOKUP($A597,RESUMO!$A$8:$B$107,2,FALSE))</f>
        <v>15</v>
      </c>
    </row>
    <row r="598" spans="1:17" x14ac:dyDescent="0.25">
      <c r="A598" s="53">
        <v>45356</v>
      </c>
      <c r="B598" s="1">
        <v>5</v>
      </c>
      <c r="C598" s="51" t="s">
        <v>88</v>
      </c>
      <c r="D598" s="54" t="s">
        <v>89</v>
      </c>
      <c r="G598" s="51">
        <v>2080</v>
      </c>
      <c r="I598" s="56">
        <v>2080</v>
      </c>
      <c r="J598" s="41">
        <v>45350</v>
      </c>
      <c r="K598" s="57" t="s">
        <v>90</v>
      </c>
      <c r="N598" t="str">
        <f>IF(F598="","NÃO","SIM")</f>
        <v>NÃO</v>
      </c>
      <c r="O598" t="str">
        <f>IF($B598=5,"SIM","")</f>
        <v>SIM</v>
      </c>
      <c r="P598" s="52" t="str">
        <f>A598&amp;B598&amp;C598&amp;E598&amp;G598&amp;EDATE(J598,0)</f>
        <v>45356507861005000158208045350</v>
      </c>
      <c r="Q598" s="1">
        <f>IF(A598=0,"",VLOOKUP($A598,RESUMO!$A$8:$B$107,2,FALSE))</f>
        <v>15</v>
      </c>
    </row>
    <row r="599" spans="1:17" x14ac:dyDescent="0.25">
      <c r="A599" s="53">
        <v>45356</v>
      </c>
      <c r="B599" s="1">
        <v>5</v>
      </c>
      <c r="C599" s="51" t="s">
        <v>215</v>
      </c>
      <c r="D599" s="54" t="s">
        <v>216</v>
      </c>
      <c r="E599" s="42" t="s">
        <v>502</v>
      </c>
      <c r="G599" s="51">
        <v>3000</v>
      </c>
      <c r="I599" s="56">
        <v>3000</v>
      </c>
      <c r="J599" s="41">
        <v>45350</v>
      </c>
      <c r="K599" s="57" t="s">
        <v>90</v>
      </c>
      <c r="N599" t="str">
        <f>IF(F599="","NÃO","SIM")</f>
        <v>NÃO</v>
      </c>
      <c r="O599" t="str">
        <f>IF($B599=5,"SIM","")</f>
        <v>SIM</v>
      </c>
      <c r="P599" s="52" t="str">
        <f>A599&amp;B599&amp;C599&amp;E599&amp;G599&amp;EDATE(J599,0)</f>
        <v>45356503562661000107CIMENTOS300045350</v>
      </c>
      <c r="Q599" s="1">
        <f>IF(A599=0,"",VLOOKUP($A599,RESUMO!$A$8:$B$107,2,FALSE))</f>
        <v>15</v>
      </c>
    </row>
    <row r="600" spans="1:17" x14ac:dyDescent="0.25">
      <c r="A600" s="53">
        <v>45356</v>
      </c>
      <c r="B600" s="1">
        <v>5</v>
      </c>
      <c r="C600" s="51" t="s">
        <v>503</v>
      </c>
      <c r="D600" s="54" t="s">
        <v>504</v>
      </c>
      <c r="E600" s="42" t="s">
        <v>505</v>
      </c>
      <c r="G600" s="51">
        <v>157</v>
      </c>
      <c r="I600" s="56">
        <v>157</v>
      </c>
      <c r="J600" s="41">
        <v>45351</v>
      </c>
      <c r="K600" s="57" t="s">
        <v>51</v>
      </c>
      <c r="N600" t="str">
        <f>IF(F600="","NÃO","SIM")</f>
        <v>NÃO</v>
      </c>
      <c r="O600" t="str">
        <f>IF($B600=5,"SIM","")</f>
        <v>SIM</v>
      </c>
      <c r="P600" s="52" t="str">
        <f>A600&amp;B600&amp;C600&amp;E600&amp;G600&amp;EDATE(J600,0)</f>
        <v>45356530996544000116REALIZAÇÃO DE EXAMES - NF 267415745351</v>
      </c>
      <c r="Q600" s="1">
        <f>IF(A600=0,"",VLOOKUP($A600,RESUMO!$A$8:$B$107,2,FALSE))</f>
        <v>15</v>
      </c>
    </row>
    <row r="601" spans="1:17" x14ac:dyDescent="0.25">
      <c r="A601" s="53">
        <v>45371</v>
      </c>
      <c r="B601" s="1">
        <v>1</v>
      </c>
      <c r="C601" s="51" t="s">
        <v>62</v>
      </c>
      <c r="D601" s="54" t="s">
        <v>63</v>
      </c>
      <c r="E601" s="42" t="s">
        <v>64</v>
      </c>
      <c r="G601" s="51">
        <v>1200</v>
      </c>
      <c r="I601" s="56">
        <v>1200</v>
      </c>
      <c r="J601" s="41">
        <v>45371</v>
      </c>
      <c r="K601" s="57" t="s">
        <v>51</v>
      </c>
      <c r="L601" s="1" t="s">
        <v>65</v>
      </c>
      <c r="N601" t="str">
        <f>IF(F601="","NÃO","SIM")</f>
        <v>NÃO</v>
      </c>
      <c r="O601" t="str">
        <f>IF($B601=5,"SIM","")</f>
        <v/>
      </c>
      <c r="P601" s="52" t="str">
        <f>A601&amp;B601&amp;C601&amp;E601&amp;G601&amp;EDATE(J601,0)</f>
        <v>45371112101331640SALÁRIO120045371</v>
      </c>
      <c r="Q601" s="1">
        <f>IF(A601=0,"",VLOOKUP($A601,RESUMO!$A$8:$B$107,2,FALSE))</f>
        <v>16</v>
      </c>
    </row>
    <row r="602" spans="1:17" x14ac:dyDescent="0.25">
      <c r="A602" s="53">
        <v>45371</v>
      </c>
      <c r="B602" s="1">
        <v>1</v>
      </c>
      <c r="C602" s="51" t="s">
        <v>69</v>
      </c>
      <c r="D602" s="54" t="s">
        <v>70</v>
      </c>
      <c r="E602" s="42" t="s">
        <v>64</v>
      </c>
      <c r="G602" s="51">
        <v>872</v>
      </c>
      <c r="I602" s="56">
        <v>872</v>
      </c>
      <c r="J602" s="41">
        <v>45371</v>
      </c>
      <c r="K602" s="57" t="s">
        <v>51</v>
      </c>
      <c r="L602" s="1" t="s">
        <v>71</v>
      </c>
      <c r="N602" t="str">
        <f>IF(F602="","NÃO","SIM")</f>
        <v>NÃO</v>
      </c>
      <c r="O602" t="str">
        <f>IF($B602=5,"SIM","")</f>
        <v/>
      </c>
      <c r="P602" s="52" t="str">
        <f>A602&amp;B602&amp;C602&amp;E602&amp;G602&amp;EDATE(J602,0)</f>
        <v>45371160917440625SALÁRIO87245371</v>
      </c>
      <c r="Q602" s="1">
        <f>IF(A602=0,"",VLOOKUP($A602,RESUMO!$A$8:$B$107,2,FALSE))</f>
        <v>16</v>
      </c>
    </row>
    <row r="603" spans="1:17" x14ac:dyDescent="0.25">
      <c r="A603" s="53">
        <v>45371</v>
      </c>
      <c r="B603" s="1">
        <v>1</v>
      </c>
      <c r="C603" s="51" t="s">
        <v>72</v>
      </c>
      <c r="D603" s="54" t="s">
        <v>73</v>
      </c>
      <c r="E603" s="42" t="s">
        <v>64</v>
      </c>
      <c r="G603" s="51">
        <v>612</v>
      </c>
      <c r="I603" s="56">
        <v>612</v>
      </c>
      <c r="J603" s="41">
        <v>45371</v>
      </c>
      <c r="K603" s="57" t="s">
        <v>51</v>
      </c>
      <c r="L603" s="1" t="s">
        <v>74</v>
      </c>
      <c r="N603" t="str">
        <f>IF(F603="","NÃO","SIM")</f>
        <v>NÃO</v>
      </c>
      <c r="O603" t="str">
        <f>IF($B603=5,"SIM","")</f>
        <v/>
      </c>
      <c r="P603" s="52" t="str">
        <f>A603&amp;B603&amp;C603&amp;E603&amp;G603&amp;EDATE(J603,0)</f>
        <v>45371116700914655SALÁRIO61245371</v>
      </c>
      <c r="Q603" s="1">
        <f>IF(A603=0,"",VLOOKUP($A603,RESUMO!$A$8:$B$107,2,FALSE))</f>
        <v>16</v>
      </c>
    </row>
    <row r="604" spans="1:17" x14ac:dyDescent="0.25">
      <c r="A604" s="53">
        <v>45371</v>
      </c>
      <c r="B604" s="1">
        <v>1</v>
      </c>
      <c r="C604" s="51" t="s">
        <v>201</v>
      </c>
      <c r="D604" s="54" t="s">
        <v>202</v>
      </c>
      <c r="E604" s="42" t="s">
        <v>64</v>
      </c>
      <c r="G604" s="51">
        <v>612</v>
      </c>
      <c r="I604" s="56">
        <v>612</v>
      </c>
      <c r="J604" s="41">
        <v>45371</v>
      </c>
      <c r="K604" s="57" t="s">
        <v>51</v>
      </c>
      <c r="L604" s="1" t="s">
        <v>203</v>
      </c>
      <c r="N604" t="str">
        <f>IF(F604="","NÃO","SIM")</f>
        <v>NÃO</v>
      </c>
      <c r="O604" t="str">
        <f>IF($B604=5,"SIM","")</f>
        <v/>
      </c>
      <c r="P604" s="52" t="str">
        <f>A604&amp;B604&amp;C604&amp;E604&amp;G604&amp;EDATE(J604,0)</f>
        <v>45371116700955688SALÁRIO61245371</v>
      </c>
      <c r="Q604" s="1">
        <f>IF(A604=0,"",VLOOKUP($A604,RESUMO!$A$8:$B$107,2,FALSE))</f>
        <v>16</v>
      </c>
    </row>
    <row r="605" spans="1:17" x14ac:dyDescent="0.25">
      <c r="A605" s="53">
        <v>45371</v>
      </c>
      <c r="B605" s="1">
        <v>1</v>
      </c>
      <c r="C605" s="51" t="s">
        <v>204</v>
      </c>
      <c r="D605" s="54" t="s">
        <v>205</v>
      </c>
      <c r="E605" s="42" t="s">
        <v>64</v>
      </c>
      <c r="G605" s="51">
        <v>872</v>
      </c>
      <c r="I605" s="56">
        <v>872</v>
      </c>
      <c r="J605" s="41">
        <v>45371</v>
      </c>
      <c r="K605" s="57" t="s">
        <v>51</v>
      </c>
      <c r="L605" s="1" t="s">
        <v>206</v>
      </c>
      <c r="N605" t="str">
        <f>IF(F605="","NÃO","SIM")</f>
        <v>NÃO</v>
      </c>
      <c r="O605" t="str">
        <f>IF($B605=5,"SIM","")</f>
        <v/>
      </c>
      <c r="P605" s="52" t="str">
        <f>A605&amp;B605&amp;C605&amp;E605&amp;G605&amp;EDATE(J605,0)</f>
        <v>45371105864821560SALÁRIO87245371</v>
      </c>
      <c r="Q605" s="1">
        <f>IF(A605=0,"",VLOOKUP($A605,RESUMO!$A$8:$B$107,2,FALSE))</f>
        <v>16</v>
      </c>
    </row>
    <row r="606" spans="1:17" x14ac:dyDescent="0.25">
      <c r="A606" s="53">
        <v>45371</v>
      </c>
      <c r="B606" s="1">
        <v>1</v>
      </c>
      <c r="C606" s="51" t="s">
        <v>294</v>
      </c>
      <c r="D606" s="54" t="s">
        <v>295</v>
      </c>
      <c r="E606" s="42" t="s">
        <v>64</v>
      </c>
      <c r="G606" s="51">
        <v>778</v>
      </c>
      <c r="I606" s="56">
        <v>778</v>
      </c>
      <c r="J606" s="41">
        <v>45371</v>
      </c>
      <c r="K606" s="57" t="s">
        <v>51</v>
      </c>
      <c r="L606" s="1" t="s">
        <v>296</v>
      </c>
      <c r="N606" t="str">
        <f>IF(F606="","NÃO","SIM")</f>
        <v>NÃO</v>
      </c>
      <c r="O606" t="str">
        <f>IF($B606=5,"SIM","")</f>
        <v/>
      </c>
      <c r="P606" s="52" t="str">
        <f>A606&amp;B606&amp;C606&amp;E606&amp;G606&amp;EDATE(J606,0)</f>
        <v>45371109250736606SALÁRIO77845371</v>
      </c>
      <c r="Q606" s="1">
        <f>IF(A606=0,"",VLOOKUP($A606,RESUMO!$A$8:$B$107,2,FALSE))</f>
        <v>16</v>
      </c>
    </row>
    <row r="607" spans="1:17" x14ac:dyDescent="0.25">
      <c r="A607" s="53">
        <v>45371</v>
      </c>
      <c r="B607" s="1">
        <v>1</v>
      </c>
      <c r="C607" s="51" t="s">
        <v>297</v>
      </c>
      <c r="D607" s="54" t="s">
        <v>298</v>
      </c>
      <c r="E607" s="42" t="s">
        <v>64</v>
      </c>
      <c r="G607" s="51">
        <v>612</v>
      </c>
      <c r="I607" s="56">
        <v>612</v>
      </c>
      <c r="J607" s="41">
        <v>45371</v>
      </c>
      <c r="K607" s="57" t="s">
        <v>51</v>
      </c>
      <c r="L607" s="1" t="s">
        <v>299</v>
      </c>
      <c r="N607" t="str">
        <f>IF(F607="","NÃO","SIM")</f>
        <v>NÃO</v>
      </c>
      <c r="O607" t="str">
        <f>IF($B607=5,"SIM","")</f>
        <v/>
      </c>
      <c r="P607" s="52" t="str">
        <f>A607&amp;B607&amp;C607&amp;E607&amp;G607&amp;EDATE(J607,0)</f>
        <v>45371113274149616SALÁRIO61245371</v>
      </c>
      <c r="Q607" s="1">
        <f>IF(A607=0,"",VLOOKUP($A607,RESUMO!$A$8:$B$107,2,FALSE))</f>
        <v>16</v>
      </c>
    </row>
    <row r="608" spans="1:17" x14ac:dyDescent="0.25">
      <c r="A608" s="53">
        <v>45371</v>
      </c>
      <c r="B608" s="1">
        <v>1</v>
      </c>
      <c r="C608" s="51" t="s">
        <v>331</v>
      </c>
      <c r="D608" s="54" t="s">
        <v>332</v>
      </c>
      <c r="E608" s="42" t="s">
        <v>64</v>
      </c>
      <c r="G608" s="51">
        <v>1052</v>
      </c>
      <c r="I608" s="56">
        <v>1052</v>
      </c>
      <c r="J608" s="41">
        <v>45371</v>
      </c>
      <c r="K608" s="57" t="s">
        <v>51</v>
      </c>
      <c r="L608" s="1" t="s">
        <v>333</v>
      </c>
      <c r="N608" t="str">
        <f>IF(F608="","NÃO","SIM")</f>
        <v>NÃO</v>
      </c>
      <c r="O608" t="str">
        <f>IF($B608=5,"SIM","")</f>
        <v/>
      </c>
      <c r="P608" s="52" t="str">
        <f>A608&amp;B608&amp;C608&amp;E608&amp;G608&amp;EDATE(J608,0)</f>
        <v>45371113736490623SALÁRIO105245371</v>
      </c>
      <c r="Q608" s="1">
        <f>IF(A608=0,"",VLOOKUP($A608,RESUMO!$A$8:$B$107,2,FALSE))</f>
        <v>16</v>
      </c>
    </row>
    <row r="609" spans="1:17" x14ac:dyDescent="0.25">
      <c r="A609" s="53">
        <v>45371</v>
      </c>
      <c r="B609" s="1">
        <v>1</v>
      </c>
      <c r="C609" s="51" t="s">
        <v>409</v>
      </c>
      <c r="D609" s="54" t="s">
        <v>410</v>
      </c>
      <c r="E609" s="42" t="s">
        <v>64</v>
      </c>
      <c r="G609" s="51">
        <v>1052</v>
      </c>
      <c r="I609" s="56">
        <v>1052</v>
      </c>
      <c r="J609" s="41">
        <v>45371</v>
      </c>
      <c r="K609" s="57" t="s">
        <v>51</v>
      </c>
      <c r="N609" t="str">
        <f>IF(F609="","NÃO","SIM")</f>
        <v>NÃO</v>
      </c>
      <c r="O609" t="str">
        <f>IF($B609=5,"SIM","")</f>
        <v/>
      </c>
      <c r="P609" s="52" t="str">
        <f>A609&amp;B609&amp;C609&amp;E609&amp;G609&amp;EDATE(J609,0)</f>
        <v>45371112095122623SALÁRIO105245371</v>
      </c>
      <c r="Q609" s="1">
        <f>IF(A609=0,"",VLOOKUP($A609,RESUMO!$A$8:$B$107,2,FALSE))</f>
        <v>16</v>
      </c>
    </row>
    <row r="610" spans="1:17" x14ac:dyDescent="0.25">
      <c r="A610" s="53">
        <v>45371</v>
      </c>
      <c r="B610" s="1">
        <v>1</v>
      </c>
      <c r="C610" s="51" t="s">
        <v>506</v>
      </c>
      <c r="D610" s="54" t="s">
        <v>507</v>
      </c>
      <c r="E610" s="42" t="s">
        <v>64</v>
      </c>
      <c r="G610" s="51">
        <v>200</v>
      </c>
      <c r="H610" s="55">
        <v>6</v>
      </c>
      <c r="I610" s="56">
        <v>1200</v>
      </c>
      <c r="J610" s="41">
        <v>45371</v>
      </c>
      <c r="K610" s="57" t="s">
        <v>51</v>
      </c>
      <c r="L610" s="1" t="s">
        <v>508</v>
      </c>
      <c r="N610" t="str">
        <f>IF(F610="","NÃO","SIM")</f>
        <v>NÃO</v>
      </c>
      <c r="O610" t="str">
        <f>IF($B610=5,"SIM","")</f>
        <v/>
      </c>
      <c r="P610" s="52" t="str">
        <f>A610&amp;B610&amp;C610&amp;E610&amp;G610&amp;EDATE(J610,0)</f>
        <v>45371104562912618SALÁRIO20045371</v>
      </c>
      <c r="Q610" s="1">
        <f>IF(A610=0,"",VLOOKUP($A610,RESUMO!$A$8:$B$107,2,FALSE))</f>
        <v>16</v>
      </c>
    </row>
    <row r="611" spans="1:17" x14ac:dyDescent="0.25">
      <c r="A611" s="53">
        <v>45371</v>
      </c>
      <c r="B611" s="1">
        <v>1</v>
      </c>
      <c r="C611" s="51" t="s">
        <v>479</v>
      </c>
      <c r="D611" s="54" t="s">
        <v>480</v>
      </c>
      <c r="E611" s="42" t="s">
        <v>64</v>
      </c>
      <c r="G611" s="51">
        <v>130</v>
      </c>
      <c r="H611" s="55">
        <v>10</v>
      </c>
      <c r="I611" s="56">
        <v>1300</v>
      </c>
      <c r="J611" s="41">
        <v>45371</v>
      </c>
      <c r="K611" s="57" t="s">
        <v>51</v>
      </c>
      <c r="L611" s="1" t="s">
        <v>481</v>
      </c>
      <c r="N611" t="str">
        <f>IF(F611="","NÃO","SIM")</f>
        <v>NÃO</v>
      </c>
      <c r="O611" t="str">
        <f>IF($B611=5,"SIM","")</f>
        <v/>
      </c>
      <c r="P611" s="52" t="str">
        <f>A611&amp;B611&amp;C611&amp;E611&amp;G611&amp;EDATE(J611,0)</f>
        <v>45371111499237685SALÁRIO13045371</v>
      </c>
      <c r="Q611" s="1">
        <f>IF(A611=0,"",VLOOKUP($A611,RESUMO!$A$8:$B$107,2,FALSE))</f>
        <v>16</v>
      </c>
    </row>
    <row r="612" spans="1:17" x14ac:dyDescent="0.25">
      <c r="A612" s="53">
        <v>45371</v>
      </c>
      <c r="B612" s="1">
        <v>1</v>
      </c>
      <c r="C612" s="51" t="s">
        <v>66</v>
      </c>
      <c r="D612" s="54" t="s">
        <v>67</v>
      </c>
      <c r="E612" s="42" t="s">
        <v>64</v>
      </c>
      <c r="G612" s="51">
        <v>250</v>
      </c>
      <c r="H612" s="55">
        <v>1</v>
      </c>
      <c r="I612" s="56">
        <v>250</v>
      </c>
      <c r="J612" s="41">
        <v>45371</v>
      </c>
      <c r="K612" s="57" t="s">
        <v>51</v>
      </c>
      <c r="L612" s="1" t="s">
        <v>68</v>
      </c>
      <c r="N612" t="str">
        <f>IF(F612="","NÃO","SIM")</f>
        <v>NÃO</v>
      </c>
      <c r="O612" t="str">
        <f>IF($B612=5,"SIM","")</f>
        <v/>
      </c>
      <c r="P612" s="52" t="str">
        <f>A612&amp;B612&amp;C612&amp;E612&amp;G612&amp;EDATE(J612,0)</f>
        <v>45371170458913693SALÁRIO25045371</v>
      </c>
      <c r="Q612" s="1">
        <f>IF(A612=0,"",VLOOKUP($A612,RESUMO!$A$8:$B$107,2,FALSE))</f>
        <v>16</v>
      </c>
    </row>
    <row r="613" spans="1:17" x14ac:dyDescent="0.25">
      <c r="A613" s="53">
        <v>45371</v>
      </c>
      <c r="B613" s="1">
        <v>1</v>
      </c>
      <c r="C613" s="51" t="s">
        <v>150</v>
      </c>
      <c r="D613" s="54" t="s">
        <v>151</v>
      </c>
      <c r="E613" s="42" t="s">
        <v>64</v>
      </c>
      <c r="G613" s="51">
        <v>160</v>
      </c>
      <c r="H613" s="55">
        <v>1</v>
      </c>
      <c r="I613" s="56">
        <v>160</v>
      </c>
      <c r="J613" s="41">
        <v>45371</v>
      </c>
      <c r="K613" s="57" t="s">
        <v>51</v>
      </c>
      <c r="L613" s="1" t="s">
        <v>152</v>
      </c>
      <c r="N613" t="str">
        <f>IF(F613="","NÃO","SIM")</f>
        <v>NÃO</v>
      </c>
      <c r="O613" t="str">
        <f>IF($B613=5,"SIM","")</f>
        <v/>
      </c>
      <c r="P613" s="52" t="str">
        <f>A613&amp;B613&amp;C613&amp;E613&amp;G613&amp;EDATE(J613,0)</f>
        <v>45371113075426628SALÁRIO16045371</v>
      </c>
      <c r="Q613" s="1">
        <f>IF(A613=0,"",VLOOKUP($A613,RESUMO!$A$8:$B$107,2,FALSE))</f>
        <v>16</v>
      </c>
    </row>
    <row r="614" spans="1:17" x14ac:dyDescent="0.25">
      <c r="A614" s="53">
        <v>45371</v>
      </c>
      <c r="B614" s="1">
        <v>2</v>
      </c>
      <c r="C614" s="51" t="s">
        <v>238</v>
      </c>
      <c r="D614" s="54" t="s">
        <v>239</v>
      </c>
      <c r="E614" s="42" t="s">
        <v>509</v>
      </c>
      <c r="G614" s="51">
        <v>6150</v>
      </c>
      <c r="I614" s="56">
        <v>6150</v>
      </c>
      <c r="J614" s="41">
        <v>45371</v>
      </c>
      <c r="K614" s="57" t="s">
        <v>90</v>
      </c>
      <c r="L614" s="1" t="s">
        <v>241</v>
      </c>
      <c r="N614" t="str">
        <f>IF(F614="","NÃO","SIM")</f>
        <v>NÃO</v>
      </c>
      <c r="O614" t="str">
        <f>IF($B614=5,"SIM","")</f>
        <v/>
      </c>
      <c r="P614" s="52" t="str">
        <f>A614&amp;B614&amp;C614&amp;E614&amp;G614&amp;EDATE(J614,0)</f>
        <v>45371229067113023560CONCRETAGEM - NFS-e 2024/348615045371</v>
      </c>
      <c r="Q614" s="1">
        <f>IF(A614=0,"",VLOOKUP($A614,RESUMO!$A$8:$B$107,2,FALSE))</f>
        <v>16</v>
      </c>
    </row>
    <row r="615" spans="1:17" x14ac:dyDescent="0.25">
      <c r="A615" s="53">
        <v>45371</v>
      </c>
      <c r="B615" s="1">
        <v>3</v>
      </c>
      <c r="C615" s="51" t="s">
        <v>78</v>
      </c>
      <c r="D615" s="54" t="s">
        <v>79</v>
      </c>
      <c r="E615" s="42" t="s">
        <v>80</v>
      </c>
      <c r="G615" s="51">
        <v>125.4</v>
      </c>
      <c r="I615" s="56">
        <v>125.4</v>
      </c>
      <c r="J615" s="41">
        <v>45371</v>
      </c>
      <c r="K615" s="57" t="s">
        <v>51</v>
      </c>
      <c r="L615" s="1" t="s">
        <v>81</v>
      </c>
      <c r="N615" t="str">
        <f>IF(F615="","NÃO","SIM")</f>
        <v>NÃO</v>
      </c>
      <c r="O615" t="str">
        <f>IF($B615=5,"SIM","")</f>
        <v/>
      </c>
      <c r="P615" s="52" t="str">
        <f>A615&amp;B615&amp;C615&amp;E615&amp;G615&amp;EDATE(J615,0)</f>
        <v>45371327648990687MHS SEGURANÇA DO TRABALHO125,445371</v>
      </c>
      <c r="Q615" s="1">
        <f>IF(A615=0,"",VLOOKUP($A615,RESUMO!$A$8:$B$107,2,FALSE))</f>
        <v>16</v>
      </c>
    </row>
    <row r="616" spans="1:17" x14ac:dyDescent="0.25">
      <c r="A616" s="53">
        <v>45371</v>
      </c>
      <c r="B616" s="1">
        <v>3</v>
      </c>
      <c r="C616" s="51" t="s">
        <v>463</v>
      </c>
      <c r="D616" s="54" t="s">
        <v>464</v>
      </c>
      <c r="E616" s="42" t="s">
        <v>510</v>
      </c>
      <c r="G616" s="51">
        <v>344</v>
      </c>
      <c r="I616" s="56">
        <v>344</v>
      </c>
      <c r="J616" s="41">
        <v>45371</v>
      </c>
      <c r="K616" s="57" t="s">
        <v>181</v>
      </c>
      <c r="N616" t="str">
        <f>IF(F616="","NÃO","SIM")</f>
        <v>NÃO</v>
      </c>
      <c r="O616" t="str">
        <f>IF($B616=5,"SIM","")</f>
        <v/>
      </c>
      <c r="P616" s="52" t="str">
        <f>A616&amp;B616&amp;C616&amp;E616&amp;G616&amp;EDATE(J616,0)</f>
        <v>45371321944558000103LOCAÇÃO DE ANDAIMES - ND 869834445371</v>
      </c>
      <c r="Q616" s="1">
        <f>IF(A616=0,"",VLOOKUP($A616,RESUMO!$A$8:$B$107,2,FALSE))</f>
        <v>16</v>
      </c>
    </row>
    <row r="617" spans="1:17" x14ac:dyDescent="0.25">
      <c r="A617" s="53">
        <v>45371</v>
      </c>
      <c r="B617" s="1">
        <v>3</v>
      </c>
      <c r="C617" s="51" t="s">
        <v>82</v>
      </c>
      <c r="D617" s="54" t="s">
        <v>83</v>
      </c>
      <c r="E617" s="42" t="s">
        <v>511</v>
      </c>
      <c r="G617" s="51">
        <v>230</v>
      </c>
      <c r="I617" s="56">
        <v>230</v>
      </c>
      <c r="J617" s="41">
        <v>45371</v>
      </c>
      <c r="K617" s="57" t="s">
        <v>51</v>
      </c>
      <c r="N617" t="str">
        <f>IF(F617="","NÃO","SIM")</f>
        <v>NÃO</v>
      </c>
      <c r="O617" t="str">
        <f>IF($B617=5,"SIM","")</f>
        <v/>
      </c>
      <c r="P617" s="52" t="str">
        <f>A617&amp;B617&amp;C617&amp;E617&amp;G617&amp;EDATE(J617,0)</f>
        <v>45371336245582000113ASOS - NFS-e 2024/23923045371</v>
      </c>
      <c r="Q617" s="1">
        <f>IF(A617=0,"",VLOOKUP($A617,RESUMO!$A$8:$B$107,2,FALSE))</f>
        <v>16</v>
      </c>
    </row>
    <row r="618" spans="1:17" x14ac:dyDescent="0.25">
      <c r="A618" s="53">
        <v>45371</v>
      </c>
      <c r="B618" s="1">
        <v>3</v>
      </c>
      <c r="C618" s="51" t="s">
        <v>183</v>
      </c>
      <c r="D618" s="54" t="s">
        <v>184</v>
      </c>
      <c r="E618" s="42" t="s">
        <v>512</v>
      </c>
      <c r="G618" s="51">
        <v>3182.01</v>
      </c>
      <c r="I618" s="56">
        <v>3182.01</v>
      </c>
      <c r="J618" s="41">
        <v>45379</v>
      </c>
      <c r="K618" s="57" t="s">
        <v>51</v>
      </c>
      <c r="N618" t="str">
        <f>IF(F618="","NÃO","SIM")</f>
        <v>NÃO</v>
      </c>
      <c r="O618" t="str">
        <f>IF($B618=5,"SIM","")</f>
        <v/>
      </c>
      <c r="P618" s="52" t="str">
        <f>A618&amp;B618&amp;C618&amp;E618&amp;G618&amp;EDATE(J618,0)</f>
        <v>45371324654133000220CESTAS BASICAS - NF 2366723182,0145379</v>
      </c>
      <c r="Q618" s="1">
        <f>IF(A618=0,"",VLOOKUP($A618,RESUMO!$A$8:$B$107,2,FALSE))</f>
        <v>16</v>
      </c>
    </row>
    <row r="619" spans="1:17" x14ac:dyDescent="0.25">
      <c r="A619" s="53">
        <v>45371</v>
      </c>
      <c r="B619" s="1">
        <v>3</v>
      </c>
      <c r="C619" s="51" t="s">
        <v>178</v>
      </c>
      <c r="D619" s="54" t="s">
        <v>179</v>
      </c>
      <c r="E619" s="42" t="s">
        <v>513</v>
      </c>
      <c r="G619" s="51">
        <v>324</v>
      </c>
      <c r="I619" s="56">
        <v>324</v>
      </c>
      <c r="J619" s="41">
        <v>45379</v>
      </c>
      <c r="K619" s="57" t="s">
        <v>181</v>
      </c>
      <c r="N619" t="str">
        <f>IF(F619="","NÃO","SIM")</f>
        <v>NÃO</v>
      </c>
      <c r="O619" t="str">
        <f>IF($B619=5,"SIM","")</f>
        <v/>
      </c>
      <c r="P619" s="52" t="str">
        <f>A619&amp;B619&amp;C619&amp;E619&amp;G619&amp;EDATE(J619,0)</f>
        <v>45371307409393000130ROTOR SERRA E ESCOVA DE CARVÃO - NF 255532445379</v>
      </c>
      <c r="Q619" s="1">
        <f>IF(A619=0,"",VLOOKUP($A619,RESUMO!$A$8:$B$107,2,FALSE))</f>
        <v>16</v>
      </c>
    </row>
    <row r="620" spans="1:17" x14ac:dyDescent="0.25">
      <c r="A620" s="53">
        <v>45371</v>
      </c>
      <c r="B620" s="1">
        <v>3</v>
      </c>
      <c r="C620" s="51" t="s">
        <v>178</v>
      </c>
      <c r="D620" s="54" t="s">
        <v>179</v>
      </c>
      <c r="E620" s="42" t="s">
        <v>514</v>
      </c>
      <c r="G620" s="51">
        <v>640</v>
      </c>
      <c r="I620" s="56">
        <v>640</v>
      </c>
      <c r="J620" s="41">
        <v>45379</v>
      </c>
      <c r="K620" s="57" t="s">
        <v>181</v>
      </c>
      <c r="N620" t="str">
        <f>IF(F620="","NÃO","SIM")</f>
        <v>NÃO</v>
      </c>
      <c r="O620" t="str">
        <f>IF($B620=5,"SIM","")</f>
        <v/>
      </c>
      <c r="P620" s="52" t="str">
        <f>A620&amp;B620&amp;C620&amp;E620&amp;G620&amp;EDATE(J620,0)</f>
        <v>45371307409393000130POLICORTE E MARTELO - NF 2373964045379</v>
      </c>
      <c r="Q620" s="1">
        <f>IF(A620=0,"",VLOOKUP($A620,RESUMO!$A$8:$B$107,2,FALSE))</f>
        <v>16</v>
      </c>
    </row>
    <row r="621" spans="1:17" x14ac:dyDescent="0.25">
      <c r="A621" s="53">
        <v>45371</v>
      </c>
      <c r="B621" s="1">
        <v>3</v>
      </c>
      <c r="C621" s="51" t="s">
        <v>85</v>
      </c>
      <c r="D621" s="54" t="s">
        <v>86</v>
      </c>
      <c r="E621" s="42" t="s">
        <v>515</v>
      </c>
      <c r="G621" s="51">
        <v>140.6</v>
      </c>
      <c r="I621" s="56">
        <v>140.6</v>
      </c>
      <c r="J621" s="41">
        <v>45382</v>
      </c>
      <c r="K621" s="57" t="s">
        <v>51</v>
      </c>
      <c r="N621" t="str">
        <f>IF(F621="","NÃO","SIM")</f>
        <v>NÃO</v>
      </c>
      <c r="O621" t="str">
        <f>IF($B621=5,"SIM","")</f>
        <v/>
      </c>
      <c r="P621" s="52" t="str">
        <f>A621&amp;B621&amp;C621&amp;E621&amp;G621&amp;EDATE(J621,0)</f>
        <v>45371338727707000177COMPETÊNCIA 02/2024140,645382</v>
      </c>
      <c r="Q621" s="1">
        <f>IF(A621=0,"",VLOOKUP($A621,RESUMO!$A$8:$B$107,2,FALSE))</f>
        <v>16</v>
      </c>
    </row>
    <row r="622" spans="1:17" x14ac:dyDescent="0.25">
      <c r="A622" s="53">
        <v>45371</v>
      </c>
      <c r="B622" s="1">
        <v>3</v>
      </c>
      <c r="C622" s="51" t="s">
        <v>178</v>
      </c>
      <c r="D622" s="54" t="s">
        <v>179</v>
      </c>
      <c r="E622" s="42" t="s">
        <v>516</v>
      </c>
      <c r="G622" s="51">
        <v>210</v>
      </c>
      <c r="I622" s="56">
        <v>210</v>
      </c>
      <c r="J622" s="41">
        <v>45385</v>
      </c>
      <c r="K622" s="57" t="s">
        <v>181</v>
      </c>
      <c r="N622" t="str">
        <f>IF(F622="","NÃO","SIM")</f>
        <v>NÃO</v>
      </c>
      <c r="O622" t="str">
        <f>IF($B622=5,"SIM","")</f>
        <v/>
      </c>
      <c r="P622" s="52" t="str">
        <f>A622&amp;B622&amp;C622&amp;E622&amp;G622&amp;EDATE(J622,0)</f>
        <v>45371307409393000130MOTOR E MANGOTE - NF 2382621045385</v>
      </c>
      <c r="Q622" s="1">
        <f>IF(A622=0,"",VLOOKUP($A622,RESUMO!$A$8:$B$107,2,FALSE))</f>
        <v>16</v>
      </c>
    </row>
    <row r="623" spans="1:17" x14ac:dyDescent="0.25">
      <c r="A623" s="53">
        <v>45371</v>
      </c>
      <c r="B623" s="1">
        <v>3</v>
      </c>
      <c r="C623" s="51" t="s">
        <v>309</v>
      </c>
      <c r="D623" s="54" t="s">
        <v>310</v>
      </c>
      <c r="E623" s="42" t="s">
        <v>517</v>
      </c>
      <c r="G623" s="51">
        <v>441.25</v>
      </c>
      <c r="I623" s="56">
        <v>441.25</v>
      </c>
      <c r="J623" s="41">
        <v>45387</v>
      </c>
      <c r="K623" s="57" t="s">
        <v>51</v>
      </c>
      <c r="N623" t="str">
        <f>IF(F623="","NÃO","SIM")</f>
        <v>NÃO</v>
      </c>
      <c r="O623" t="str">
        <f>IF($B623=5,"SIM","")</f>
        <v/>
      </c>
      <c r="P623" s="52" t="str">
        <f>A623&amp;B623&amp;C623&amp;E623&amp;G623&amp;EDATE(J623,0)</f>
        <v>45371324200699000100EQUIPAMENTOS DE PROTEÇÃO - NF 95400441,2545387</v>
      </c>
      <c r="Q623" s="1">
        <f>IF(A623=0,"",VLOOKUP($A623,RESUMO!$A$8:$B$107,2,FALSE))</f>
        <v>16</v>
      </c>
    </row>
    <row r="624" spans="1:17" x14ac:dyDescent="0.25">
      <c r="A624" s="53">
        <v>45371</v>
      </c>
      <c r="B624" s="1">
        <v>3</v>
      </c>
      <c r="C624" s="51" t="s">
        <v>401</v>
      </c>
      <c r="D624" s="54" t="s">
        <v>402</v>
      </c>
      <c r="E624" s="42" t="s">
        <v>494</v>
      </c>
      <c r="G624" s="51">
        <v>1080</v>
      </c>
      <c r="I624" s="56">
        <v>1080</v>
      </c>
      <c r="J624" s="41">
        <v>45350</v>
      </c>
      <c r="K624" s="57" t="s">
        <v>90</v>
      </c>
      <c r="N624" t="str">
        <f>IF(F624="","NÃO","SIM")</f>
        <v>NÃO</v>
      </c>
      <c r="O624" t="str">
        <f>IF($B624=5,"SIM","")</f>
        <v/>
      </c>
      <c r="P624" s="52" t="str">
        <f>A624&amp;B624&amp;C624&amp;E624&amp;G624&amp;EDATE(J624,0)</f>
        <v>45371318802977000198ARGAMASSA - NF 65990108045350</v>
      </c>
      <c r="Q624" s="1">
        <f>IF(A624=0,"",VLOOKUP($A624,RESUMO!$A$8:$B$107,2,FALSE))</f>
        <v>16</v>
      </c>
    </row>
    <row r="625" spans="1:17" x14ac:dyDescent="0.25">
      <c r="A625" s="53">
        <v>45371</v>
      </c>
      <c r="B625" s="1">
        <v>3</v>
      </c>
      <c r="C625" s="51" t="s">
        <v>518</v>
      </c>
      <c r="D625" s="54" t="s">
        <v>519</v>
      </c>
      <c r="E625" s="42" t="s">
        <v>520</v>
      </c>
      <c r="G625" s="51">
        <v>15456.71</v>
      </c>
      <c r="I625" s="56">
        <v>15456.71</v>
      </c>
      <c r="J625" s="41">
        <v>45337</v>
      </c>
      <c r="K625" s="57" t="s">
        <v>90</v>
      </c>
      <c r="N625" t="str">
        <f>IF(F625="","NÃO","SIM")</f>
        <v>NÃO</v>
      </c>
      <c r="O625" t="str">
        <f>IF($B625=5,"SIM","")</f>
        <v/>
      </c>
      <c r="P625" s="52" t="str">
        <f>A625&amp;B625&amp;C625&amp;E625&amp;G625&amp;EDATE(J625,0)</f>
        <v>45371333081704000195MANTA ASFALTICA - NF 27779615456,7145337</v>
      </c>
      <c r="Q625" s="1">
        <f>IF(A625=0,"",VLOOKUP($A625,RESUMO!$A$8:$B$107,2,FALSE))</f>
        <v>16</v>
      </c>
    </row>
    <row r="626" spans="1:17" x14ac:dyDescent="0.25">
      <c r="A626" s="53">
        <v>45371</v>
      </c>
      <c r="B626" s="1">
        <v>3</v>
      </c>
      <c r="C626" s="51" t="s">
        <v>103</v>
      </c>
      <c r="D626" s="54" t="s">
        <v>104</v>
      </c>
      <c r="E626" s="42" t="s">
        <v>521</v>
      </c>
      <c r="G626" s="51">
        <v>73.17</v>
      </c>
      <c r="I626" s="56">
        <v>73.17</v>
      </c>
      <c r="J626" s="41">
        <v>45352</v>
      </c>
      <c r="K626" s="57" t="s">
        <v>90</v>
      </c>
      <c r="N626" t="str">
        <f>IF(F626="","NÃO","SIM")</f>
        <v>NÃO</v>
      </c>
      <c r="O626" t="str">
        <f>IF($B626=5,"SIM","")</f>
        <v/>
      </c>
      <c r="P626" s="52" t="str">
        <f>A626&amp;B626&amp;C626&amp;E626&amp;G626&amp;EDATE(J626,0)</f>
        <v>45371317250275000348MATERIAIS HIDRAULICOS - NF 88971873,1745352</v>
      </c>
      <c r="Q626" s="1">
        <f>IF(A626=0,"",VLOOKUP($A626,RESUMO!$A$8:$B$107,2,FALSE))</f>
        <v>16</v>
      </c>
    </row>
    <row r="627" spans="1:17" x14ac:dyDescent="0.25">
      <c r="A627" s="53">
        <v>45371</v>
      </c>
      <c r="B627" s="1">
        <v>3</v>
      </c>
      <c r="C627" s="51" t="s">
        <v>291</v>
      </c>
      <c r="D627" s="54" t="s">
        <v>292</v>
      </c>
      <c r="E627" s="42" t="s">
        <v>522</v>
      </c>
      <c r="G627" s="51">
        <v>1100</v>
      </c>
      <c r="I627" s="56">
        <v>1100</v>
      </c>
      <c r="J627" s="41">
        <v>45358</v>
      </c>
      <c r="K627" s="57" t="s">
        <v>90</v>
      </c>
      <c r="N627" t="str">
        <f>IF(F627="","NÃO","SIM")</f>
        <v>NÃO</v>
      </c>
      <c r="O627" t="str">
        <f>IF($B627=5,"SIM","")</f>
        <v/>
      </c>
      <c r="P627" s="52" t="str">
        <f>A627&amp;B627&amp;C627&amp;E627&amp;G627&amp;EDATE(J627,0)</f>
        <v>45371397397491000198PINO ARRUELA - NF 57402110045358</v>
      </c>
      <c r="Q627" s="1">
        <f>IF(A627=0,"",VLOOKUP($A627,RESUMO!$A$8:$B$107,2,FALSE))</f>
        <v>16</v>
      </c>
    </row>
    <row r="628" spans="1:17" x14ac:dyDescent="0.25">
      <c r="A628" s="53">
        <v>45371</v>
      </c>
      <c r="B628" s="1">
        <v>3</v>
      </c>
      <c r="C628" s="51" t="s">
        <v>215</v>
      </c>
      <c r="D628" s="54" t="s">
        <v>216</v>
      </c>
      <c r="E628" s="42" t="s">
        <v>502</v>
      </c>
      <c r="G628" s="51">
        <v>2400</v>
      </c>
      <c r="I628" s="56">
        <v>2400</v>
      </c>
      <c r="J628" s="41">
        <v>45366</v>
      </c>
      <c r="K628" s="57" t="s">
        <v>90</v>
      </c>
      <c r="N628" t="str">
        <f>IF(F628="","NÃO","SIM")</f>
        <v>NÃO</v>
      </c>
      <c r="O628" t="str">
        <f>IF($B628=5,"SIM","")</f>
        <v/>
      </c>
      <c r="P628" s="52" t="str">
        <f>A628&amp;B628&amp;C628&amp;E628&amp;G628&amp;EDATE(J628,0)</f>
        <v>45371303562661000107CIMENTOS240045366</v>
      </c>
      <c r="Q628" s="1">
        <f>IF(A628=0,"",VLOOKUP($A628,RESUMO!$A$8:$B$107,2,FALSE))</f>
        <v>16</v>
      </c>
    </row>
    <row r="629" spans="1:17" x14ac:dyDescent="0.25">
      <c r="A629" s="53">
        <v>45371</v>
      </c>
      <c r="B629" s="1">
        <v>3</v>
      </c>
      <c r="C629" s="51" t="s">
        <v>523</v>
      </c>
      <c r="D629" s="54" t="s">
        <v>524</v>
      </c>
      <c r="E629" s="42" t="s">
        <v>525</v>
      </c>
      <c r="G629" s="51">
        <v>1230</v>
      </c>
      <c r="I629" s="56">
        <v>1230</v>
      </c>
      <c r="J629" s="41">
        <v>45366</v>
      </c>
      <c r="K629" s="57" t="s">
        <v>90</v>
      </c>
      <c r="N629" t="str">
        <f>IF(F629="","NÃO","SIM")</f>
        <v>NÃO</v>
      </c>
      <c r="O629" t="str">
        <f>IF($B629=5,"SIM","")</f>
        <v/>
      </c>
      <c r="P629" s="52" t="str">
        <f>A629&amp;B629&amp;C629&amp;E629&amp;G629&amp;EDATE(J629,0)</f>
        <v>45371338025653000106TELÃO MARFIM RESINADO123045366</v>
      </c>
      <c r="Q629" s="1">
        <f>IF(A629=0,"",VLOOKUP($A629,RESUMO!$A$8:$B$107,2,FALSE))</f>
        <v>16</v>
      </c>
    </row>
    <row r="630" spans="1:17" x14ac:dyDescent="0.25">
      <c r="A630" s="53">
        <v>45371</v>
      </c>
      <c r="B630" s="1">
        <v>3</v>
      </c>
      <c r="C630" s="51" t="s">
        <v>474</v>
      </c>
      <c r="D630" s="54" t="s">
        <v>475</v>
      </c>
      <c r="E630" s="42" t="s">
        <v>526</v>
      </c>
      <c r="G630" s="51">
        <v>3344.5</v>
      </c>
      <c r="I630" s="56">
        <v>3344.5</v>
      </c>
      <c r="J630" s="41">
        <v>45364</v>
      </c>
      <c r="K630" s="57" t="s">
        <v>56</v>
      </c>
      <c r="N630" t="str">
        <f>IF(F630="","NÃO","SIM")</f>
        <v>NÃO</v>
      </c>
      <c r="O630" t="str">
        <f>IF($B630=5,"SIM","")</f>
        <v/>
      </c>
      <c r="P630" s="52" t="str">
        <f>A630&amp;B630&amp;C630&amp;E630&amp;G630&amp;EDATE(J630,0)</f>
        <v>45371332404522000145RESTANTE QUADRO ELÉTRICO3344,545364</v>
      </c>
      <c r="Q630" s="1">
        <f>IF(A630=0,"",VLOOKUP($A630,RESUMO!$A$8:$B$107,2,FALSE))</f>
        <v>16</v>
      </c>
    </row>
    <row r="631" spans="1:17" x14ac:dyDescent="0.25">
      <c r="A631" s="53">
        <v>45371</v>
      </c>
      <c r="B631" s="1">
        <v>3</v>
      </c>
      <c r="C631" s="51" t="s">
        <v>374</v>
      </c>
      <c r="D631" s="54" t="s">
        <v>375</v>
      </c>
      <c r="E631" s="42" t="s">
        <v>527</v>
      </c>
      <c r="G631" s="51">
        <v>1088.53</v>
      </c>
      <c r="I631" s="56">
        <v>1088.53</v>
      </c>
      <c r="J631" s="41">
        <v>45364</v>
      </c>
      <c r="K631" s="57" t="s">
        <v>90</v>
      </c>
      <c r="N631" t="str">
        <f>IF(F631="","NÃO","SIM")</f>
        <v>NÃO</v>
      </c>
      <c r="O631" t="str">
        <f>IF($B631=5,"SIM","")</f>
        <v/>
      </c>
      <c r="P631" s="52" t="str">
        <f>A631&amp;B631&amp;C631&amp;E631&amp;G631&amp;EDATE(J631,0)</f>
        <v>45371323064231000750BRITA 1 - NF 22681088,5345364</v>
      </c>
      <c r="Q631" s="1">
        <f>IF(A631=0,"",VLOOKUP($A631,RESUMO!$A$8:$B$107,2,FALSE))</f>
        <v>16</v>
      </c>
    </row>
    <row r="632" spans="1:17" x14ac:dyDescent="0.25">
      <c r="A632" s="53">
        <v>45371</v>
      </c>
      <c r="B632" s="1">
        <v>3</v>
      </c>
      <c r="C632" s="51" t="s">
        <v>318</v>
      </c>
      <c r="D632" s="54" t="s">
        <v>319</v>
      </c>
      <c r="G632" s="51">
        <v>1300</v>
      </c>
      <c r="I632" s="56">
        <v>1300</v>
      </c>
      <c r="J632" s="41">
        <v>45362</v>
      </c>
      <c r="K632" s="57" t="s">
        <v>90</v>
      </c>
      <c r="N632" t="str">
        <f>IF(F632="","NÃO","SIM")</f>
        <v>NÃO</v>
      </c>
      <c r="O632" t="str">
        <f>IF($B632=5,"SIM","")</f>
        <v/>
      </c>
      <c r="P632" s="52" t="str">
        <f>A632&amp;B632&amp;C632&amp;E632&amp;G632&amp;EDATE(J632,0)</f>
        <v>45371350322705000101130045362</v>
      </c>
      <c r="Q632" s="1">
        <f>IF(A632=0,"",VLOOKUP($A632,RESUMO!$A$8:$B$107,2,FALSE))</f>
        <v>16</v>
      </c>
    </row>
    <row r="633" spans="1:17" x14ac:dyDescent="0.25">
      <c r="A633" s="53">
        <v>45371</v>
      </c>
      <c r="B633" s="1">
        <v>3</v>
      </c>
      <c r="C633" s="51" t="s">
        <v>328</v>
      </c>
      <c r="D633" s="54" t="s">
        <v>329</v>
      </c>
      <c r="E633" s="42" t="s">
        <v>528</v>
      </c>
      <c r="G633" s="51">
        <v>3086</v>
      </c>
      <c r="I633" s="56">
        <v>3086</v>
      </c>
      <c r="J633" s="41">
        <v>45357</v>
      </c>
      <c r="K633" s="57" t="s">
        <v>90</v>
      </c>
      <c r="N633" t="str">
        <f>IF(F633="","NÃO","SIM")</f>
        <v>NÃO</v>
      </c>
      <c r="O633" t="str">
        <f>IF($B633=5,"SIM","")</f>
        <v/>
      </c>
      <c r="P633" s="52" t="str">
        <f>A633&amp;B633&amp;C633&amp;E633&amp;G633&amp;EDATE(J633,0)</f>
        <v>45371323452261000148TIJOLOS308645357</v>
      </c>
      <c r="Q633" s="1">
        <f>IF(A633=0,"",VLOOKUP($A633,RESUMO!$A$8:$B$107,2,FALSE))</f>
        <v>16</v>
      </c>
    </row>
    <row r="634" spans="1:17" x14ac:dyDescent="0.25">
      <c r="A634" s="53">
        <v>45387</v>
      </c>
      <c r="B634" s="1">
        <v>1</v>
      </c>
      <c r="C634" s="51" t="s">
        <v>62</v>
      </c>
      <c r="D634" s="54" t="s">
        <v>63</v>
      </c>
      <c r="E634" s="42" t="s">
        <v>64</v>
      </c>
      <c r="G634" s="51">
        <v>1527.99</v>
      </c>
      <c r="I634" s="56">
        <v>1527.99</v>
      </c>
      <c r="J634" s="41">
        <v>45387</v>
      </c>
      <c r="K634" s="57" t="s">
        <v>51</v>
      </c>
      <c r="L634" s="1" t="s">
        <v>65</v>
      </c>
      <c r="N634" t="str">
        <f>IF(F634="","NÃO","SIM")</f>
        <v>NÃO</v>
      </c>
      <c r="O634" t="str">
        <f>IF($B634=5,"SIM","")</f>
        <v/>
      </c>
      <c r="P634" s="52" t="str">
        <f>A634&amp;B634&amp;C634&amp;E634&amp;G634&amp;EDATE(J634,0)</f>
        <v>45387112101331640SALÁRIO1527,9945387</v>
      </c>
      <c r="Q634" s="1">
        <f>IF(A634=0,"",VLOOKUP($A634,RESUMO!$A$8:$B$107,2,FALSE))</f>
        <v>17</v>
      </c>
    </row>
    <row r="635" spans="1:17" x14ac:dyDescent="0.25">
      <c r="A635" s="53">
        <v>45387</v>
      </c>
      <c r="B635" s="1">
        <v>1</v>
      </c>
      <c r="C635" s="51" t="s">
        <v>69</v>
      </c>
      <c r="D635" s="54" t="s">
        <v>70</v>
      </c>
      <c r="E635" s="42" t="s">
        <v>64</v>
      </c>
      <c r="G635" s="51">
        <v>1132.98</v>
      </c>
      <c r="I635" s="56">
        <v>1132.98</v>
      </c>
      <c r="J635" s="41">
        <v>45387</v>
      </c>
      <c r="K635" s="57" t="s">
        <v>51</v>
      </c>
      <c r="L635" s="1" t="s">
        <v>71</v>
      </c>
      <c r="N635" t="str">
        <f>IF(F635="","NÃO","SIM")</f>
        <v>NÃO</v>
      </c>
      <c r="O635" t="str">
        <f>IF($B635=5,"SIM","")</f>
        <v/>
      </c>
      <c r="P635" s="52" t="str">
        <f>A635&amp;B635&amp;C635&amp;E635&amp;G635&amp;EDATE(J635,0)</f>
        <v>45387160917440625SALÁRIO1132,9845387</v>
      </c>
      <c r="Q635" s="1">
        <f>IF(A635=0,"",VLOOKUP($A635,RESUMO!$A$8:$B$107,2,FALSE))</f>
        <v>17</v>
      </c>
    </row>
    <row r="636" spans="1:17" x14ac:dyDescent="0.25">
      <c r="A636" s="53">
        <v>45387</v>
      </c>
      <c r="B636" s="1">
        <v>1</v>
      </c>
      <c r="C636" s="51" t="s">
        <v>72</v>
      </c>
      <c r="D636" s="54" t="s">
        <v>73</v>
      </c>
      <c r="E636" s="42" t="s">
        <v>64</v>
      </c>
      <c r="G636" s="51">
        <v>755.07</v>
      </c>
      <c r="I636" s="56">
        <v>755.07</v>
      </c>
      <c r="J636" s="41">
        <v>45387</v>
      </c>
      <c r="K636" s="57" t="s">
        <v>51</v>
      </c>
      <c r="L636" s="1" t="s">
        <v>74</v>
      </c>
      <c r="N636" t="str">
        <f>IF(F636="","NÃO","SIM")</f>
        <v>NÃO</v>
      </c>
      <c r="O636" t="str">
        <f>IF($B636=5,"SIM","")</f>
        <v/>
      </c>
      <c r="P636" s="52" t="str">
        <f>A636&amp;B636&amp;C636&amp;E636&amp;G636&amp;EDATE(J636,0)</f>
        <v>45387116700914655SALÁRIO755,0745387</v>
      </c>
      <c r="Q636" s="1">
        <f>IF(A636=0,"",VLOOKUP($A636,RESUMO!$A$8:$B$107,2,FALSE))</f>
        <v>17</v>
      </c>
    </row>
    <row r="637" spans="1:17" x14ac:dyDescent="0.25">
      <c r="A637" s="53">
        <v>45387</v>
      </c>
      <c r="B637" s="1">
        <v>1</v>
      </c>
      <c r="C637" s="51" t="s">
        <v>201</v>
      </c>
      <c r="D637" s="54" t="s">
        <v>202</v>
      </c>
      <c r="E637" s="42" t="s">
        <v>64</v>
      </c>
      <c r="G637" s="51">
        <v>801.48</v>
      </c>
      <c r="I637" s="56">
        <v>801.48</v>
      </c>
      <c r="J637" s="41">
        <v>45387</v>
      </c>
      <c r="K637" s="57" t="s">
        <v>51</v>
      </c>
      <c r="L637" s="1" t="s">
        <v>203</v>
      </c>
      <c r="N637" t="str">
        <f>IF(F637="","NÃO","SIM")</f>
        <v>NÃO</v>
      </c>
      <c r="O637" t="str">
        <f>IF($B637=5,"SIM","")</f>
        <v/>
      </c>
      <c r="P637" s="52" t="str">
        <f>A637&amp;B637&amp;C637&amp;E637&amp;G637&amp;EDATE(J637,0)</f>
        <v>45387116700955688SALÁRIO801,4845387</v>
      </c>
      <c r="Q637" s="1">
        <f>IF(A637=0,"",VLOOKUP($A637,RESUMO!$A$8:$B$107,2,FALSE))</f>
        <v>17</v>
      </c>
    </row>
    <row r="638" spans="1:17" x14ac:dyDescent="0.25">
      <c r="A638" s="53">
        <v>45387</v>
      </c>
      <c r="B638" s="1">
        <v>1</v>
      </c>
      <c r="C638" s="51" t="s">
        <v>204</v>
      </c>
      <c r="D638" s="54" t="s">
        <v>205</v>
      </c>
      <c r="E638" s="42" t="s">
        <v>64</v>
      </c>
      <c r="G638" s="51">
        <v>1132.98</v>
      </c>
      <c r="I638" s="56">
        <v>1132.98</v>
      </c>
      <c r="J638" s="41">
        <v>45387</v>
      </c>
      <c r="K638" s="57" t="s">
        <v>51</v>
      </c>
      <c r="L638" s="1" t="s">
        <v>206</v>
      </c>
      <c r="N638" t="str">
        <f>IF(F638="","NÃO","SIM")</f>
        <v>NÃO</v>
      </c>
      <c r="O638" t="str">
        <f>IF($B638=5,"SIM","")</f>
        <v/>
      </c>
      <c r="P638" s="52" t="str">
        <f>A638&amp;B638&amp;C638&amp;E638&amp;G638&amp;EDATE(J638,0)</f>
        <v>45387105864821560SALÁRIO1132,9845387</v>
      </c>
      <c r="Q638" s="1">
        <f>IF(A638=0,"",VLOOKUP($A638,RESUMO!$A$8:$B$107,2,FALSE))</f>
        <v>17</v>
      </c>
    </row>
    <row r="639" spans="1:17" x14ac:dyDescent="0.25">
      <c r="A639" s="53">
        <v>45387</v>
      </c>
      <c r="B639" s="1">
        <v>1</v>
      </c>
      <c r="C639" s="51" t="s">
        <v>294</v>
      </c>
      <c r="D639" s="54" t="s">
        <v>295</v>
      </c>
      <c r="E639" s="42" t="s">
        <v>64</v>
      </c>
      <c r="G639" s="51">
        <v>954.14</v>
      </c>
      <c r="I639" s="56">
        <v>954.14</v>
      </c>
      <c r="J639" s="41">
        <v>45387</v>
      </c>
      <c r="K639" s="57" t="s">
        <v>51</v>
      </c>
      <c r="L639" s="1" t="s">
        <v>296</v>
      </c>
      <c r="N639" t="str">
        <f>IF(F639="","NÃO","SIM")</f>
        <v>NÃO</v>
      </c>
      <c r="O639" t="str">
        <f>IF($B639=5,"SIM","")</f>
        <v/>
      </c>
      <c r="P639" s="52" t="str">
        <f>A639&amp;B639&amp;C639&amp;E639&amp;G639&amp;EDATE(J639,0)</f>
        <v>45387109250736606SALÁRIO954,1445387</v>
      </c>
      <c r="Q639" s="1">
        <f>IF(A639=0,"",VLOOKUP($A639,RESUMO!$A$8:$B$107,2,FALSE))</f>
        <v>17</v>
      </c>
    </row>
    <row r="640" spans="1:17" x14ac:dyDescent="0.25">
      <c r="A640" s="53">
        <v>45387</v>
      </c>
      <c r="B640" s="1">
        <v>1</v>
      </c>
      <c r="C640" s="51" t="s">
        <v>297</v>
      </c>
      <c r="D640" s="54" t="s">
        <v>298</v>
      </c>
      <c r="E640" s="42" t="s">
        <v>64</v>
      </c>
      <c r="G640" s="51">
        <v>801.48</v>
      </c>
      <c r="I640" s="56">
        <v>801.48</v>
      </c>
      <c r="J640" s="41">
        <v>45387</v>
      </c>
      <c r="K640" s="57" t="s">
        <v>51</v>
      </c>
      <c r="L640" s="1" t="s">
        <v>299</v>
      </c>
      <c r="N640" t="str">
        <f>IF(F640="","NÃO","SIM")</f>
        <v>NÃO</v>
      </c>
      <c r="O640" t="str">
        <f>IF($B640=5,"SIM","")</f>
        <v/>
      </c>
      <c r="P640" s="52" t="str">
        <f>A640&amp;B640&amp;C640&amp;E640&amp;G640&amp;EDATE(J640,0)</f>
        <v>45387113274149616SALÁRIO801,4845387</v>
      </c>
      <c r="Q640" s="1">
        <f>IF(A640=0,"",VLOOKUP($A640,RESUMO!$A$8:$B$107,2,FALSE))</f>
        <v>17</v>
      </c>
    </row>
    <row r="641" spans="1:17" x14ac:dyDescent="0.25">
      <c r="A641" s="53">
        <v>45387</v>
      </c>
      <c r="B641" s="1">
        <v>1</v>
      </c>
      <c r="C641" s="51" t="s">
        <v>331</v>
      </c>
      <c r="D641" s="54" t="s">
        <v>332</v>
      </c>
      <c r="E641" s="42" t="s">
        <v>64</v>
      </c>
      <c r="G641" s="51">
        <v>1362.48</v>
      </c>
      <c r="I641" s="56">
        <v>1362.48</v>
      </c>
      <c r="J641" s="41">
        <v>45387</v>
      </c>
      <c r="K641" s="57" t="s">
        <v>51</v>
      </c>
      <c r="L641" s="1" t="s">
        <v>333</v>
      </c>
      <c r="N641" t="str">
        <f>IF(F641="","NÃO","SIM")</f>
        <v>NÃO</v>
      </c>
      <c r="O641" t="str">
        <f>IF($B641=5,"SIM","")</f>
        <v/>
      </c>
      <c r="P641" s="52" t="str">
        <f>A641&amp;B641&amp;C641&amp;E641&amp;G641&amp;EDATE(J641,0)</f>
        <v>45387113736490623SALÁRIO1362,4845387</v>
      </c>
      <c r="Q641" s="1">
        <f>IF(A641=0,"",VLOOKUP($A641,RESUMO!$A$8:$B$107,2,FALSE))</f>
        <v>17</v>
      </c>
    </row>
    <row r="642" spans="1:17" x14ac:dyDescent="0.25">
      <c r="A642" s="53">
        <v>45387</v>
      </c>
      <c r="B642" s="1">
        <v>1</v>
      </c>
      <c r="C642" s="51" t="s">
        <v>409</v>
      </c>
      <c r="D642" s="54" t="s">
        <v>410</v>
      </c>
      <c r="E642" s="42" t="s">
        <v>64</v>
      </c>
      <c r="G642" s="51">
        <v>1282.71</v>
      </c>
      <c r="I642" s="56">
        <v>1282.71</v>
      </c>
      <c r="J642" s="41">
        <v>45387</v>
      </c>
      <c r="K642" s="57" t="s">
        <v>51</v>
      </c>
      <c r="N642" t="str">
        <f>IF(F642="","NÃO","SIM")</f>
        <v>NÃO</v>
      </c>
      <c r="O642" t="str">
        <f>IF($B642=5,"SIM","")</f>
        <v/>
      </c>
      <c r="P642" s="52" t="str">
        <f>A642&amp;B642&amp;C642&amp;E642&amp;G642&amp;EDATE(J642,0)</f>
        <v>45387112095122623SALÁRIO1282,7145387</v>
      </c>
      <c r="Q642" s="1">
        <f>IF(A642=0,"",VLOOKUP($A642,RESUMO!$A$8:$B$107,2,FALSE))</f>
        <v>17</v>
      </c>
    </row>
    <row r="643" spans="1:17" x14ac:dyDescent="0.25">
      <c r="A643" s="53">
        <v>45387</v>
      </c>
      <c r="B643" s="1">
        <v>1</v>
      </c>
      <c r="C643" s="51" t="s">
        <v>479</v>
      </c>
      <c r="D643" s="54" t="s">
        <v>480</v>
      </c>
      <c r="E643" s="42" t="s">
        <v>64</v>
      </c>
      <c r="G643" s="51">
        <v>130</v>
      </c>
      <c r="H643" s="55">
        <v>8</v>
      </c>
      <c r="I643" s="56">
        <v>1040</v>
      </c>
      <c r="J643" s="41">
        <v>45387</v>
      </c>
      <c r="K643" s="57" t="s">
        <v>51</v>
      </c>
      <c r="L643" s="1" t="s">
        <v>481</v>
      </c>
      <c r="N643" t="str">
        <f>IF(F643="","NÃO","SIM")</f>
        <v>NÃO</v>
      </c>
      <c r="O643" t="str">
        <f>IF($B643=5,"SIM","")</f>
        <v/>
      </c>
      <c r="P643" s="52" t="str">
        <f>A643&amp;B643&amp;C643&amp;E643&amp;G643&amp;EDATE(J643,0)</f>
        <v>45387111499237685SALÁRIO13045387</v>
      </c>
      <c r="Q643" s="1">
        <f>IF(A643=0,"",VLOOKUP($A643,RESUMO!$A$8:$B$107,2,FALSE))</f>
        <v>17</v>
      </c>
    </row>
    <row r="644" spans="1:17" x14ac:dyDescent="0.25">
      <c r="A644" s="53">
        <v>45387</v>
      </c>
      <c r="B644" s="1">
        <v>1</v>
      </c>
      <c r="C644" s="51" t="s">
        <v>62</v>
      </c>
      <c r="D644" s="54" t="s">
        <v>63</v>
      </c>
      <c r="E644" s="42" t="s">
        <v>107</v>
      </c>
      <c r="G644" s="51">
        <v>31.4</v>
      </c>
      <c r="H644" s="55">
        <v>22</v>
      </c>
      <c r="I644" s="56">
        <v>690.8</v>
      </c>
      <c r="J644" s="41">
        <v>45387</v>
      </c>
      <c r="K644" s="57" t="s">
        <v>51</v>
      </c>
      <c r="L644" s="1" t="s">
        <v>65</v>
      </c>
      <c r="N644" t="str">
        <f>IF(F644="","NÃO","SIM")</f>
        <v>NÃO</v>
      </c>
      <c r="O644" t="str">
        <f>IF($B644=5,"SIM","")</f>
        <v/>
      </c>
      <c r="P644" s="52" t="str">
        <f>A644&amp;B644&amp;C644&amp;E644&amp;G644&amp;EDATE(J644,0)</f>
        <v>45387112101331640TRANSPORTE31,445387</v>
      </c>
      <c r="Q644" s="1">
        <f>IF(A644=0,"",VLOOKUP($A644,RESUMO!$A$8:$B$107,2,FALSE))</f>
        <v>17</v>
      </c>
    </row>
    <row r="645" spans="1:17" x14ac:dyDescent="0.25">
      <c r="A645" s="53">
        <v>45387</v>
      </c>
      <c r="B645" s="1">
        <v>1</v>
      </c>
      <c r="C645" s="51" t="s">
        <v>69</v>
      </c>
      <c r="D645" s="54" t="s">
        <v>70</v>
      </c>
      <c r="E645" s="42" t="s">
        <v>107</v>
      </c>
      <c r="G645" s="51">
        <v>39.6</v>
      </c>
      <c r="H645" s="55">
        <v>4</v>
      </c>
      <c r="I645" s="56">
        <v>158.4</v>
      </c>
      <c r="J645" s="41">
        <v>45387</v>
      </c>
      <c r="K645" s="57" t="s">
        <v>51</v>
      </c>
      <c r="L645" s="1" t="s">
        <v>71</v>
      </c>
      <c r="N645" t="str">
        <f>IF(F645="","NÃO","SIM")</f>
        <v>NÃO</v>
      </c>
      <c r="O645" t="str">
        <f>IF($B645=5,"SIM","")</f>
        <v/>
      </c>
      <c r="P645" s="52" t="str">
        <f>A645&amp;B645&amp;C645&amp;E645&amp;G645&amp;EDATE(J645,0)</f>
        <v>45387160917440625TRANSPORTE39,645387</v>
      </c>
      <c r="Q645" s="1">
        <f>IF(A645=0,"",VLOOKUP($A645,RESUMO!$A$8:$B$107,2,FALSE))</f>
        <v>17</v>
      </c>
    </row>
    <row r="646" spans="1:17" x14ac:dyDescent="0.25">
      <c r="A646" s="53">
        <v>45387</v>
      </c>
      <c r="B646" s="1">
        <v>1</v>
      </c>
      <c r="C646" s="51" t="s">
        <v>72</v>
      </c>
      <c r="D646" s="54" t="s">
        <v>73</v>
      </c>
      <c r="E646" s="42" t="s">
        <v>107</v>
      </c>
      <c r="G646" s="51">
        <v>41.8</v>
      </c>
      <c r="H646" s="55">
        <v>21</v>
      </c>
      <c r="I646" s="56">
        <v>877.8</v>
      </c>
      <c r="J646" s="41">
        <v>45387</v>
      </c>
      <c r="K646" s="57" t="s">
        <v>51</v>
      </c>
      <c r="L646" s="1" t="s">
        <v>74</v>
      </c>
      <c r="N646" t="str">
        <f>IF(F646="","NÃO","SIM")</f>
        <v>NÃO</v>
      </c>
      <c r="O646" t="str">
        <f>IF($B646=5,"SIM","")</f>
        <v/>
      </c>
      <c r="P646" s="52" t="str">
        <f>A646&amp;B646&amp;C646&amp;E646&amp;G646&amp;EDATE(J646,0)</f>
        <v>45387116700914655TRANSPORTE41,845387</v>
      </c>
      <c r="Q646" s="1">
        <f>IF(A646=0,"",VLOOKUP($A646,RESUMO!$A$8:$B$107,2,FALSE))</f>
        <v>17</v>
      </c>
    </row>
    <row r="647" spans="1:17" x14ac:dyDescent="0.25">
      <c r="A647" s="53">
        <v>45387</v>
      </c>
      <c r="B647" s="1">
        <v>1</v>
      </c>
      <c r="C647" s="51" t="s">
        <v>201</v>
      </c>
      <c r="D647" s="54" t="s">
        <v>202</v>
      </c>
      <c r="E647" s="42" t="s">
        <v>107</v>
      </c>
      <c r="G647" s="51">
        <v>41.8</v>
      </c>
      <c r="H647" s="55">
        <v>18</v>
      </c>
      <c r="I647" s="56">
        <v>752.4</v>
      </c>
      <c r="J647" s="41">
        <v>45387</v>
      </c>
      <c r="K647" s="57" t="s">
        <v>51</v>
      </c>
      <c r="L647" s="1" t="s">
        <v>203</v>
      </c>
      <c r="N647" t="str">
        <f>IF(F647="","NÃO","SIM")</f>
        <v>NÃO</v>
      </c>
      <c r="O647" t="str">
        <f>IF($B647=5,"SIM","")</f>
        <v/>
      </c>
      <c r="P647" s="52" t="str">
        <f>A647&amp;B647&amp;C647&amp;E647&amp;G647&amp;EDATE(J647,0)</f>
        <v>45387116700955688TRANSPORTE41,845387</v>
      </c>
      <c r="Q647" s="1">
        <f>IF(A647=0,"",VLOOKUP($A647,RESUMO!$A$8:$B$107,2,FALSE))</f>
        <v>17</v>
      </c>
    </row>
    <row r="648" spans="1:17" x14ac:dyDescent="0.25">
      <c r="A648" s="53">
        <v>45387</v>
      </c>
      <c r="B648" s="1">
        <v>1</v>
      </c>
      <c r="C648" s="51" t="s">
        <v>204</v>
      </c>
      <c r="D648" s="54" t="s">
        <v>205</v>
      </c>
      <c r="E648" s="42" t="s">
        <v>107</v>
      </c>
      <c r="G648" s="51">
        <v>10</v>
      </c>
      <c r="H648" s="55">
        <v>22</v>
      </c>
      <c r="I648" s="56">
        <v>220</v>
      </c>
      <c r="J648" s="41">
        <v>45387</v>
      </c>
      <c r="K648" s="57" t="s">
        <v>51</v>
      </c>
      <c r="L648" s="1" t="s">
        <v>206</v>
      </c>
      <c r="N648" t="str">
        <f>IF(F648="","NÃO","SIM")</f>
        <v>NÃO</v>
      </c>
      <c r="O648" t="str">
        <f>IF($B648=5,"SIM","")</f>
        <v/>
      </c>
      <c r="P648" s="52" t="str">
        <f>A648&amp;B648&amp;C648&amp;E648&amp;G648&amp;EDATE(J648,0)</f>
        <v>45387105864821560TRANSPORTE1045387</v>
      </c>
      <c r="Q648" s="1">
        <f>IF(A648=0,"",VLOOKUP($A648,RESUMO!$A$8:$B$107,2,FALSE))</f>
        <v>17</v>
      </c>
    </row>
    <row r="649" spans="1:17" x14ac:dyDescent="0.25">
      <c r="A649" s="53">
        <v>45387</v>
      </c>
      <c r="B649" s="1">
        <v>1</v>
      </c>
      <c r="C649" s="51" t="s">
        <v>294</v>
      </c>
      <c r="D649" s="54" t="s">
        <v>295</v>
      </c>
      <c r="E649" s="42" t="s">
        <v>107</v>
      </c>
      <c r="G649" s="51">
        <v>31.4</v>
      </c>
      <c r="H649" s="55">
        <v>4</v>
      </c>
      <c r="I649" s="56">
        <v>125.6</v>
      </c>
      <c r="J649" s="41">
        <v>45387</v>
      </c>
      <c r="K649" s="57" t="s">
        <v>51</v>
      </c>
      <c r="L649" s="1" t="s">
        <v>296</v>
      </c>
      <c r="N649" t="str">
        <f>IF(F649="","NÃO","SIM")</f>
        <v>NÃO</v>
      </c>
      <c r="O649" t="str">
        <f>IF($B649=5,"SIM","")</f>
        <v/>
      </c>
      <c r="P649" s="52" t="str">
        <f>A649&amp;B649&amp;C649&amp;E649&amp;G649&amp;EDATE(J649,0)</f>
        <v>45387109250736606TRANSPORTE31,445387</v>
      </c>
      <c r="Q649" s="1">
        <f>IF(A649=0,"",VLOOKUP($A649,RESUMO!$A$8:$B$107,2,FALSE))</f>
        <v>17</v>
      </c>
    </row>
    <row r="650" spans="1:17" x14ac:dyDescent="0.25">
      <c r="A650" s="53">
        <v>45387</v>
      </c>
      <c r="B650" s="1">
        <v>1</v>
      </c>
      <c r="C650" s="51" t="s">
        <v>297</v>
      </c>
      <c r="D650" s="54" t="s">
        <v>298</v>
      </c>
      <c r="E650" s="42" t="s">
        <v>107</v>
      </c>
      <c r="G650" s="51">
        <v>10</v>
      </c>
      <c r="H650" s="55">
        <v>0</v>
      </c>
      <c r="I650" s="56">
        <v>10</v>
      </c>
      <c r="J650" s="41">
        <v>45387</v>
      </c>
      <c r="K650" s="57" t="s">
        <v>51</v>
      </c>
      <c r="L650" s="1" t="s">
        <v>299</v>
      </c>
      <c r="N650" t="str">
        <f>IF(F650="","NÃO","SIM")</f>
        <v>NÃO</v>
      </c>
      <c r="O650" t="str">
        <f>IF($B650=5,"SIM","")</f>
        <v/>
      </c>
      <c r="P650" s="52" t="str">
        <f>A650&amp;B650&amp;C650&amp;E650&amp;G650&amp;EDATE(J650,0)</f>
        <v>45387113274149616TRANSPORTE1045387</v>
      </c>
      <c r="Q650" s="1">
        <f>IF(A650=0,"",VLOOKUP($A650,RESUMO!$A$8:$B$107,2,FALSE))</f>
        <v>17</v>
      </c>
    </row>
    <row r="651" spans="1:17" x14ac:dyDescent="0.25">
      <c r="A651" s="53">
        <v>45387</v>
      </c>
      <c r="B651" s="1">
        <v>1</v>
      </c>
      <c r="C651" s="51" t="s">
        <v>331</v>
      </c>
      <c r="D651" s="54" t="s">
        <v>332</v>
      </c>
      <c r="E651" s="42" t="s">
        <v>107</v>
      </c>
      <c r="G651" s="51">
        <v>10</v>
      </c>
      <c r="H651" s="55">
        <v>22</v>
      </c>
      <c r="I651" s="56">
        <v>220</v>
      </c>
      <c r="J651" s="41">
        <v>45387</v>
      </c>
      <c r="K651" s="57" t="s">
        <v>51</v>
      </c>
      <c r="L651" s="1" t="s">
        <v>333</v>
      </c>
      <c r="N651" t="str">
        <f>IF(F651="","NÃO","SIM")</f>
        <v>NÃO</v>
      </c>
      <c r="O651" t="str">
        <f>IF($B651=5,"SIM","")</f>
        <v/>
      </c>
      <c r="P651" s="52" t="str">
        <f>A651&amp;B651&amp;C651&amp;E651&amp;G651&amp;EDATE(J651,0)</f>
        <v>45387113736490623TRANSPORTE1045387</v>
      </c>
      <c r="Q651" s="1">
        <f>IF(A651=0,"",VLOOKUP($A651,RESUMO!$A$8:$B$107,2,FALSE))</f>
        <v>17</v>
      </c>
    </row>
    <row r="652" spans="1:17" x14ac:dyDescent="0.25">
      <c r="A652" s="53">
        <v>45387</v>
      </c>
      <c r="B652" s="1">
        <v>1</v>
      </c>
      <c r="C652" s="51" t="s">
        <v>409</v>
      </c>
      <c r="D652" s="54" t="s">
        <v>410</v>
      </c>
      <c r="E652" s="42" t="s">
        <v>107</v>
      </c>
      <c r="G652" s="51">
        <v>38.799999999999997</v>
      </c>
      <c r="H652" s="55">
        <v>21</v>
      </c>
      <c r="I652" s="56">
        <v>814.8</v>
      </c>
      <c r="J652" s="41">
        <v>45387</v>
      </c>
      <c r="K652" s="57" t="s">
        <v>51</v>
      </c>
      <c r="N652" t="str">
        <f>IF(F652="","NÃO","SIM")</f>
        <v>NÃO</v>
      </c>
      <c r="O652" t="str">
        <f>IF($B652=5,"SIM","")</f>
        <v/>
      </c>
      <c r="P652" s="52" t="str">
        <f>A652&amp;B652&amp;C652&amp;E652&amp;G652&amp;EDATE(J652,0)</f>
        <v>45387112095122623TRANSPORTE38,845387</v>
      </c>
      <c r="Q652" s="1">
        <f>IF(A652=0,"",VLOOKUP($A652,RESUMO!$A$8:$B$107,2,FALSE))</f>
        <v>17</v>
      </c>
    </row>
    <row r="653" spans="1:17" x14ac:dyDescent="0.25">
      <c r="A653" s="53">
        <v>45387</v>
      </c>
      <c r="B653" s="1">
        <v>1</v>
      </c>
      <c r="C653" s="51" t="s">
        <v>62</v>
      </c>
      <c r="D653" s="54" t="s">
        <v>63</v>
      </c>
      <c r="E653" s="42" t="s">
        <v>108</v>
      </c>
      <c r="G653" s="51">
        <v>4</v>
      </c>
      <c r="H653" s="55">
        <v>22</v>
      </c>
      <c r="I653" s="56">
        <v>88</v>
      </c>
      <c r="J653" s="41">
        <v>45387</v>
      </c>
      <c r="K653" s="57" t="s">
        <v>51</v>
      </c>
      <c r="L653" s="1" t="s">
        <v>65</v>
      </c>
      <c r="N653" t="str">
        <f>IF(F653="","NÃO","SIM")</f>
        <v>NÃO</v>
      </c>
      <c r="O653" t="str">
        <f>IF($B653=5,"SIM","")</f>
        <v/>
      </c>
      <c r="P653" s="52" t="str">
        <f>A653&amp;B653&amp;C653&amp;E653&amp;G653&amp;EDATE(J653,0)</f>
        <v>45387112101331640CAFÉ445387</v>
      </c>
      <c r="Q653" s="1">
        <f>IF(A653=0,"",VLOOKUP($A653,RESUMO!$A$8:$B$107,2,FALSE))</f>
        <v>17</v>
      </c>
    </row>
    <row r="654" spans="1:17" x14ac:dyDescent="0.25">
      <c r="A654" s="53">
        <v>45387</v>
      </c>
      <c r="B654" s="1">
        <v>1</v>
      </c>
      <c r="C654" s="51" t="s">
        <v>69</v>
      </c>
      <c r="D654" s="54" t="s">
        <v>70</v>
      </c>
      <c r="E654" s="42" t="s">
        <v>108</v>
      </c>
      <c r="G654" s="51">
        <v>4</v>
      </c>
      <c r="H654" s="55">
        <v>4</v>
      </c>
      <c r="I654" s="56">
        <v>16</v>
      </c>
      <c r="J654" s="41">
        <v>45387</v>
      </c>
      <c r="K654" s="57" t="s">
        <v>51</v>
      </c>
      <c r="L654" s="1" t="s">
        <v>71</v>
      </c>
      <c r="N654" t="str">
        <f>IF(F654="","NÃO","SIM")</f>
        <v>NÃO</v>
      </c>
      <c r="O654" t="str">
        <f>IF($B654=5,"SIM","")</f>
        <v/>
      </c>
      <c r="P654" s="52" t="str">
        <f>A654&amp;B654&amp;C654&amp;E654&amp;G654&amp;EDATE(J654,0)</f>
        <v>45387160917440625CAFÉ445387</v>
      </c>
      <c r="Q654" s="1">
        <f>IF(A654=0,"",VLOOKUP($A654,RESUMO!$A$8:$B$107,2,FALSE))</f>
        <v>17</v>
      </c>
    </row>
    <row r="655" spans="1:17" x14ac:dyDescent="0.25">
      <c r="A655" s="53">
        <v>45387</v>
      </c>
      <c r="B655" s="1">
        <v>1</v>
      </c>
      <c r="C655" s="51" t="s">
        <v>72</v>
      </c>
      <c r="D655" s="54" t="s">
        <v>73</v>
      </c>
      <c r="E655" s="42" t="s">
        <v>108</v>
      </c>
      <c r="G655" s="51">
        <v>4</v>
      </c>
      <c r="H655" s="55">
        <v>21</v>
      </c>
      <c r="I655" s="56">
        <v>84</v>
      </c>
      <c r="J655" s="41">
        <v>45387</v>
      </c>
      <c r="K655" s="57" t="s">
        <v>51</v>
      </c>
      <c r="L655" s="1" t="s">
        <v>74</v>
      </c>
      <c r="N655" t="str">
        <f>IF(F655="","NÃO","SIM")</f>
        <v>NÃO</v>
      </c>
      <c r="O655" t="str">
        <f>IF($B655=5,"SIM","")</f>
        <v/>
      </c>
      <c r="P655" s="52" t="str">
        <f>A655&amp;B655&amp;C655&amp;E655&amp;G655&amp;EDATE(J655,0)</f>
        <v>45387116700914655CAFÉ445387</v>
      </c>
      <c r="Q655" s="1">
        <f>IF(A655=0,"",VLOOKUP($A655,RESUMO!$A$8:$B$107,2,FALSE))</f>
        <v>17</v>
      </c>
    </row>
    <row r="656" spans="1:17" x14ac:dyDescent="0.25">
      <c r="A656" s="53">
        <v>45387</v>
      </c>
      <c r="B656" s="1">
        <v>1</v>
      </c>
      <c r="C656" s="51" t="s">
        <v>201</v>
      </c>
      <c r="D656" s="54" t="s">
        <v>202</v>
      </c>
      <c r="E656" s="42" t="s">
        <v>108</v>
      </c>
      <c r="G656" s="51">
        <v>4</v>
      </c>
      <c r="H656" s="55">
        <v>18</v>
      </c>
      <c r="I656" s="56">
        <v>72</v>
      </c>
      <c r="J656" s="41">
        <v>45387</v>
      </c>
      <c r="K656" s="57" t="s">
        <v>51</v>
      </c>
      <c r="L656" s="1" t="s">
        <v>203</v>
      </c>
      <c r="N656" t="str">
        <f>IF(F656="","NÃO","SIM")</f>
        <v>NÃO</v>
      </c>
      <c r="O656" t="str">
        <f>IF($B656=5,"SIM","")</f>
        <v/>
      </c>
      <c r="P656" s="52" t="str">
        <f>A656&amp;B656&amp;C656&amp;E656&amp;G656&amp;EDATE(J656,0)</f>
        <v>45387116700955688CAFÉ445387</v>
      </c>
      <c r="Q656" s="1">
        <f>IF(A656=0,"",VLOOKUP($A656,RESUMO!$A$8:$B$107,2,FALSE))</f>
        <v>17</v>
      </c>
    </row>
    <row r="657" spans="1:17" x14ac:dyDescent="0.25">
      <c r="A657" s="53">
        <v>45387</v>
      </c>
      <c r="B657" s="1">
        <v>1</v>
      </c>
      <c r="C657" s="51" t="s">
        <v>204</v>
      </c>
      <c r="D657" s="54" t="s">
        <v>205</v>
      </c>
      <c r="E657" s="42" t="s">
        <v>108</v>
      </c>
      <c r="G657" s="51">
        <v>4</v>
      </c>
      <c r="H657" s="55">
        <v>22</v>
      </c>
      <c r="I657" s="56">
        <v>88</v>
      </c>
      <c r="J657" s="41">
        <v>45387</v>
      </c>
      <c r="K657" s="57" t="s">
        <v>51</v>
      </c>
      <c r="L657" s="1" t="s">
        <v>206</v>
      </c>
      <c r="N657" t="str">
        <f>IF(F657="","NÃO","SIM")</f>
        <v>NÃO</v>
      </c>
      <c r="O657" t="str">
        <f>IF($B657=5,"SIM","")</f>
        <v/>
      </c>
      <c r="P657" s="52" t="str">
        <f>A657&amp;B657&amp;C657&amp;E657&amp;G657&amp;EDATE(J657,0)</f>
        <v>45387105864821560CAFÉ445387</v>
      </c>
      <c r="Q657" s="1">
        <f>IF(A657=0,"",VLOOKUP($A657,RESUMO!$A$8:$B$107,2,FALSE))</f>
        <v>17</v>
      </c>
    </row>
    <row r="658" spans="1:17" x14ac:dyDescent="0.25">
      <c r="A658" s="53">
        <v>45387</v>
      </c>
      <c r="B658" s="1">
        <v>1</v>
      </c>
      <c r="C658" s="51" t="s">
        <v>294</v>
      </c>
      <c r="D658" s="54" t="s">
        <v>295</v>
      </c>
      <c r="E658" s="42" t="s">
        <v>108</v>
      </c>
      <c r="G658" s="51">
        <v>4</v>
      </c>
      <c r="H658" s="55">
        <v>4</v>
      </c>
      <c r="I658" s="56">
        <v>16</v>
      </c>
      <c r="J658" s="41">
        <v>45387</v>
      </c>
      <c r="K658" s="57" t="s">
        <v>51</v>
      </c>
      <c r="L658" s="1" t="s">
        <v>296</v>
      </c>
      <c r="N658" t="str">
        <f>IF(F658="","NÃO","SIM")</f>
        <v>NÃO</v>
      </c>
      <c r="O658" t="str">
        <f>IF($B658=5,"SIM","")</f>
        <v/>
      </c>
      <c r="P658" s="52" t="str">
        <f>A658&amp;B658&amp;C658&amp;E658&amp;G658&amp;EDATE(J658,0)</f>
        <v>45387109250736606CAFÉ445387</v>
      </c>
      <c r="Q658" s="1">
        <f>IF(A658=0,"",VLOOKUP($A658,RESUMO!$A$8:$B$107,2,FALSE))</f>
        <v>17</v>
      </c>
    </row>
    <row r="659" spans="1:17" x14ac:dyDescent="0.25">
      <c r="A659" s="53">
        <v>45387</v>
      </c>
      <c r="B659" s="1">
        <v>1</v>
      </c>
      <c r="C659" s="51" t="s">
        <v>297</v>
      </c>
      <c r="D659" s="54" t="s">
        <v>298</v>
      </c>
      <c r="E659" s="42" t="s">
        <v>108</v>
      </c>
      <c r="G659" s="51">
        <v>4</v>
      </c>
      <c r="H659" s="55">
        <v>0</v>
      </c>
      <c r="I659" s="56">
        <v>4</v>
      </c>
      <c r="J659" s="41">
        <v>45387</v>
      </c>
      <c r="K659" s="57" t="s">
        <v>51</v>
      </c>
      <c r="L659" s="1" t="s">
        <v>299</v>
      </c>
      <c r="N659" t="str">
        <f>IF(F659="","NÃO","SIM")</f>
        <v>NÃO</v>
      </c>
      <c r="O659" t="str">
        <f>IF($B659=5,"SIM","")</f>
        <v/>
      </c>
      <c r="P659" s="52" t="str">
        <f>A659&amp;B659&amp;C659&amp;E659&amp;G659&amp;EDATE(J659,0)</f>
        <v>45387113274149616CAFÉ445387</v>
      </c>
      <c r="Q659" s="1">
        <f>IF(A659=0,"",VLOOKUP($A659,RESUMO!$A$8:$B$107,2,FALSE))</f>
        <v>17</v>
      </c>
    </row>
    <row r="660" spans="1:17" x14ac:dyDescent="0.25">
      <c r="A660" s="53">
        <v>45387</v>
      </c>
      <c r="B660" s="1">
        <v>1</v>
      </c>
      <c r="C660" s="51" t="s">
        <v>331</v>
      </c>
      <c r="D660" s="54" t="s">
        <v>332</v>
      </c>
      <c r="E660" s="42" t="s">
        <v>108</v>
      </c>
      <c r="G660" s="51">
        <v>4</v>
      </c>
      <c r="H660" s="55">
        <v>22</v>
      </c>
      <c r="I660" s="56">
        <v>88</v>
      </c>
      <c r="J660" s="41">
        <v>45387</v>
      </c>
      <c r="K660" s="57" t="s">
        <v>51</v>
      </c>
      <c r="L660" s="1" t="s">
        <v>333</v>
      </c>
      <c r="N660" t="str">
        <f>IF(F660="","NÃO","SIM")</f>
        <v>NÃO</v>
      </c>
      <c r="O660" t="str">
        <f>IF($B660=5,"SIM","")</f>
        <v/>
      </c>
      <c r="P660" s="52" t="str">
        <f>A660&amp;B660&amp;C660&amp;E660&amp;G660&amp;EDATE(J660,0)</f>
        <v>45387113736490623CAFÉ445387</v>
      </c>
      <c r="Q660" s="1">
        <f>IF(A660=0,"",VLOOKUP($A660,RESUMO!$A$8:$B$107,2,FALSE))</f>
        <v>17</v>
      </c>
    </row>
    <row r="661" spans="1:17" x14ac:dyDescent="0.25">
      <c r="A661" s="53">
        <v>45387</v>
      </c>
      <c r="B661" s="1">
        <v>1</v>
      </c>
      <c r="C661" s="51" t="s">
        <v>409</v>
      </c>
      <c r="D661" s="54" t="s">
        <v>410</v>
      </c>
      <c r="E661" s="42" t="s">
        <v>108</v>
      </c>
      <c r="G661" s="51">
        <v>4</v>
      </c>
      <c r="H661" s="55">
        <v>21</v>
      </c>
      <c r="I661" s="56">
        <v>84</v>
      </c>
      <c r="J661" s="41">
        <v>45387</v>
      </c>
      <c r="K661" s="57" t="s">
        <v>51</v>
      </c>
      <c r="N661" t="str">
        <f>IF(F661="","NÃO","SIM")</f>
        <v>NÃO</v>
      </c>
      <c r="O661" t="str">
        <f>IF($B661=5,"SIM","")</f>
        <v/>
      </c>
      <c r="P661" s="52" t="str">
        <f>A661&amp;B661&amp;C661&amp;E661&amp;G661&amp;EDATE(J661,0)</f>
        <v>45387112095122623CAFÉ445387</v>
      </c>
      <c r="Q661" s="1">
        <f>IF(A661=0,"",VLOOKUP($A661,RESUMO!$A$8:$B$107,2,FALSE))</f>
        <v>17</v>
      </c>
    </row>
    <row r="662" spans="1:17" x14ac:dyDescent="0.25">
      <c r="A662" s="41">
        <v>45387</v>
      </c>
      <c r="B662">
        <v>2</v>
      </c>
      <c r="C662" t="s">
        <v>17</v>
      </c>
      <c r="D662" t="s">
        <v>18</v>
      </c>
      <c r="E662" t="s">
        <v>31</v>
      </c>
      <c r="G662" s="66">
        <v>6000</v>
      </c>
      <c r="H662">
        <v>1</v>
      </c>
      <c r="I662" s="66">
        <v>6000</v>
      </c>
      <c r="J662" s="41">
        <v>45388</v>
      </c>
      <c r="K662" t="s">
        <v>21</v>
      </c>
      <c r="M662" t="s">
        <v>22</v>
      </c>
      <c r="N662" t="str">
        <f>IF(F662="","NÃO","SIM")</f>
        <v>NÃO</v>
      </c>
      <c r="O662" t="str">
        <f>IF($B662=5,"SIM","")</f>
        <v/>
      </c>
      <c r="P662" s="52" t="str">
        <f>A662&amp;B662&amp;C662&amp;E662&amp;G662&amp;EDATE(J662,0)</f>
        <v>45387230104762000107ADM OBRA - PARC. 8/9600045388</v>
      </c>
      <c r="Q662" s="1">
        <f>IF(A662=0,"",VLOOKUP($A662,RESUMO!$A$8:$B$107,2,FALSE))</f>
        <v>17</v>
      </c>
    </row>
    <row r="663" spans="1:17" x14ac:dyDescent="0.25">
      <c r="A663" s="41">
        <v>45387</v>
      </c>
      <c r="B663">
        <v>2</v>
      </c>
      <c r="C663" t="s">
        <v>17</v>
      </c>
      <c r="D663" t="s">
        <v>18</v>
      </c>
      <c r="E663" t="s">
        <v>40</v>
      </c>
      <c r="G663" s="66">
        <v>4000</v>
      </c>
      <c r="H663">
        <v>1</v>
      </c>
      <c r="I663" s="66">
        <v>4000</v>
      </c>
      <c r="J663" s="41">
        <v>45328</v>
      </c>
      <c r="K663" t="s">
        <v>21</v>
      </c>
      <c r="M663" t="s">
        <v>22</v>
      </c>
      <c r="N663" t="str">
        <f>IF(F663="","NÃO","SIM")</f>
        <v>NÃO</v>
      </c>
      <c r="O663" t="str">
        <f>IF($B663=5,"SIM","")</f>
        <v/>
      </c>
      <c r="P663" s="52" t="str">
        <f>A663&amp;B663&amp;C663&amp;E663&amp;G663&amp;EDATE(J663,0)</f>
        <v>45387230104762000107ADM OBRA - PARC. 8/15400045328</v>
      </c>
      <c r="Q663" s="1">
        <f>IF(A663=0,"",VLOOKUP($A663,RESUMO!$A$8:$B$107,2,FALSE))</f>
        <v>17</v>
      </c>
    </row>
    <row r="664" spans="1:17" x14ac:dyDescent="0.25">
      <c r="A664" s="53">
        <v>45387</v>
      </c>
      <c r="B664" s="1">
        <v>2</v>
      </c>
      <c r="C664" s="51" t="s">
        <v>53</v>
      </c>
      <c r="D664" s="54" t="s">
        <v>54</v>
      </c>
      <c r="E664" s="42" t="s">
        <v>118</v>
      </c>
      <c r="G664" s="51">
        <v>67.5</v>
      </c>
      <c r="I664" s="56">
        <v>67.5</v>
      </c>
      <c r="J664" s="41">
        <v>45387</v>
      </c>
      <c r="K664" s="57" t="s">
        <v>56</v>
      </c>
      <c r="L664" s="1" t="s">
        <v>57</v>
      </c>
      <c r="N664" t="str">
        <f>IF(F664="","NÃO","SIM")</f>
        <v>NÃO</v>
      </c>
      <c r="O664" t="str">
        <f>IF($B664=5,"SIM","")</f>
        <v/>
      </c>
      <c r="P664" s="52" t="str">
        <f>A664&amp;B664&amp;C664&amp;E664&amp;G664&amp;EDATE(J664,0)</f>
        <v>45387207834753000141PLOTAGENS - NF A EMITIR67,545387</v>
      </c>
      <c r="Q664" s="1">
        <f>IF(A664=0,"",VLOOKUP($A664,RESUMO!$A$8:$B$107,2,FALSE))</f>
        <v>17</v>
      </c>
    </row>
    <row r="665" spans="1:17" x14ac:dyDescent="0.25">
      <c r="A665" s="53">
        <v>45387</v>
      </c>
      <c r="B665" s="1">
        <v>2</v>
      </c>
      <c r="C665" s="51" t="s">
        <v>119</v>
      </c>
      <c r="D665" s="54" t="s">
        <v>120</v>
      </c>
      <c r="E665" s="42" t="s">
        <v>529</v>
      </c>
      <c r="G665" s="51">
        <v>7292.8399999999992</v>
      </c>
      <c r="I665" s="56">
        <v>7292.8399999999992</v>
      </c>
      <c r="J665" s="41">
        <v>45387</v>
      </c>
      <c r="K665" s="57" t="s">
        <v>90</v>
      </c>
      <c r="L665" s="1" t="s">
        <v>122</v>
      </c>
      <c r="N665" t="str">
        <f>IF(F665="","NÃO","SIM")</f>
        <v>NÃO</v>
      </c>
      <c r="O665" t="str">
        <f>IF($B665=5,"SIM","")</f>
        <v/>
      </c>
      <c r="P665" s="52" t="str">
        <f>A665&amp;B665&amp;C665&amp;E665&amp;G665&amp;EDATE(J665,0)</f>
        <v>45387237052904870AREIA - PED. Nº 4314 / 4500 / 4518 / 4554 7292,8445387</v>
      </c>
      <c r="Q665" s="1">
        <f>IF(A665=0,"",VLOOKUP($A665,RESUMO!$A$8:$B$107,2,FALSE))</f>
        <v>17</v>
      </c>
    </row>
    <row r="666" spans="1:17" x14ac:dyDescent="0.25">
      <c r="A666" s="53">
        <v>45387</v>
      </c>
      <c r="B666" s="1">
        <v>3</v>
      </c>
      <c r="C666" s="51" t="s">
        <v>110</v>
      </c>
      <c r="D666" s="54" t="s">
        <v>111</v>
      </c>
      <c r="E666" s="42" t="s">
        <v>530</v>
      </c>
      <c r="G666" s="51">
        <v>847.2</v>
      </c>
      <c r="I666" s="56">
        <v>847.2</v>
      </c>
      <c r="J666" s="41">
        <v>45387</v>
      </c>
      <c r="K666" s="57" t="s">
        <v>51</v>
      </c>
      <c r="L666" s="1" t="s">
        <v>113</v>
      </c>
      <c r="N666" t="str">
        <f>IF(F666="","NÃO","SIM")</f>
        <v>NÃO</v>
      </c>
      <c r="O666" t="str">
        <f>IF($B666=5,"SIM","")</f>
        <v/>
      </c>
      <c r="P666" s="52" t="str">
        <f>A666&amp;B666&amp;C666&amp;E666&amp;G666&amp;EDATE(J666,0)</f>
        <v>45387337081707840FOLHA DP - 03/2024847,245387</v>
      </c>
      <c r="Q666" s="1">
        <f>IF(A666=0,"",VLOOKUP($A666,RESUMO!$A$8:$B$107,2,FALSE))</f>
        <v>17</v>
      </c>
    </row>
    <row r="667" spans="1:17" x14ac:dyDescent="0.25">
      <c r="A667" s="53">
        <v>45387</v>
      </c>
      <c r="B667" s="1">
        <v>3</v>
      </c>
      <c r="C667" s="51" t="s">
        <v>78</v>
      </c>
      <c r="D667" s="54" t="s">
        <v>79</v>
      </c>
      <c r="E667" s="42" t="s">
        <v>80</v>
      </c>
      <c r="G667" s="51">
        <v>281.75</v>
      </c>
      <c r="I667" s="56">
        <v>281.75</v>
      </c>
      <c r="J667" s="41">
        <v>45387</v>
      </c>
      <c r="K667" s="57" t="s">
        <v>51</v>
      </c>
      <c r="L667" s="1" t="s">
        <v>81</v>
      </c>
      <c r="N667" t="str">
        <f>IF(F667="","NÃO","SIM")</f>
        <v>NÃO</v>
      </c>
      <c r="O667" t="str">
        <f>IF($B667=5,"SIM","")</f>
        <v/>
      </c>
      <c r="P667" s="52" t="str">
        <f>A667&amp;B667&amp;C667&amp;E667&amp;G667&amp;EDATE(J667,0)</f>
        <v>45387327648990687MHS SEGURANÇA DO TRABALHO281,7545387</v>
      </c>
      <c r="Q667" s="1">
        <f>IF(A667=0,"",VLOOKUP($A667,RESUMO!$A$8:$B$107,2,FALSE))</f>
        <v>17</v>
      </c>
    </row>
    <row r="668" spans="1:17" x14ac:dyDescent="0.25">
      <c r="A668" s="53">
        <v>45387</v>
      </c>
      <c r="B668" s="1">
        <v>3</v>
      </c>
      <c r="C668" s="51" t="s">
        <v>78</v>
      </c>
      <c r="D668" s="54" t="s">
        <v>79</v>
      </c>
      <c r="E668" s="42" t="s">
        <v>531</v>
      </c>
      <c r="G668" s="51">
        <v>115</v>
      </c>
      <c r="I668" s="56">
        <v>115</v>
      </c>
      <c r="J668" s="41">
        <v>45387</v>
      </c>
      <c r="K668" s="57" t="s">
        <v>51</v>
      </c>
      <c r="L668" s="1" t="s">
        <v>81</v>
      </c>
      <c r="N668" t="str">
        <f>IF(F668="","NÃO","SIM")</f>
        <v>NÃO</v>
      </c>
      <c r="O668" t="str">
        <f>IF($B668=5,"SIM","")</f>
        <v/>
      </c>
      <c r="P668" s="52" t="str">
        <f>A668&amp;B668&amp;C668&amp;E668&amp;G668&amp;EDATE(J668,0)</f>
        <v>45387327648990687MOTOBOY - MENSALIDADE 03/202411545387</v>
      </c>
      <c r="Q668" s="1">
        <f>IF(A668=0,"",VLOOKUP($A668,RESUMO!$A$8:$B$107,2,FALSE))</f>
        <v>17</v>
      </c>
    </row>
    <row r="669" spans="1:17" x14ac:dyDescent="0.25">
      <c r="A669" s="53">
        <v>45387</v>
      </c>
      <c r="B669" s="1">
        <v>3</v>
      </c>
      <c r="C669" s="51" t="s">
        <v>178</v>
      </c>
      <c r="D669" s="54" t="s">
        <v>179</v>
      </c>
      <c r="E669" s="42" t="s">
        <v>532</v>
      </c>
      <c r="G669" s="51">
        <v>765</v>
      </c>
      <c r="I669" s="56">
        <v>765</v>
      </c>
      <c r="J669" s="41">
        <v>45391</v>
      </c>
      <c r="K669" s="57" t="s">
        <v>181</v>
      </c>
      <c r="N669" t="str">
        <f>IF(F669="","NÃO","SIM")</f>
        <v>NÃO</v>
      </c>
      <c r="O669" t="str">
        <f>IF($B669=5,"SIM","")</f>
        <v/>
      </c>
      <c r="P669" s="52" t="str">
        <f>A669&amp;B669&amp;C669&amp;E669&amp;G669&amp;EDATE(J669,0)</f>
        <v>45387307409393000130GUINCHO, PEDESTAL, PISTOLA - NF 2387476545391</v>
      </c>
      <c r="Q669" s="1">
        <f>IF(A669=0,"",VLOOKUP($A669,RESUMO!$A$8:$B$107,2,FALSE))</f>
        <v>17</v>
      </c>
    </row>
    <row r="670" spans="1:17" x14ac:dyDescent="0.25">
      <c r="A670" s="53">
        <v>45387</v>
      </c>
      <c r="B670" s="1">
        <v>3</v>
      </c>
      <c r="C670" s="51" t="s">
        <v>178</v>
      </c>
      <c r="D670" s="54" t="s">
        <v>179</v>
      </c>
      <c r="E670" s="42" t="s">
        <v>533</v>
      </c>
      <c r="G670" s="51">
        <v>50</v>
      </c>
      <c r="I670" s="56">
        <v>50</v>
      </c>
      <c r="J670" s="41">
        <v>45399</v>
      </c>
      <c r="K670" s="57" t="s">
        <v>181</v>
      </c>
      <c r="N670" t="str">
        <f>IF(F670="","NÃO","SIM")</f>
        <v>NÃO</v>
      </c>
      <c r="O670" t="str">
        <f>IF($B670=5,"SIM","")</f>
        <v/>
      </c>
      <c r="P670" s="52" t="str">
        <f>A670&amp;B670&amp;C670&amp;E670&amp;G670&amp;EDATE(J670,0)</f>
        <v>45387307409393000130CORREIA - NF 25725045399</v>
      </c>
      <c r="Q670" s="1">
        <f>IF(A670=0,"",VLOOKUP($A670,RESUMO!$A$8:$B$107,2,FALSE))</f>
        <v>17</v>
      </c>
    </row>
    <row r="671" spans="1:17" x14ac:dyDescent="0.25">
      <c r="A671" s="53">
        <v>45387</v>
      </c>
      <c r="B671" s="1">
        <v>3</v>
      </c>
      <c r="C671" s="51" t="s">
        <v>225</v>
      </c>
      <c r="D671" s="54" t="s">
        <v>226</v>
      </c>
      <c r="E671" s="42" t="s">
        <v>534</v>
      </c>
      <c r="G671" s="51">
        <v>733.55</v>
      </c>
      <c r="I671" s="56">
        <v>733.55</v>
      </c>
      <c r="J671" s="41">
        <v>45404</v>
      </c>
      <c r="K671" s="57" t="s">
        <v>90</v>
      </c>
      <c r="N671" t="str">
        <f>IF(F671="","NÃO","SIM")</f>
        <v>NÃO</v>
      </c>
      <c r="O671" t="str">
        <f>IF($B671=5,"SIM","")</f>
        <v/>
      </c>
      <c r="P671" s="52" t="str">
        <f>A671&amp;B671&amp;C671&amp;E671&amp;G671&amp;EDATE(J671,0)</f>
        <v>45387317359233000188CABO, IMPERMEABILIZANTE, VASSOURA, TINTA - NF 20533356733,5545404</v>
      </c>
      <c r="Q671" s="1">
        <f>IF(A671=0,"",VLOOKUP($A671,RESUMO!$A$8:$B$107,2,FALSE))</f>
        <v>17</v>
      </c>
    </row>
    <row r="672" spans="1:17" x14ac:dyDescent="0.25">
      <c r="A672" s="53">
        <v>45387</v>
      </c>
      <c r="B672" s="1">
        <v>5</v>
      </c>
      <c r="C672" s="51" t="s">
        <v>215</v>
      </c>
      <c r="D672" s="54" t="s">
        <v>216</v>
      </c>
      <c r="E672" s="42" t="s">
        <v>535</v>
      </c>
      <c r="G672" s="51">
        <v>2400</v>
      </c>
      <c r="I672" s="56">
        <v>2400</v>
      </c>
      <c r="J672" s="41">
        <v>45376</v>
      </c>
      <c r="K672" s="57" t="s">
        <v>90</v>
      </c>
      <c r="N672" t="str">
        <f>IF(F672="","NÃO","SIM")</f>
        <v>NÃO</v>
      </c>
      <c r="O672" t="str">
        <f>IF($B672=5,"SIM","")</f>
        <v>SIM</v>
      </c>
      <c r="P672" s="52" t="str">
        <f>A672&amp;B672&amp;C672&amp;E672&amp;G672&amp;EDATE(J672,0)</f>
        <v>45387503562661000107CIMENTO - NF 127341240045376</v>
      </c>
      <c r="Q672" s="1">
        <f>IF(A672=0,"",VLOOKUP($A672,RESUMO!$A$8:$B$107,2,FALSE))</f>
        <v>17</v>
      </c>
    </row>
    <row r="673" spans="1:17" x14ac:dyDescent="0.25">
      <c r="A673" s="53">
        <v>45387</v>
      </c>
      <c r="B673" s="1">
        <v>5</v>
      </c>
      <c r="C673" s="51" t="s">
        <v>215</v>
      </c>
      <c r="D673" s="54" t="s">
        <v>216</v>
      </c>
      <c r="E673" s="42" t="s">
        <v>536</v>
      </c>
      <c r="G673" s="51">
        <v>2400</v>
      </c>
      <c r="I673" s="56">
        <v>2400</v>
      </c>
      <c r="J673" s="41">
        <v>45373</v>
      </c>
      <c r="K673" s="57" t="s">
        <v>90</v>
      </c>
      <c r="N673" t="str">
        <f>IF(F673="","NÃO","SIM")</f>
        <v>NÃO</v>
      </c>
      <c r="O673" t="str">
        <f>IF($B673=5,"SIM","")</f>
        <v>SIM</v>
      </c>
      <c r="P673" s="52" t="str">
        <f>A673&amp;B673&amp;C673&amp;E673&amp;G673&amp;EDATE(J673,0)</f>
        <v>45387503562661000107CIMENTO - NF 127321240045373</v>
      </c>
      <c r="Q673" s="1">
        <f>IF(A673=0,"",VLOOKUP($A673,RESUMO!$A$8:$B$107,2,FALSE))</f>
        <v>17</v>
      </c>
    </row>
    <row r="674" spans="1:17" x14ac:dyDescent="0.25">
      <c r="A674" s="53">
        <v>45387</v>
      </c>
      <c r="B674" s="1">
        <v>5</v>
      </c>
      <c r="C674" s="51" t="s">
        <v>225</v>
      </c>
      <c r="D674" s="54" t="s">
        <v>226</v>
      </c>
      <c r="E674" s="42" t="s">
        <v>537</v>
      </c>
      <c r="G674" s="51">
        <v>5508.5</v>
      </c>
      <c r="I674" s="56">
        <v>5508.5</v>
      </c>
      <c r="J674" s="41">
        <v>45379</v>
      </c>
      <c r="K674" s="57" t="s">
        <v>90</v>
      </c>
      <c r="N674" t="str">
        <f>IF(F674="","NÃO","SIM")</f>
        <v>NÃO</v>
      </c>
      <c r="O674" t="str">
        <f>IF($B674=5,"SIM","")</f>
        <v>SIM</v>
      </c>
      <c r="P674" s="52" t="str">
        <f>A674&amp;B674&amp;C674&amp;E674&amp;G674&amp;EDATE(J674,0)</f>
        <v>45387517359233000188MATERIAL ELÉTRICO - NF 205979615508,545379</v>
      </c>
      <c r="Q674" s="1">
        <f>IF(A674=0,"",VLOOKUP($A674,RESUMO!$A$8:$B$107,2,FALSE))</f>
        <v>17</v>
      </c>
    </row>
    <row r="675" spans="1:17" x14ac:dyDescent="0.25">
      <c r="A675" s="53">
        <v>45387</v>
      </c>
      <c r="B675" s="1">
        <v>5</v>
      </c>
      <c r="C675" s="51" t="s">
        <v>538</v>
      </c>
      <c r="D675" s="54" t="s">
        <v>539</v>
      </c>
      <c r="G675" s="51">
        <v>7000.69</v>
      </c>
      <c r="I675" s="56">
        <v>7000.69</v>
      </c>
      <c r="J675" s="41">
        <v>45377</v>
      </c>
      <c r="K675" s="57" t="s">
        <v>90</v>
      </c>
      <c r="N675" t="str">
        <f>IF(F675="","NÃO","SIM")</f>
        <v>NÃO</v>
      </c>
      <c r="O675" t="str">
        <f>IF($B675=5,"SIM","")</f>
        <v>SIM</v>
      </c>
      <c r="P675" s="52" t="str">
        <f>A675&amp;B675&amp;C675&amp;E675&amp;G675&amp;EDATE(J675,0)</f>
        <v>453875062844770002037000,6945377</v>
      </c>
      <c r="Q675" s="1">
        <f>IF(A675=0,"",VLOOKUP($A675,RESUMO!$A$8:$B$107,2,FALSE))</f>
        <v>17</v>
      </c>
    </row>
    <row r="676" spans="1:17" x14ac:dyDescent="0.25">
      <c r="A676" s="53">
        <v>45387</v>
      </c>
      <c r="B676" s="1">
        <v>5</v>
      </c>
      <c r="C676" s="51" t="s">
        <v>497</v>
      </c>
      <c r="D676" s="54" t="s">
        <v>498</v>
      </c>
      <c r="G676" s="51">
        <v>6250</v>
      </c>
      <c r="I676" s="56">
        <v>6250</v>
      </c>
      <c r="J676" s="41">
        <v>45376</v>
      </c>
      <c r="K676" s="57" t="s">
        <v>90</v>
      </c>
      <c r="N676" t="str">
        <f>IF(F676="","NÃO","SIM")</f>
        <v>NÃO</v>
      </c>
      <c r="O676" t="str">
        <f>IF($B676=5,"SIM","")</f>
        <v>SIM</v>
      </c>
      <c r="P676" s="52" t="str">
        <f>A676&amp;B676&amp;C676&amp;E676&amp;G676&amp;EDATE(J676,0)</f>
        <v>45387507080680000140625045376</v>
      </c>
      <c r="Q676" s="1">
        <f>IF(A676=0,"",VLOOKUP($A676,RESUMO!$A$8:$B$107,2,FALSE))</f>
        <v>17</v>
      </c>
    </row>
    <row r="677" spans="1:17" x14ac:dyDescent="0.25">
      <c r="A677" s="53">
        <v>45402</v>
      </c>
      <c r="B677" s="1">
        <v>1</v>
      </c>
      <c r="C677" s="51" t="s">
        <v>62</v>
      </c>
      <c r="D677" s="54" t="s">
        <v>63</v>
      </c>
      <c r="E677" s="42" t="s">
        <v>64</v>
      </c>
      <c r="G677" s="51">
        <v>1260</v>
      </c>
      <c r="I677" s="56">
        <v>1260</v>
      </c>
      <c r="J677" s="41">
        <v>45402</v>
      </c>
      <c r="K677" s="57" t="s">
        <v>51</v>
      </c>
      <c r="L677" s="1" t="s">
        <v>65</v>
      </c>
      <c r="N677" t="str">
        <f>IF(F677="","NÃO","SIM")</f>
        <v>NÃO</v>
      </c>
      <c r="O677" t="str">
        <f>IF($B677=5,"SIM","")</f>
        <v/>
      </c>
      <c r="P677" s="52" t="str">
        <f>A677&amp;B677&amp;C677&amp;E677&amp;G677&amp;EDATE(J677,0)</f>
        <v>45402112101331640SALÁRIO126045402</v>
      </c>
      <c r="Q677" s="1">
        <f>IF(A677=0,"",VLOOKUP($A677,RESUMO!$A$8:$B$107,2,FALSE))</f>
        <v>18</v>
      </c>
    </row>
    <row r="678" spans="1:17" x14ac:dyDescent="0.25">
      <c r="A678" s="53">
        <v>45402</v>
      </c>
      <c r="B678" s="1">
        <v>1</v>
      </c>
      <c r="C678" s="51" t="s">
        <v>72</v>
      </c>
      <c r="D678" s="54" t="s">
        <v>73</v>
      </c>
      <c r="E678" s="42" t="s">
        <v>64</v>
      </c>
      <c r="G678" s="51">
        <v>642.79999999999995</v>
      </c>
      <c r="I678" s="56">
        <v>642.79999999999995</v>
      </c>
      <c r="J678" s="41">
        <v>45402</v>
      </c>
      <c r="K678" s="57" t="s">
        <v>51</v>
      </c>
      <c r="L678" s="1" t="s">
        <v>74</v>
      </c>
      <c r="N678" t="str">
        <f>IF(F678="","NÃO","SIM")</f>
        <v>NÃO</v>
      </c>
      <c r="O678" t="str">
        <f>IF($B678=5,"SIM","")</f>
        <v/>
      </c>
      <c r="P678" s="52" t="str">
        <f>A678&amp;B678&amp;C678&amp;E678&amp;G678&amp;EDATE(J678,0)</f>
        <v>45402116700914655SALÁRIO642,845402</v>
      </c>
      <c r="Q678" s="1">
        <f>IF(A678=0,"",VLOOKUP($A678,RESUMO!$A$8:$B$107,2,FALSE))</f>
        <v>18</v>
      </c>
    </row>
    <row r="679" spans="1:17" x14ac:dyDescent="0.25">
      <c r="A679" s="53">
        <v>45402</v>
      </c>
      <c r="B679" s="1">
        <v>1</v>
      </c>
      <c r="C679" s="51" t="s">
        <v>201</v>
      </c>
      <c r="D679" s="54" t="s">
        <v>202</v>
      </c>
      <c r="E679" s="42" t="s">
        <v>64</v>
      </c>
      <c r="G679" s="51">
        <v>642.79999999999995</v>
      </c>
      <c r="I679" s="56">
        <v>642.79999999999995</v>
      </c>
      <c r="J679" s="41">
        <v>45402</v>
      </c>
      <c r="K679" s="57" t="s">
        <v>51</v>
      </c>
      <c r="L679" s="1" t="s">
        <v>203</v>
      </c>
      <c r="N679" t="str">
        <f>IF(F679="","NÃO","SIM")</f>
        <v>NÃO</v>
      </c>
      <c r="O679" t="str">
        <f>IF($B679=5,"SIM","")</f>
        <v/>
      </c>
      <c r="P679" s="52" t="str">
        <f>A679&amp;B679&amp;C679&amp;E679&amp;G679&amp;EDATE(J679,0)</f>
        <v>45402116700955688SALÁRIO642,845402</v>
      </c>
      <c r="Q679" s="1">
        <f>IF(A679=0,"",VLOOKUP($A679,RESUMO!$A$8:$B$107,2,FALSE))</f>
        <v>18</v>
      </c>
    </row>
    <row r="680" spans="1:17" x14ac:dyDescent="0.25">
      <c r="A680" s="53">
        <v>45402</v>
      </c>
      <c r="B680" s="1">
        <v>1</v>
      </c>
      <c r="C680" s="51" t="s">
        <v>204</v>
      </c>
      <c r="D680" s="54" t="s">
        <v>205</v>
      </c>
      <c r="E680" s="42" t="s">
        <v>64</v>
      </c>
      <c r="G680" s="51">
        <v>916</v>
      </c>
      <c r="I680" s="56">
        <v>916</v>
      </c>
      <c r="J680" s="41">
        <v>45402</v>
      </c>
      <c r="K680" s="57" t="s">
        <v>51</v>
      </c>
      <c r="L680" s="1" t="s">
        <v>206</v>
      </c>
      <c r="N680" t="str">
        <f>IF(F680="","NÃO","SIM")</f>
        <v>NÃO</v>
      </c>
      <c r="O680" t="str">
        <f>IF($B680=5,"SIM","")</f>
        <v/>
      </c>
      <c r="P680" s="52" t="str">
        <f>A680&amp;B680&amp;C680&amp;E680&amp;G680&amp;EDATE(J680,0)</f>
        <v>45402105864821560SALÁRIO91645402</v>
      </c>
      <c r="Q680" s="1">
        <f>IF(A680=0,"",VLOOKUP($A680,RESUMO!$A$8:$B$107,2,FALSE))</f>
        <v>18</v>
      </c>
    </row>
    <row r="681" spans="1:17" x14ac:dyDescent="0.25">
      <c r="A681" s="53">
        <v>45402</v>
      </c>
      <c r="B681" s="1">
        <v>1</v>
      </c>
      <c r="C681" s="51" t="s">
        <v>331</v>
      </c>
      <c r="D681" s="54" t="s">
        <v>332</v>
      </c>
      <c r="E681" s="42" t="s">
        <v>64</v>
      </c>
      <c r="G681" s="51">
        <v>1104.8</v>
      </c>
      <c r="I681" s="56">
        <v>1104.8</v>
      </c>
      <c r="J681" s="41">
        <v>45402</v>
      </c>
      <c r="K681" s="57" t="s">
        <v>51</v>
      </c>
      <c r="L681" s="1" t="s">
        <v>333</v>
      </c>
      <c r="N681" t="str">
        <f>IF(F681="","NÃO","SIM")</f>
        <v>NÃO</v>
      </c>
      <c r="O681" t="str">
        <f>IF($B681=5,"SIM","")</f>
        <v/>
      </c>
      <c r="P681" s="52" t="str">
        <f>A681&amp;B681&amp;C681&amp;E681&amp;G681&amp;EDATE(J681,0)</f>
        <v>45402113736490623SALÁRIO1104,845402</v>
      </c>
      <c r="Q681" s="1">
        <f>IF(A681=0,"",VLOOKUP($A681,RESUMO!$A$8:$B$107,2,FALSE))</f>
        <v>18</v>
      </c>
    </row>
    <row r="682" spans="1:17" x14ac:dyDescent="0.25">
      <c r="A682" s="53">
        <v>45402</v>
      </c>
      <c r="B682" s="1">
        <v>1</v>
      </c>
      <c r="C682" s="51" t="s">
        <v>409</v>
      </c>
      <c r="D682" s="54" t="s">
        <v>410</v>
      </c>
      <c r="E682" s="42" t="s">
        <v>64</v>
      </c>
      <c r="G682" s="51">
        <v>1104.8</v>
      </c>
      <c r="I682" s="56">
        <v>1104.8</v>
      </c>
      <c r="J682" s="41">
        <v>45402</v>
      </c>
      <c r="K682" s="57" t="s">
        <v>51</v>
      </c>
      <c r="N682" t="str">
        <f>IF(F682="","NÃO","SIM")</f>
        <v>NÃO</v>
      </c>
      <c r="O682" t="str">
        <f>IF($B682=5,"SIM","")</f>
        <v/>
      </c>
      <c r="P682" s="52" t="str">
        <f>A682&amp;B682&amp;C682&amp;E682&amp;G682&amp;EDATE(J682,0)</f>
        <v>45402112095122623SALÁRIO1104,845402</v>
      </c>
      <c r="Q682" s="1">
        <f>IF(A682=0,"",VLOOKUP($A682,RESUMO!$A$8:$B$107,2,FALSE))</f>
        <v>18</v>
      </c>
    </row>
    <row r="683" spans="1:17" x14ac:dyDescent="0.25">
      <c r="A683" s="53">
        <v>45402</v>
      </c>
      <c r="B683" s="1">
        <v>1</v>
      </c>
      <c r="C683" s="51" t="s">
        <v>479</v>
      </c>
      <c r="D683" s="54" t="s">
        <v>480</v>
      </c>
      <c r="E683" s="42" t="s">
        <v>64</v>
      </c>
      <c r="G683" s="51">
        <v>130</v>
      </c>
      <c r="H683" s="55">
        <v>6</v>
      </c>
      <c r="I683" s="56">
        <v>780</v>
      </c>
      <c r="J683" s="41">
        <v>45402</v>
      </c>
      <c r="K683" s="57" t="s">
        <v>51</v>
      </c>
      <c r="L683" s="1" t="s">
        <v>481</v>
      </c>
      <c r="N683" t="str">
        <f>IF(F683="","NÃO","SIM")</f>
        <v>NÃO</v>
      </c>
      <c r="O683" t="str">
        <f>IF($B683=5,"SIM","")</f>
        <v/>
      </c>
      <c r="P683" s="52" t="str">
        <f>A683&amp;B683&amp;C683&amp;E683&amp;G683&amp;EDATE(J683,0)</f>
        <v>45402111499237685SALÁRIO13045402</v>
      </c>
      <c r="Q683" s="1">
        <f>IF(A683=0,"",VLOOKUP($A683,RESUMO!$A$8:$B$107,2,FALSE))</f>
        <v>18</v>
      </c>
    </row>
    <row r="684" spans="1:17" x14ac:dyDescent="0.25">
      <c r="A684" s="53">
        <v>45402</v>
      </c>
      <c r="B684" s="1">
        <v>1</v>
      </c>
      <c r="C684" s="51" t="s">
        <v>69</v>
      </c>
      <c r="D684" s="54" t="s">
        <v>70</v>
      </c>
      <c r="E684" s="42" t="s">
        <v>64</v>
      </c>
      <c r="G684" s="51">
        <v>160</v>
      </c>
      <c r="H684" s="55">
        <v>8</v>
      </c>
      <c r="I684" s="56">
        <v>1280</v>
      </c>
      <c r="J684" s="41">
        <v>45402</v>
      </c>
      <c r="K684" s="57" t="s">
        <v>51</v>
      </c>
      <c r="L684" s="1" t="s">
        <v>71</v>
      </c>
      <c r="N684" t="str">
        <f>IF(F684="","NÃO","SIM")</f>
        <v>NÃO</v>
      </c>
      <c r="O684" t="str">
        <f>IF($B684=5,"SIM","")</f>
        <v/>
      </c>
      <c r="P684" s="52" t="str">
        <f>A684&amp;B684&amp;C684&amp;E684&amp;G684&amp;EDATE(J684,0)</f>
        <v>45402160917440625SALÁRIO16045402</v>
      </c>
      <c r="Q684" s="1">
        <f>IF(A684=0,"",VLOOKUP($A684,RESUMO!$A$8:$B$107,2,FALSE))</f>
        <v>18</v>
      </c>
    </row>
    <row r="685" spans="1:17" x14ac:dyDescent="0.25">
      <c r="A685" s="53">
        <v>45402</v>
      </c>
      <c r="B685" s="1">
        <v>1</v>
      </c>
      <c r="C685" s="51" t="s">
        <v>294</v>
      </c>
      <c r="D685" s="54" t="s">
        <v>295</v>
      </c>
      <c r="E685" s="42" t="s">
        <v>64</v>
      </c>
      <c r="G685" s="51">
        <v>160</v>
      </c>
      <c r="H685" s="55">
        <v>8</v>
      </c>
      <c r="I685" s="56">
        <v>1280</v>
      </c>
      <c r="J685" s="41">
        <v>45402</v>
      </c>
      <c r="K685" s="57" t="s">
        <v>51</v>
      </c>
      <c r="L685" s="1" t="s">
        <v>296</v>
      </c>
      <c r="N685" t="str">
        <f>IF(F685="","NÃO","SIM")</f>
        <v>NÃO</v>
      </c>
      <c r="O685" t="str">
        <f>IF($B685=5,"SIM","")</f>
        <v/>
      </c>
      <c r="P685" s="52" t="str">
        <f>A685&amp;B685&amp;C685&amp;E685&amp;G685&amp;EDATE(J685,0)</f>
        <v>45402109250736606SALÁRIO16045402</v>
      </c>
      <c r="Q685" s="1">
        <f>IF(A685=0,"",VLOOKUP($A685,RESUMO!$A$8:$B$107,2,FALSE))</f>
        <v>18</v>
      </c>
    </row>
    <row r="686" spans="1:17" x14ac:dyDescent="0.25">
      <c r="A686" s="53">
        <v>45402</v>
      </c>
      <c r="B686" s="1">
        <v>2</v>
      </c>
      <c r="C686" s="51" t="s">
        <v>261</v>
      </c>
      <c r="D686" s="54" t="s">
        <v>262</v>
      </c>
      <c r="E686" s="42" t="s">
        <v>540</v>
      </c>
      <c r="G686" s="51">
        <v>3000</v>
      </c>
      <c r="I686" s="56">
        <v>3000</v>
      </c>
      <c r="J686" s="41">
        <v>45402</v>
      </c>
      <c r="K686" s="57" t="s">
        <v>56</v>
      </c>
      <c r="L686" s="1" t="s">
        <v>264</v>
      </c>
      <c r="N686" t="str">
        <f>IF(F686="","NÃO","SIM")</f>
        <v>NÃO</v>
      </c>
      <c r="O686" t="str">
        <f>IF($B686=5,"SIM","")</f>
        <v/>
      </c>
      <c r="P686" s="52" t="str">
        <f>A686&amp;B686&amp;C686&amp;E686&amp;G686&amp;EDATE(J686,0)</f>
        <v>45402206411815666LIGAÇÃO DA CAIXA D'ÁGUA, BARRILETE DE AF E AQ300045402</v>
      </c>
      <c r="Q686" s="1">
        <f>IF(A686=0,"",VLOOKUP($A686,RESUMO!$A$8:$B$107,2,FALSE))</f>
        <v>18</v>
      </c>
    </row>
    <row r="687" spans="1:17" x14ac:dyDescent="0.25">
      <c r="A687" s="53">
        <v>45402</v>
      </c>
      <c r="B687" s="1">
        <v>3</v>
      </c>
      <c r="C687" s="51" t="s">
        <v>123</v>
      </c>
      <c r="D687" s="54" t="s">
        <v>124</v>
      </c>
      <c r="E687" s="42" t="s">
        <v>530</v>
      </c>
      <c r="G687" s="51">
        <v>1068.9000000000001</v>
      </c>
      <c r="I687" s="56">
        <v>1068.9000000000001</v>
      </c>
      <c r="J687" s="41">
        <v>45401</v>
      </c>
      <c r="K687" s="57" t="s">
        <v>51</v>
      </c>
      <c r="N687" t="str">
        <f>IF(F687="","NÃO","SIM")</f>
        <v>NÃO</v>
      </c>
      <c r="O687" t="str">
        <f>IF($B687=5,"SIM","")</f>
        <v/>
      </c>
      <c r="P687" s="52" t="str">
        <f>A687&amp;B687&amp;C687&amp;E687&amp;G687&amp;EDATE(J687,0)</f>
        <v>45402300360305000104FOLHA DP - 03/20241068,945401</v>
      </c>
      <c r="Q687" s="1">
        <f>IF(A687=0,"",VLOOKUP($A687,RESUMO!$A$8:$B$107,2,FALSE))</f>
        <v>18</v>
      </c>
    </row>
    <row r="688" spans="1:17" x14ac:dyDescent="0.25">
      <c r="A688" s="53">
        <v>45402</v>
      </c>
      <c r="B688" s="1">
        <v>3</v>
      </c>
      <c r="C688" s="51" t="s">
        <v>129</v>
      </c>
      <c r="D688" s="54" t="s">
        <v>130</v>
      </c>
      <c r="E688" s="42" t="s">
        <v>530</v>
      </c>
      <c r="G688" s="51">
        <v>6996.19</v>
      </c>
      <c r="I688" s="56">
        <v>6996.19</v>
      </c>
      <c r="J688" s="41">
        <v>45401</v>
      </c>
      <c r="K688" s="57" t="s">
        <v>51</v>
      </c>
      <c r="N688" t="str">
        <f>IF(F688="","NÃO","SIM")</f>
        <v>NÃO</v>
      </c>
      <c r="O688" t="str">
        <f>IF($B688=5,"SIM","")</f>
        <v/>
      </c>
      <c r="P688" s="52" t="str">
        <f>A688&amp;B688&amp;C688&amp;E688&amp;G688&amp;EDATE(J688,0)</f>
        <v>45402300394460000141FOLHA DP - 03/20246996,1945401</v>
      </c>
      <c r="Q688" s="1">
        <f>IF(A688=0,"",VLOOKUP($A688,RESUMO!$A$8:$B$107,2,FALSE))</f>
        <v>18</v>
      </c>
    </row>
    <row r="689" spans="1:17" x14ac:dyDescent="0.25">
      <c r="A689" s="53">
        <v>45402</v>
      </c>
      <c r="B689" s="1">
        <v>3</v>
      </c>
      <c r="C689" s="51" t="s">
        <v>78</v>
      </c>
      <c r="D689" s="54" t="s">
        <v>79</v>
      </c>
      <c r="E689" s="42" t="s">
        <v>80</v>
      </c>
      <c r="G689" s="51">
        <v>102.6</v>
      </c>
      <c r="I689" s="56">
        <v>102.6</v>
      </c>
      <c r="J689" s="41">
        <v>45404</v>
      </c>
      <c r="K689" s="57" t="s">
        <v>51</v>
      </c>
      <c r="L689" s="1" t="s">
        <v>81</v>
      </c>
      <c r="N689" t="str">
        <f>IF(F689="","NÃO","SIM")</f>
        <v>NÃO</v>
      </c>
      <c r="O689" t="str">
        <f>IF($B689=5,"SIM","")</f>
        <v/>
      </c>
      <c r="P689" s="52" t="str">
        <f>A689&amp;B689&amp;C689&amp;E689&amp;G689&amp;EDATE(J689,0)</f>
        <v>45402327648990687MHS SEGURANÇA DO TRABALHO102,645404</v>
      </c>
      <c r="Q689" s="1">
        <f>IF(A689=0,"",VLOOKUP($A689,RESUMO!$A$8:$B$107,2,FALSE))</f>
        <v>18</v>
      </c>
    </row>
    <row r="690" spans="1:17" x14ac:dyDescent="0.25">
      <c r="A690" s="53">
        <v>45402</v>
      </c>
      <c r="B690" s="1">
        <v>3</v>
      </c>
      <c r="C690" s="51" t="s">
        <v>463</v>
      </c>
      <c r="D690" s="54" t="s">
        <v>464</v>
      </c>
      <c r="E690" s="42" t="s">
        <v>541</v>
      </c>
      <c r="G690" s="51">
        <v>344</v>
      </c>
      <c r="I690" s="56">
        <v>344</v>
      </c>
      <c r="J690" s="41">
        <v>45404</v>
      </c>
      <c r="K690" s="57" t="s">
        <v>181</v>
      </c>
      <c r="N690" t="str">
        <f>IF(F690="","NÃO","SIM")</f>
        <v>NÃO</v>
      </c>
      <c r="O690" t="str">
        <f>IF($B690=5,"SIM","")</f>
        <v/>
      </c>
      <c r="P690" s="52" t="str">
        <f>A690&amp;B690&amp;C690&amp;E690&amp;G690&amp;EDATE(J690,0)</f>
        <v>45402321944558000103LOCAÇÃO DE ANDAIMES - ND 884234445404</v>
      </c>
      <c r="Q690" s="1">
        <f>IF(A690=0,"",VLOOKUP($A690,RESUMO!$A$8:$B$107,2,FALSE))</f>
        <v>18</v>
      </c>
    </row>
    <row r="691" spans="1:17" x14ac:dyDescent="0.25">
      <c r="A691" s="53">
        <v>45402</v>
      </c>
      <c r="B691" s="1">
        <v>3</v>
      </c>
      <c r="C691" s="51" t="s">
        <v>225</v>
      </c>
      <c r="D691" s="54" t="s">
        <v>226</v>
      </c>
      <c r="E691" s="42" t="s">
        <v>542</v>
      </c>
      <c r="G691" s="51">
        <v>733.55</v>
      </c>
      <c r="I691" s="56">
        <v>733.55</v>
      </c>
      <c r="J691" s="41">
        <v>45404</v>
      </c>
      <c r="K691" s="57" t="s">
        <v>90</v>
      </c>
      <c r="N691" t="str">
        <f>IF(F691="","NÃO","SIM")</f>
        <v>NÃO</v>
      </c>
      <c r="O691" t="str">
        <f>IF($B691=5,"SIM","")</f>
        <v/>
      </c>
      <c r="P691" s="52" t="str">
        <f>A691&amp;B691&amp;C691&amp;E691&amp;G691&amp;EDATE(J691,0)</f>
        <v>45402317359233000188CABO FLEX, IMPERMEABILIZANTE, VASSOURA, TINTA - NF 20533356733,5545404</v>
      </c>
      <c r="Q691" s="1">
        <f>IF(A691=0,"",VLOOKUP($A691,RESUMO!$A$8:$B$107,2,FALSE))</f>
        <v>18</v>
      </c>
    </row>
    <row r="692" spans="1:17" x14ac:dyDescent="0.25">
      <c r="A692" s="53">
        <v>45402</v>
      </c>
      <c r="B692" s="1">
        <v>3</v>
      </c>
      <c r="C692" s="51" t="s">
        <v>82</v>
      </c>
      <c r="D692" s="54" t="s">
        <v>83</v>
      </c>
      <c r="E692" s="42" t="s">
        <v>543</v>
      </c>
      <c r="G692" s="51">
        <v>41</v>
      </c>
      <c r="I692" s="56">
        <v>41</v>
      </c>
      <c r="J692" s="41">
        <v>45404</v>
      </c>
      <c r="K692" s="57" t="s">
        <v>51</v>
      </c>
      <c r="N692" t="str">
        <f>IF(F692="","NÃO","SIM")</f>
        <v>NÃO</v>
      </c>
      <c r="O692" t="str">
        <f>IF($B692=5,"SIM","")</f>
        <v/>
      </c>
      <c r="P692" s="52" t="str">
        <f>A692&amp;B692&amp;C692&amp;E692&amp;G692&amp;EDATE(J692,0)</f>
        <v>45402336245582000113REALIZAÇÃO DE EXAME  - NF 2024/3324145404</v>
      </c>
      <c r="Q692" s="1">
        <f>IF(A692=0,"",VLOOKUP($A692,RESUMO!$A$8:$B$107,2,FALSE))</f>
        <v>18</v>
      </c>
    </row>
    <row r="693" spans="1:17" x14ac:dyDescent="0.25">
      <c r="A693" s="53">
        <v>45402</v>
      </c>
      <c r="B693" s="1">
        <v>3</v>
      </c>
      <c r="C693" s="51" t="s">
        <v>126</v>
      </c>
      <c r="D693" s="54" t="s">
        <v>127</v>
      </c>
      <c r="E693" s="42" t="s">
        <v>544</v>
      </c>
      <c r="G693" s="51">
        <v>1395.9</v>
      </c>
      <c r="I693" s="56">
        <v>1395.9</v>
      </c>
      <c r="J693" s="41">
        <v>45407</v>
      </c>
      <c r="K693" s="57" t="s">
        <v>90</v>
      </c>
      <c r="N693" t="str">
        <f>IF(F693="","NÃO","SIM")</f>
        <v>NÃO</v>
      </c>
      <c r="O693" t="str">
        <f>IF($B693=5,"SIM","")</f>
        <v/>
      </c>
      <c r="P693" s="52" t="str">
        <f>A693&amp;B693&amp;C693&amp;E693&amp;G693&amp;EDATE(J693,0)</f>
        <v>45402316652460000215BRITA - NF 71901395,945407</v>
      </c>
      <c r="Q693" s="1">
        <f>IF(A693=0,"",VLOOKUP($A693,RESUMO!$A$8:$B$107,2,FALSE))</f>
        <v>18</v>
      </c>
    </row>
    <row r="694" spans="1:17" x14ac:dyDescent="0.25">
      <c r="A694" s="53">
        <v>45402</v>
      </c>
      <c r="B694" s="1">
        <v>3</v>
      </c>
      <c r="C694" s="51" t="s">
        <v>126</v>
      </c>
      <c r="D694" s="54" t="s">
        <v>127</v>
      </c>
      <c r="E694" s="42" t="s">
        <v>545</v>
      </c>
      <c r="G694" s="51">
        <v>807.84</v>
      </c>
      <c r="I694" s="56">
        <v>807.84</v>
      </c>
      <c r="J694" s="41">
        <v>45407</v>
      </c>
      <c r="K694" s="57" t="s">
        <v>90</v>
      </c>
      <c r="N694" t="str">
        <f>IF(F694="","NÃO","SIM")</f>
        <v>NÃO</v>
      </c>
      <c r="O694" t="str">
        <f>IF($B694=5,"SIM","")</f>
        <v/>
      </c>
      <c r="P694" s="52" t="str">
        <f>A694&amp;B694&amp;C694&amp;E694&amp;G694&amp;EDATE(J694,0)</f>
        <v>45402316652460000215BRITA - NF 7191807,8445407</v>
      </c>
      <c r="Q694" s="1">
        <f>IF(A694=0,"",VLOOKUP($A694,RESUMO!$A$8:$B$107,2,FALSE))</f>
        <v>18</v>
      </c>
    </row>
    <row r="695" spans="1:17" x14ac:dyDescent="0.25">
      <c r="A695" s="53">
        <v>45402</v>
      </c>
      <c r="B695" s="1">
        <v>3</v>
      </c>
      <c r="C695" s="51" t="s">
        <v>126</v>
      </c>
      <c r="D695" s="54" t="s">
        <v>127</v>
      </c>
      <c r="E695" s="42" t="s">
        <v>546</v>
      </c>
      <c r="G695" s="51">
        <v>1408.77</v>
      </c>
      <c r="I695" s="56">
        <v>1408.77</v>
      </c>
      <c r="J695" s="41">
        <v>45407</v>
      </c>
      <c r="K695" s="57" t="s">
        <v>90</v>
      </c>
      <c r="N695" t="str">
        <f>IF(F695="","NÃO","SIM")</f>
        <v>NÃO</v>
      </c>
      <c r="O695" t="str">
        <f>IF($B695=5,"SIM","")</f>
        <v/>
      </c>
      <c r="P695" s="52" t="str">
        <f>A695&amp;B695&amp;C695&amp;E695&amp;G695&amp;EDATE(J695,0)</f>
        <v>45402316652460000215BRITA - NF 71801408,7745407</v>
      </c>
      <c r="Q695" s="1">
        <f>IF(A695=0,"",VLOOKUP($A695,RESUMO!$A$8:$B$107,2,FALSE))</f>
        <v>18</v>
      </c>
    </row>
    <row r="696" spans="1:17" x14ac:dyDescent="0.25">
      <c r="A696" s="53">
        <v>45402</v>
      </c>
      <c r="B696" s="1">
        <v>3</v>
      </c>
      <c r="C696" s="51" t="s">
        <v>178</v>
      </c>
      <c r="D696" s="54" t="s">
        <v>179</v>
      </c>
      <c r="E696" s="42" t="s">
        <v>547</v>
      </c>
      <c r="G696" s="51">
        <v>430</v>
      </c>
      <c r="I696" s="56">
        <v>430</v>
      </c>
      <c r="J696" s="41">
        <v>45409</v>
      </c>
      <c r="K696" s="57" t="s">
        <v>181</v>
      </c>
      <c r="N696" t="str">
        <f>IF(F696="","NÃO","SIM")</f>
        <v>NÃO</v>
      </c>
      <c r="O696" t="str">
        <f>IF($B696=5,"SIM","")</f>
        <v/>
      </c>
      <c r="P696" s="52" t="str">
        <f>A696&amp;B696&amp;C696&amp;E696&amp;G696&amp;EDATE(J696,0)</f>
        <v>45402307409393000130POLICORTE E MARTELO - NF 2407943045409</v>
      </c>
      <c r="Q696" s="1">
        <f>IF(A696=0,"",VLOOKUP($A696,RESUMO!$A$8:$B$107,2,FALSE))</f>
        <v>18</v>
      </c>
    </row>
    <row r="697" spans="1:17" x14ac:dyDescent="0.25">
      <c r="A697" s="53">
        <v>45402</v>
      </c>
      <c r="B697" s="1">
        <v>3</v>
      </c>
      <c r="C697" s="51" t="s">
        <v>183</v>
      </c>
      <c r="D697" s="54" t="s">
        <v>184</v>
      </c>
      <c r="E697" s="42" t="s">
        <v>548</v>
      </c>
      <c r="G697" s="51">
        <v>2447.6999999999998</v>
      </c>
      <c r="I697" s="56">
        <v>2447.6999999999998</v>
      </c>
      <c r="J697" s="41">
        <v>45410</v>
      </c>
      <c r="K697" s="57" t="s">
        <v>51</v>
      </c>
      <c r="N697" t="str">
        <f>IF(F697="","NÃO","SIM")</f>
        <v>NÃO</v>
      </c>
      <c r="O697" t="str">
        <f>IF($B697=5,"SIM","")</f>
        <v/>
      </c>
      <c r="P697" s="52" t="str">
        <f>A697&amp;B697&amp;C697&amp;E697&amp;G697&amp;EDATE(J697,0)</f>
        <v>45402324654133000220CESTAS BASICAS - NF 2395782447,745410</v>
      </c>
      <c r="Q697" s="1">
        <f>IF(A697=0,"",VLOOKUP($A697,RESUMO!$A$8:$B$107,2,FALSE))</f>
        <v>18</v>
      </c>
    </row>
    <row r="698" spans="1:17" x14ac:dyDescent="0.25">
      <c r="A698" s="53">
        <v>45402</v>
      </c>
      <c r="B698" s="1">
        <v>3</v>
      </c>
      <c r="C698" s="51" t="s">
        <v>85</v>
      </c>
      <c r="D698" s="54" t="s">
        <v>86</v>
      </c>
      <c r="E698" s="42" t="s">
        <v>549</v>
      </c>
      <c r="G698" s="51">
        <v>166.82</v>
      </c>
      <c r="I698" s="56">
        <v>166.82</v>
      </c>
      <c r="J698" s="41">
        <v>45412</v>
      </c>
      <c r="K698" s="57" t="s">
        <v>51</v>
      </c>
      <c r="N698" t="str">
        <f>IF(F698="","NÃO","SIM")</f>
        <v>NÃO</v>
      </c>
      <c r="O698" t="str">
        <f>IF($B698=5,"SIM","")</f>
        <v/>
      </c>
      <c r="P698" s="52" t="str">
        <f>A698&amp;B698&amp;C698&amp;E698&amp;G698&amp;EDATE(J698,0)</f>
        <v>45402338727707000177COMPETÊNCIA 03/2024166,8245412</v>
      </c>
      <c r="Q698" s="1">
        <f>IF(A698=0,"",VLOOKUP($A698,RESUMO!$A$8:$B$107,2,FALSE))</f>
        <v>18</v>
      </c>
    </row>
    <row r="699" spans="1:17" x14ac:dyDescent="0.25">
      <c r="A699" s="53">
        <v>45402</v>
      </c>
      <c r="B699" s="1">
        <v>5</v>
      </c>
      <c r="C699" s="51" t="s">
        <v>103</v>
      </c>
      <c r="D699" s="54" t="s">
        <v>104</v>
      </c>
      <c r="E699" s="42" t="s">
        <v>550</v>
      </c>
      <c r="G699" s="51">
        <v>1306</v>
      </c>
      <c r="I699" s="56">
        <v>1306</v>
      </c>
      <c r="J699" s="41">
        <v>45392</v>
      </c>
      <c r="K699" s="57" t="s">
        <v>90</v>
      </c>
      <c r="N699" t="str">
        <f>IF(F699="","NÃO","SIM")</f>
        <v>NÃO</v>
      </c>
      <c r="O699" t="str">
        <f>IF($B699=5,"SIM","")</f>
        <v>SIM</v>
      </c>
      <c r="P699" s="52" t="str">
        <f>A699&amp;B699&amp;C699&amp;E699&amp;G699&amp;EDATE(J699,0)</f>
        <v>45402517250275000348MATERIAL HIDRAULICO - NF 462561130645392</v>
      </c>
      <c r="Q699" s="1">
        <f>IF(A699=0,"",VLOOKUP($A699,RESUMO!$A$8:$B$107,2,FALSE))</f>
        <v>18</v>
      </c>
    </row>
    <row r="700" spans="1:17" x14ac:dyDescent="0.25">
      <c r="A700" s="53">
        <v>45402</v>
      </c>
      <c r="B700" s="1">
        <v>5</v>
      </c>
      <c r="C700" s="51" t="s">
        <v>225</v>
      </c>
      <c r="D700" s="54" t="s">
        <v>226</v>
      </c>
      <c r="E700" s="42" t="s">
        <v>551</v>
      </c>
      <c r="G700" s="51">
        <v>5500.02</v>
      </c>
      <c r="I700" s="56">
        <v>5500.02</v>
      </c>
      <c r="J700" s="41">
        <v>45383</v>
      </c>
      <c r="K700" s="57" t="s">
        <v>90</v>
      </c>
      <c r="N700" t="str">
        <f>IF(F700="","NÃO","SIM")</f>
        <v>NÃO</v>
      </c>
      <c r="O700" t="str">
        <f>IF($B700=5,"SIM","")</f>
        <v>SIM</v>
      </c>
      <c r="P700" s="52" t="str">
        <f>A700&amp;B700&amp;C700&amp;E700&amp;G700&amp;EDATE(J700,0)</f>
        <v>45402517359233000188LONA, CABO FLEX, FITA - NF 205979615500,0245383</v>
      </c>
      <c r="Q700" s="1">
        <f>IF(A700=0,"",VLOOKUP($A700,RESUMO!$A$8:$B$107,2,FALSE))</f>
        <v>18</v>
      </c>
    </row>
    <row r="701" spans="1:17" x14ac:dyDescent="0.25">
      <c r="A701" s="53">
        <v>45402</v>
      </c>
      <c r="B701" s="1">
        <v>5</v>
      </c>
      <c r="C701" s="51" t="s">
        <v>98</v>
      </c>
      <c r="D701" s="54" t="s">
        <v>99</v>
      </c>
      <c r="E701" s="42" t="s">
        <v>552</v>
      </c>
      <c r="G701" s="51">
        <v>982.28</v>
      </c>
      <c r="I701" s="56">
        <v>982.28</v>
      </c>
      <c r="J701" s="41">
        <v>45393</v>
      </c>
      <c r="K701" s="57" t="s">
        <v>90</v>
      </c>
      <c r="L701" s="1" t="s">
        <v>100</v>
      </c>
      <c r="N701" t="str">
        <f>IF(F701="","NÃO","SIM")</f>
        <v>NÃO</v>
      </c>
      <c r="O701" t="str">
        <f>IF($B701=5,"SIM","")</f>
        <v>SIM</v>
      </c>
      <c r="P701" s="52" t="str">
        <f>A701&amp;B701&amp;C701&amp;E701&amp;G701&amp;EDATE(J701,0)</f>
        <v>45402517469701000177AÇO E PREGO - NF 389048982,2845393</v>
      </c>
      <c r="Q701" s="1">
        <f>IF(A701=0,"",VLOOKUP($A701,RESUMO!$A$8:$B$107,2,FALSE))</f>
        <v>18</v>
      </c>
    </row>
    <row r="702" spans="1:17" x14ac:dyDescent="0.25">
      <c r="A702" s="53">
        <v>45402</v>
      </c>
      <c r="B702" s="1">
        <v>5</v>
      </c>
      <c r="C702" s="51" t="s">
        <v>193</v>
      </c>
      <c r="D702" s="54" t="s">
        <v>194</v>
      </c>
      <c r="E702" s="42" t="s">
        <v>553</v>
      </c>
      <c r="G702" s="51">
        <v>915.69</v>
      </c>
      <c r="I702" s="56">
        <v>915.69</v>
      </c>
      <c r="J702" s="41">
        <v>45394</v>
      </c>
      <c r="K702" s="57" t="s">
        <v>90</v>
      </c>
      <c r="N702" t="str">
        <f>IF(F702="","NÃO","SIM")</f>
        <v>NÃO</v>
      </c>
      <c r="O702" t="str">
        <f>IF($B702=5,"SIM","")</f>
        <v>SIM</v>
      </c>
      <c r="P702" s="52" t="str">
        <f>A702&amp;B702&amp;C702&amp;E702&amp;G702&amp;EDATE(J702,0)</f>
        <v>45402502697297000111CABO FLEXIVEL, DISJUNTOR - NF 302002915,6945394</v>
      </c>
      <c r="Q702" s="1">
        <f>IF(A702=0,"",VLOOKUP($A702,RESUMO!$A$8:$B$107,2,FALSE))</f>
        <v>18</v>
      </c>
    </row>
    <row r="703" spans="1:17" x14ac:dyDescent="0.25">
      <c r="A703" s="53">
        <v>45402</v>
      </c>
      <c r="B703" s="1">
        <v>5</v>
      </c>
      <c r="C703" s="51" t="s">
        <v>294</v>
      </c>
      <c r="D703" s="54" t="s">
        <v>295</v>
      </c>
      <c r="E703" s="42" t="s">
        <v>500</v>
      </c>
      <c r="G703" s="51">
        <v>1674.87</v>
      </c>
      <c r="I703" s="56">
        <v>1674.87</v>
      </c>
      <c r="J703" s="41">
        <v>45390</v>
      </c>
      <c r="K703" s="57" t="s">
        <v>51</v>
      </c>
      <c r="L703" s="1" t="s">
        <v>296</v>
      </c>
      <c r="N703" t="str">
        <f>IF(F703="","NÃO","SIM")</f>
        <v>NÃO</v>
      </c>
      <c r="O703" t="str">
        <f>IF($B703=5,"SIM","")</f>
        <v>SIM</v>
      </c>
      <c r="P703" s="52" t="str">
        <f>A703&amp;B703&amp;C703&amp;E703&amp;G703&amp;EDATE(J703,0)</f>
        <v>45402509250736606RESCISÃO 1674,8745390</v>
      </c>
      <c r="Q703" s="1">
        <f>IF(A703=0,"",VLOOKUP($A703,RESUMO!$A$8:$B$107,2,FALSE))</f>
        <v>18</v>
      </c>
    </row>
    <row r="704" spans="1:17" x14ac:dyDescent="0.25">
      <c r="A704" s="53">
        <v>45402</v>
      </c>
      <c r="B704" s="1">
        <v>5</v>
      </c>
      <c r="C704" s="51" t="s">
        <v>69</v>
      </c>
      <c r="D704" s="54" t="s">
        <v>70</v>
      </c>
      <c r="E704" s="42" t="s">
        <v>500</v>
      </c>
      <c r="G704" s="51">
        <v>2643.55</v>
      </c>
      <c r="I704" s="56">
        <v>2643.55</v>
      </c>
      <c r="J704" s="41">
        <v>45390</v>
      </c>
      <c r="K704" s="57" t="s">
        <v>51</v>
      </c>
      <c r="L704" s="1" t="s">
        <v>71</v>
      </c>
      <c r="N704" t="str">
        <f>IF(F704="","NÃO","SIM")</f>
        <v>NÃO</v>
      </c>
      <c r="O704" t="str">
        <f>IF($B704=5,"SIM","")</f>
        <v>SIM</v>
      </c>
      <c r="P704" s="52" t="str">
        <f>A704&amp;B704&amp;C704&amp;E704&amp;G704&amp;EDATE(J704,0)</f>
        <v>45402560917440625RESCISÃO 2643,5545390</v>
      </c>
      <c r="Q704" s="1">
        <f>IF(A704=0,"",VLOOKUP($A704,RESUMO!$A$8:$B$107,2,FALSE))</f>
        <v>18</v>
      </c>
    </row>
    <row r="705" spans="1:17" x14ac:dyDescent="0.25">
      <c r="A705" s="53">
        <v>45402</v>
      </c>
      <c r="B705" s="1">
        <v>5</v>
      </c>
      <c r="C705" s="51" t="s">
        <v>123</v>
      </c>
      <c r="D705" s="54" t="s">
        <v>124</v>
      </c>
      <c r="E705" s="42" t="s">
        <v>554</v>
      </c>
      <c r="G705" s="51">
        <v>832.89</v>
      </c>
      <c r="I705" s="56">
        <v>832.89</v>
      </c>
      <c r="J705" s="41">
        <v>45390</v>
      </c>
      <c r="K705" s="57" t="s">
        <v>51</v>
      </c>
      <c r="N705" t="str">
        <f>IF(F705="","NÃO","SIM")</f>
        <v>NÃO</v>
      </c>
      <c r="O705" t="str">
        <f>IF($B705=5,"SIM","")</f>
        <v>SIM</v>
      </c>
      <c r="P705" s="52" t="str">
        <f>A705&amp;B705&amp;C705&amp;E705&amp;G705&amp;EDATE(J705,0)</f>
        <v>45402500360305000104FGTS JOSÉ ANGELO832,8945390</v>
      </c>
      <c r="Q705" s="1">
        <f>IF(A705=0,"",VLOOKUP($A705,RESUMO!$A$8:$B$107,2,FALSE))</f>
        <v>18</v>
      </c>
    </row>
    <row r="706" spans="1:17" x14ac:dyDescent="0.25">
      <c r="A706" s="53">
        <v>45402</v>
      </c>
      <c r="B706" s="1">
        <v>5</v>
      </c>
      <c r="C706" s="51" t="s">
        <v>123</v>
      </c>
      <c r="D706" s="54" t="s">
        <v>124</v>
      </c>
      <c r="E706" s="42" t="s">
        <v>555</v>
      </c>
      <c r="G706" s="51">
        <v>532.69000000000005</v>
      </c>
      <c r="I706" s="56">
        <v>532.69000000000005</v>
      </c>
      <c r="J706" s="41">
        <v>45390</v>
      </c>
      <c r="K706" s="57" t="s">
        <v>51</v>
      </c>
      <c r="N706" t="str">
        <f>IF(F706="","NÃO","SIM")</f>
        <v>NÃO</v>
      </c>
      <c r="O706" t="str">
        <f>IF($B706=5,"SIM","")</f>
        <v>SIM</v>
      </c>
      <c r="P706" s="52" t="str">
        <f>A706&amp;B706&amp;C706&amp;E706&amp;G706&amp;EDATE(J706,0)</f>
        <v>45402500360305000104FGTS KENDIS MORAES532,6945390</v>
      </c>
      <c r="Q706" s="1">
        <f>IF(A706=0,"",VLOOKUP($A706,RESUMO!$A$8:$B$107,2,FALSE))</f>
        <v>18</v>
      </c>
    </row>
    <row r="707" spans="1:17" x14ac:dyDescent="0.25">
      <c r="A707" s="53">
        <v>45402</v>
      </c>
      <c r="B707" s="1">
        <v>5</v>
      </c>
      <c r="C707" s="51" t="s">
        <v>215</v>
      </c>
      <c r="D707" s="54" t="s">
        <v>216</v>
      </c>
      <c r="E707" s="42" t="s">
        <v>556</v>
      </c>
      <c r="G707" s="51">
        <v>2400</v>
      </c>
      <c r="I707" s="56">
        <v>2400</v>
      </c>
      <c r="J707" s="41">
        <v>45394</v>
      </c>
      <c r="K707" s="57" t="s">
        <v>90</v>
      </c>
      <c r="N707" t="str">
        <f>IF(F707="","NÃO","SIM")</f>
        <v>NÃO</v>
      </c>
      <c r="O707" t="str">
        <f>IF($B707=5,"SIM","")</f>
        <v>SIM</v>
      </c>
      <c r="P707" s="52" t="str">
        <f>A707&amp;B707&amp;C707&amp;E707&amp;G707&amp;EDATE(J707,0)</f>
        <v>45402503562661000107CIMENTO - NF 127757240045394</v>
      </c>
      <c r="Q707" s="1">
        <f>IF(A707=0,"",VLOOKUP($A707,RESUMO!$A$8:$B$107,2,FALSE))</f>
        <v>18</v>
      </c>
    </row>
    <row r="708" spans="1:17" x14ac:dyDescent="0.25">
      <c r="A708" s="53">
        <v>45402</v>
      </c>
      <c r="B708" s="1">
        <v>5</v>
      </c>
      <c r="C708" s="51" t="s">
        <v>103</v>
      </c>
      <c r="D708" s="54" t="s">
        <v>104</v>
      </c>
      <c r="E708" s="42" t="s">
        <v>557</v>
      </c>
      <c r="G708" s="51">
        <v>1836</v>
      </c>
      <c r="I708" s="56">
        <v>1836</v>
      </c>
      <c r="J708" s="41">
        <v>45394</v>
      </c>
      <c r="K708" s="57" t="s">
        <v>90</v>
      </c>
      <c r="N708" t="str">
        <f>IF(F708="","NÃO","SIM")</f>
        <v>NÃO</v>
      </c>
      <c r="O708" t="str">
        <f>IF($B708=5,"SIM","")</f>
        <v>SIM</v>
      </c>
      <c r="P708" s="52" t="str">
        <f>A708&amp;B708&amp;C708&amp;E708&amp;G708&amp;EDATE(J708,0)</f>
        <v>45402517250275000348MATERIAL HIDRAULICO - NF 463051183645394</v>
      </c>
      <c r="Q708" s="1">
        <f>IF(A708=0,"",VLOOKUP($A708,RESUMO!$A$8:$B$107,2,FALSE))</f>
        <v>18</v>
      </c>
    </row>
    <row r="709" spans="1:17" x14ac:dyDescent="0.25">
      <c r="A709" s="53">
        <v>45417</v>
      </c>
      <c r="B709" s="1">
        <v>1</v>
      </c>
      <c r="C709" s="51" t="s">
        <v>62</v>
      </c>
      <c r="D709" s="54" t="s">
        <v>63</v>
      </c>
      <c r="E709" s="42" t="s">
        <v>64</v>
      </c>
      <c r="G709" s="51">
        <v>2257.17</v>
      </c>
      <c r="I709" s="56">
        <v>2257.17</v>
      </c>
      <c r="J709" s="41">
        <v>45419</v>
      </c>
      <c r="K709" s="57" t="s">
        <v>51</v>
      </c>
      <c r="L709" s="1" t="s">
        <v>65</v>
      </c>
      <c r="N709" t="str">
        <f>IF(F709="","NÃO","SIM")</f>
        <v>NÃO</v>
      </c>
      <c r="O709" t="str">
        <f>IF($B709=5,"SIM","")</f>
        <v/>
      </c>
      <c r="P709" s="52" t="str">
        <f>A709&amp;B709&amp;C709&amp;E709&amp;G709&amp;EDATE(J709,0)</f>
        <v>45417112101331640SALÁRIO2257,1745419</v>
      </c>
      <c r="Q709" s="1">
        <f>IF(A709=0,"",VLOOKUP($A709,RESUMO!$A$8:$B$107,2,FALSE))</f>
        <v>19</v>
      </c>
    </row>
    <row r="710" spans="1:17" x14ac:dyDescent="0.25">
      <c r="A710" s="53">
        <v>45417</v>
      </c>
      <c r="B710" s="1">
        <v>1</v>
      </c>
      <c r="C710" s="51" t="s">
        <v>72</v>
      </c>
      <c r="D710" s="54" t="s">
        <v>73</v>
      </c>
      <c r="E710" s="42" t="s">
        <v>64</v>
      </c>
      <c r="G710" s="51">
        <v>1218.45</v>
      </c>
      <c r="I710" s="56">
        <v>1218.45</v>
      </c>
      <c r="J710" s="41">
        <v>45419</v>
      </c>
      <c r="K710" s="57" t="s">
        <v>51</v>
      </c>
      <c r="L710" s="1" t="s">
        <v>74</v>
      </c>
      <c r="N710" t="str">
        <f>IF(F710="","NÃO","SIM")</f>
        <v>NÃO</v>
      </c>
      <c r="O710" t="str">
        <f>IF($B710=5,"SIM","")</f>
        <v/>
      </c>
      <c r="P710" s="52" t="str">
        <f>A710&amp;B710&amp;C710&amp;E710&amp;G710&amp;EDATE(J710,0)</f>
        <v>45417116700914655SALÁRIO1218,4545419</v>
      </c>
      <c r="Q710" s="1">
        <f>IF(A710=0,"",VLOOKUP($A710,RESUMO!$A$8:$B$107,2,FALSE))</f>
        <v>19</v>
      </c>
    </row>
    <row r="711" spans="1:17" x14ac:dyDescent="0.25">
      <c r="A711" s="53">
        <v>45417</v>
      </c>
      <c r="B711" s="1">
        <v>1</v>
      </c>
      <c r="C711" s="51" t="s">
        <v>201</v>
      </c>
      <c r="D711" s="54" t="s">
        <v>202</v>
      </c>
      <c r="E711" s="42" t="s">
        <v>64</v>
      </c>
      <c r="G711" s="51">
        <v>1208.9000000000001</v>
      </c>
      <c r="I711" s="56">
        <v>1208.9000000000001</v>
      </c>
      <c r="J711" s="41">
        <v>45419</v>
      </c>
      <c r="K711" s="57" t="s">
        <v>51</v>
      </c>
      <c r="L711" s="1" t="s">
        <v>203</v>
      </c>
      <c r="N711" t="str">
        <f>IF(F711="","NÃO","SIM")</f>
        <v>NÃO</v>
      </c>
      <c r="O711" t="str">
        <f>IF($B711=5,"SIM","")</f>
        <v/>
      </c>
      <c r="P711" s="52" t="str">
        <f>A711&amp;B711&amp;C711&amp;E711&amp;G711&amp;EDATE(J711,0)</f>
        <v>45417116700955688SALÁRIO1208,945419</v>
      </c>
      <c r="Q711" s="1">
        <f>IF(A711=0,"",VLOOKUP($A711,RESUMO!$A$8:$B$107,2,FALSE))</f>
        <v>19</v>
      </c>
    </row>
    <row r="712" spans="1:17" x14ac:dyDescent="0.25">
      <c r="A712" s="53">
        <v>45417</v>
      </c>
      <c r="B712" s="1">
        <v>1</v>
      </c>
      <c r="C712" s="51" t="s">
        <v>204</v>
      </c>
      <c r="D712" s="54" t="s">
        <v>205</v>
      </c>
      <c r="E712" s="42" t="s">
        <v>64</v>
      </c>
      <c r="G712" s="51">
        <v>1584.93</v>
      </c>
      <c r="I712" s="56">
        <v>1584.93</v>
      </c>
      <c r="J712" s="41">
        <v>45419</v>
      </c>
      <c r="K712" s="57" t="s">
        <v>51</v>
      </c>
      <c r="L712" s="1" t="s">
        <v>206</v>
      </c>
      <c r="N712" t="str">
        <f>IF(F712="","NÃO","SIM")</f>
        <v>NÃO</v>
      </c>
      <c r="O712" t="str">
        <f>IF($B712=5,"SIM","")</f>
        <v/>
      </c>
      <c r="P712" s="52" t="str">
        <f>A712&amp;B712&amp;C712&amp;E712&amp;G712&amp;EDATE(J712,0)</f>
        <v>45417105864821560SALÁRIO1584,9345419</v>
      </c>
      <c r="Q712" s="1">
        <f>IF(A712=0,"",VLOOKUP($A712,RESUMO!$A$8:$B$107,2,FALSE))</f>
        <v>19</v>
      </c>
    </row>
    <row r="713" spans="1:17" x14ac:dyDescent="0.25">
      <c r="A713" s="53">
        <v>45417</v>
      </c>
      <c r="B713" s="1">
        <v>1</v>
      </c>
      <c r="C713" s="51" t="s">
        <v>331</v>
      </c>
      <c r="D713" s="54" t="s">
        <v>332</v>
      </c>
      <c r="E713" s="42" t="s">
        <v>64</v>
      </c>
      <c r="G713" s="51">
        <v>1426.95</v>
      </c>
      <c r="I713" s="56">
        <v>1426.95</v>
      </c>
      <c r="J713" s="41">
        <v>45419</v>
      </c>
      <c r="K713" s="57" t="s">
        <v>51</v>
      </c>
      <c r="L713" s="1" t="s">
        <v>333</v>
      </c>
      <c r="N713" t="str">
        <f>IF(F713="","NÃO","SIM")</f>
        <v>NÃO</v>
      </c>
      <c r="O713" t="str">
        <f>IF($B713=5,"SIM","")</f>
        <v/>
      </c>
      <c r="P713" s="52" t="str">
        <f>A713&amp;B713&amp;C713&amp;E713&amp;G713&amp;EDATE(J713,0)</f>
        <v>45417113736490623SALÁRIO1426,9545419</v>
      </c>
      <c r="Q713" s="1">
        <f>IF(A713=0,"",VLOOKUP($A713,RESUMO!$A$8:$B$107,2,FALSE))</f>
        <v>19</v>
      </c>
    </row>
    <row r="714" spans="1:17" x14ac:dyDescent="0.25">
      <c r="A714" s="53">
        <v>45417</v>
      </c>
      <c r="B714" s="1">
        <v>1</v>
      </c>
      <c r="C714" s="51" t="s">
        <v>409</v>
      </c>
      <c r="D714" s="54" t="s">
        <v>410</v>
      </c>
      <c r="E714" s="42" t="s">
        <v>64</v>
      </c>
      <c r="G714" s="51">
        <v>1136.58</v>
      </c>
      <c r="I714" s="56">
        <v>1136.58</v>
      </c>
      <c r="J714" s="41">
        <v>45419</v>
      </c>
      <c r="K714" s="57" t="s">
        <v>51</v>
      </c>
      <c r="N714" t="str">
        <f>IF(F714="","NÃO","SIM")</f>
        <v>NÃO</v>
      </c>
      <c r="O714" t="str">
        <f>IF($B714=5,"SIM","")</f>
        <v/>
      </c>
      <c r="P714" s="52" t="str">
        <f>A714&amp;B714&amp;C714&amp;E714&amp;G714&amp;EDATE(J714,0)</f>
        <v>45417112095122623SALÁRIO1136,5845419</v>
      </c>
      <c r="Q714" s="1">
        <f>IF(A714=0,"",VLOOKUP($A714,RESUMO!$A$8:$B$107,2,FALSE))</f>
        <v>19</v>
      </c>
    </row>
    <row r="715" spans="1:17" x14ac:dyDescent="0.25">
      <c r="A715" s="53">
        <v>45417</v>
      </c>
      <c r="B715" s="1">
        <v>1</v>
      </c>
      <c r="C715" s="51" t="s">
        <v>62</v>
      </c>
      <c r="D715" s="54" t="s">
        <v>63</v>
      </c>
      <c r="E715" s="42" t="s">
        <v>107</v>
      </c>
      <c r="G715" s="51">
        <v>31.4</v>
      </c>
      <c r="H715" s="55">
        <v>8</v>
      </c>
      <c r="I715" s="56">
        <v>251.2</v>
      </c>
      <c r="J715" s="41">
        <v>45419</v>
      </c>
      <c r="K715" s="57" t="s">
        <v>51</v>
      </c>
      <c r="L715" s="1" t="s">
        <v>65</v>
      </c>
      <c r="N715" t="str">
        <f>IF(F715="","NÃO","SIM")</f>
        <v>NÃO</v>
      </c>
      <c r="O715" t="str">
        <f>IF($B715=5,"SIM","")</f>
        <v/>
      </c>
      <c r="P715" s="52" t="str">
        <f>A715&amp;B715&amp;C715&amp;E715&amp;G715&amp;EDATE(J715,0)</f>
        <v>45417112101331640TRANSPORTE31,445419</v>
      </c>
      <c r="Q715" s="1">
        <f>IF(A715=0,"",VLOOKUP($A715,RESUMO!$A$8:$B$107,2,FALSE))</f>
        <v>19</v>
      </c>
    </row>
    <row r="716" spans="1:17" x14ac:dyDescent="0.25">
      <c r="A716" s="53">
        <v>45417</v>
      </c>
      <c r="B716" s="1">
        <v>1</v>
      </c>
      <c r="C716" s="51" t="s">
        <v>72</v>
      </c>
      <c r="D716" s="54" t="s">
        <v>73</v>
      </c>
      <c r="E716" s="42" t="s">
        <v>107</v>
      </c>
      <c r="G716" s="51">
        <v>41.8</v>
      </c>
      <c r="H716" s="55">
        <v>20</v>
      </c>
      <c r="I716" s="56">
        <v>836</v>
      </c>
      <c r="J716" s="41">
        <v>45419</v>
      </c>
      <c r="K716" s="57" t="s">
        <v>51</v>
      </c>
      <c r="L716" s="1" t="s">
        <v>74</v>
      </c>
      <c r="N716" t="str">
        <f>IF(F716="","NÃO","SIM")</f>
        <v>NÃO</v>
      </c>
      <c r="O716" t="str">
        <f>IF($B716=5,"SIM","")</f>
        <v/>
      </c>
      <c r="P716" s="52" t="str">
        <f>A716&amp;B716&amp;C716&amp;E716&amp;G716&amp;EDATE(J716,0)</f>
        <v>45417116700914655TRANSPORTE41,845419</v>
      </c>
      <c r="Q716" s="1">
        <f>IF(A716=0,"",VLOOKUP($A716,RESUMO!$A$8:$B$107,2,FALSE))</f>
        <v>19</v>
      </c>
    </row>
    <row r="717" spans="1:17" x14ac:dyDescent="0.25">
      <c r="A717" s="53">
        <v>45417</v>
      </c>
      <c r="B717" s="1">
        <v>1</v>
      </c>
      <c r="C717" s="51" t="s">
        <v>201</v>
      </c>
      <c r="D717" s="54" t="s">
        <v>202</v>
      </c>
      <c r="E717" s="42" t="s">
        <v>107</v>
      </c>
      <c r="G717" s="51">
        <v>41.8</v>
      </c>
      <c r="H717" s="55">
        <v>21</v>
      </c>
      <c r="I717" s="56">
        <v>877.8</v>
      </c>
      <c r="J717" s="41">
        <v>45419</v>
      </c>
      <c r="K717" s="57" t="s">
        <v>51</v>
      </c>
      <c r="L717" s="1" t="s">
        <v>203</v>
      </c>
      <c r="N717" t="str">
        <f>IF(F717="","NÃO","SIM")</f>
        <v>NÃO</v>
      </c>
      <c r="O717" t="str">
        <f>IF($B717=5,"SIM","")</f>
        <v/>
      </c>
      <c r="P717" s="52" t="str">
        <f>A717&amp;B717&amp;C717&amp;E717&amp;G717&amp;EDATE(J717,0)</f>
        <v>45417116700955688TRANSPORTE41,845419</v>
      </c>
      <c r="Q717" s="1">
        <f>IF(A717=0,"",VLOOKUP($A717,RESUMO!$A$8:$B$107,2,FALSE))</f>
        <v>19</v>
      </c>
    </row>
    <row r="718" spans="1:17" x14ac:dyDescent="0.25">
      <c r="A718" s="53">
        <v>45417</v>
      </c>
      <c r="B718" s="1">
        <v>1</v>
      </c>
      <c r="C718" s="51" t="s">
        <v>204</v>
      </c>
      <c r="D718" s="54" t="s">
        <v>205</v>
      </c>
      <c r="E718" s="42" t="s">
        <v>107</v>
      </c>
      <c r="G718" s="51">
        <v>10</v>
      </c>
      <c r="H718" s="55">
        <v>19</v>
      </c>
      <c r="I718" s="56">
        <v>190</v>
      </c>
      <c r="J718" s="41">
        <v>45419</v>
      </c>
      <c r="K718" s="57" t="s">
        <v>51</v>
      </c>
      <c r="L718" s="1" t="s">
        <v>206</v>
      </c>
      <c r="N718" t="str">
        <f>IF(F718="","NÃO","SIM")</f>
        <v>NÃO</v>
      </c>
      <c r="O718" t="str">
        <f>IF($B718=5,"SIM","")</f>
        <v/>
      </c>
      <c r="P718" s="52" t="str">
        <f>A718&amp;B718&amp;C718&amp;E718&amp;G718&amp;EDATE(J718,0)</f>
        <v>45417105864821560TRANSPORTE1045419</v>
      </c>
      <c r="Q718" s="1">
        <f>IF(A718=0,"",VLOOKUP($A718,RESUMO!$A$8:$B$107,2,FALSE))</f>
        <v>19</v>
      </c>
    </row>
    <row r="719" spans="1:17" x14ac:dyDescent="0.25">
      <c r="A719" s="53">
        <v>45417</v>
      </c>
      <c r="B719" s="1">
        <v>1</v>
      </c>
      <c r="C719" s="51" t="s">
        <v>331</v>
      </c>
      <c r="D719" s="54" t="s">
        <v>332</v>
      </c>
      <c r="E719" s="42" t="s">
        <v>107</v>
      </c>
      <c r="G719" s="51">
        <v>10</v>
      </c>
      <c r="H719" s="55">
        <v>21</v>
      </c>
      <c r="I719" s="56">
        <v>210</v>
      </c>
      <c r="J719" s="41">
        <v>45419</v>
      </c>
      <c r="K719" s="57" t="s">
        <v>51</v>
      </c>
      <c r="L719" s="1" t="s">
        <v>333</v>
      </c>
      <c r="N719" t="str">
        <f>IF(F719="","NÃO","SIM")</f>
        <v>NÃO</v>
      </c>
      <c r="O719" t="str">
        <f>IF($B719=5,"SIM","")</f>
        <v/>
      </c>
      <c r="P719" s="52" t="str">
        <f>A719&amp;B719&amp;C719&amp;E719&amp;G719&amp;EDATE(J719,0)</f>
        <v>45417113736490623TRANSPORTE1045419</v>
      </c>
      <c r="Q719" s="1">
        <f>IF(A719=0,"",VLOOKUP($A719,RESUMO!$A$8:$B$107,2,FALSE))</f>
        <v>19</v>
      </c>
    </row>
    <row r="720" spans="1:17" x14ac:dyDescent="0.25">
      <c r="A720" s="53">
        <v>45417</v>
      </c>
      <c r="B720" s="1">
        <v>1</v>
      </c>
      <c r="C720" s="51" t="s">
        <v>409</v>
      </c>
      <c r="D720" s="54" t="s">
        <v>410</v>
      </c>
      <c r="E720" s="42" t="s">
        <v>107</v>
      </c>
      <c r="G720" s="51">
        <v>38.799999999999997</v>
      </c>
      <c r="H720" s="55">
        <v>17</v>
      </c>
      <c r="I720" s="56">
        <v>659.59999999999991</v>
      </c>
      <c r="J720" s="41">
        <v>45419</v>
      </c>
      <c r="K720" s="57" t="s">
        <v>51</v>
      </c>
      <c r="N720" t="str">
        <f>IF(F720="","NÃO","SIM")</f>
        <v>NÃO</v>
      </c>
      <c r="O720" t="str">
        <f>IF($B720=5,"SIM","")</f>
        <v/>
      </c>
      <c r="P720" s="52" t="str">
        <f>A720&amp;B720&amp;C720&amp;E720&amp;G720&amp;EDATE(J720,0)</f>
        <v>45417112095122623TRANSPORTE38,845419</v>
      </c>
      <c r="Q720" s="1">
        <f>IF(A720=0,"",VLOOKUP($A720,RESUMO!$A$8:$B$107,2,FALSE))</f>
        <v>19</v>
      </c>
    </row>
    <row r="721" spans="1:17" x14ac:dyDescent="0.25">
      <c r="A721" s="53">
        <v>45417</v>
      </c>
      <c r="B721" s="1">
        <v>1</v>
      </c>
      <c r="C721" s="51" t="s">
        <v>62</v>
      </c>
      <c r="D721" s="54" t="s">
        <v>63</v>
      </c>
      <c r="E721" s="42" t="s">
        <v>108</v>
      </c>
      <c r="G721" s="51">
        <v>4</v>
      </c>
      <c r="H721" s="55">
        <v>8</v>
      </c>
      <c r="I721" s="56">
        <v>32</v>
      </c>
      <c r="J721" s="41">
        <v>45419</v>
      </c>
      <c r="K721" s="57" t="s">
        <v>51</v>
      </c>
      <c r="L721" s="1" t="s">
        <v>65</v>
      </c>
      <c r="N721" t="str">
        <f>IF(F721="","NÃO","SIM")</f>
        <v>NÃO</v>
      </c>
      <c r="O721" t="str">
        <f>IF($B721=5,"SIM","")</f>
        <v/>
      </c>
      <c r="P721" s="52" t="str">
        <f>A721&amp;B721&amp;C721&amp;E721&amp;G721&amp;EDATE(J721,0)</f>
        <v>45417112101331640CAFÉ445419</v>
      </c>
      <c r="Q721" s="1">
        <f>IF(A721=0,"",VLOOKUP($A721,RESUMO!$A$8:$B$107,2,FALSE))</f>
        <v>19</v>
      </c>
    </row>
    <row r="722" spans="1:17" x14ac:dyDescent="0.25">
      <c r="A722" s="53">
        <v>45417</v>
      </c>
      <c r="B722" s="1">
        <v>1</v>
      </c>
      <c r="C722" s="51" t="s">
        <v>72</v>
      </c>
      <c r="D722" s="54" t="s">
        <v>73</v>
      </c>
      <c r="E722" s="42" t="s">
        <v>108</v>
      </c>
      <c r="G722" s="51">
        <v>4</v>
      </c>
      <c r="H722" s="55">
        <v>20</v>
      </c>
      <c r="I722" s="56">
        <v>80</v>
      </c>
      <c r="J722" s="41">
        <v>45419</v>
      </c>
      <c r="K722" s="57" t="s">
        <v>51</v>
      </c>
      <c r="L722" s="1" t="s">
        <v>74</v>
      </c>
      <c r="N722" t="str">
        <f>IF(F722="","NÃO","SIM")</f>
        <v>NÃO</v>
      </c>
      <c r="O722" t="str">
        <f>IF($B722=5,"SIM","")</f>
        <v/>
      </c>
      <c r="P722" s="52" t="str">
        <f>A722&amp;B722&amp;C722&amp;E722&amp;G722&amp;EDATE(J722,0)</f>
        <v>45417116700914655CAFÉ445419</v>
      </c>
      <c r="Q722" s="1">
        <f>IF(A722=0,"",VLOOKUP($A722,RESUMO!$A$8:$B$107,2,FALSE))</f>
        <v>19</v>
      </c>
    </row>
    <row r="723" spans="1:17" x14ac:dyDescent="0.25">
      <c r="A723" s="53">
        <v>45417</v>
      </c>
      <c r="B723" s="1">
        <v>1</v>
      </c>
      <c r="C723" s="51" t="s">
        <v>201</v>
      </c>
      <c r="D723" s="54" t="s">
        <v>202</v>
      </c>
      <c r="E723" s="42" t="s">
        <v>108</v>
      </c>
      <c r="G723" s="51">
        <v>4</v>
      </c>
      <c r="H723" s="55">
        <v>21</v>
      </c>
      <c r="I723" s="56">
        <v>84</v>
      </c>
      <c r="J723" s="41">
        <v>45419</v>
      </c>
      <c r="K723" s="57" t="s">
        <v>51</v>
      </c>
      <c r="L723" s="1" t="s">
        <v>203</v>
      </c>
      <c r="N723" t="str">
        <f>IF(F723="","NÃO","SIM")</f>
        <v>NÃO</v>
      </c>
      <c r="O723" t="str">
        <f>IF($B723=5,"SIM","")</f>
        <v/>
      </c>
      <c r="P723" s="52" t="str">
        <f>A723&amp;B723&amp;C723&amp;E723&amp;G723&amp;EDATE(J723,0)</f>
        <v>45417116700955688CAFÉ445419</v>
      </c>
      <c r="Q723" s="1">
        <f>IF(A723=0,"",VLOOKUP($A723,RESUMO!$A$8:$B$107,2,FALSE))</f>
        <v>19</v>
      </c>
    </row>
    <row r="724" spans="1:17" x14ac:dyDescent="0.25">
      <c r="A724" s="53">
        <v>45417</v>
      </c>
      <c r="B724" s="1">
        <v>1</v>
      </c>
      <c r="C724" s="51" t="s">
        <v>204</v>
      </c>
      <c r="D724" s="54" t="s">
        <v>205</v>
      </c>
      <c r="E724" s="42" t="s">
        <v>108</v>
      </c>
      <c r="G724" s="51">
        <v>4</v>
      </c>
      <c r="H724" s="55">
        <v>19</v>
      </c>
      <c r="I724" s="56">
        <v>76</v>
      </c>
      <c r="J724" s="41">
        <v>45419</v>
      </c>
      <c r="K724" s="57" t="s">
        <v>51</v>
      </c>
      <c r="L724" s="1" t="s">
        <v>206</v>
      </c>
      <c r="N724" t="str">
        <f>IF(F724="","NÃO","SIM")</f>
        <v>NÃO</v>
      </c>
      <c r="O724" t="str">
        <f>IF($B724=5,"SIM","")</f>
        <v/>
      </c>
      <c r="P724" s="52" t="str">
        <f>A724&amp;B724&amp;C724&amp;E724&amp;G724&amp;EDATE(J724,0)</f>
        <v>45417105864821560CAFÉ445419</v>
      </c>
      <c r="Q724" s="1">
        <f>IF(A724=0,"",VLOOKUP($A724,RESUMO!$A$8:$B$107,2,FALSE))</f>
        <v>19</v>
      </c>
    </row>
    <row r="725" spans="1:17" x14ac:dyDescent="0.25">
      <c r="A725" s="53">
        <v>45417</v>
      </c>
      <c r="B725" s="1">
        <v>1</v>
      </c>
      <c r="C725" s="51" t="s">
        <v>331</v>
      </c>
      <c r="D725" s="54" t="s">
        <v>332</v>
      </c>
      <c r="E725" s="42" t="s">
        <v>108</v>
      </c>
      <c r="G725" s="51">
        <v>4</v>
      </c>
      <c r="H725" s="55">
        <v>21</v>
      </c>
      <c r="I725" s="56">
        <v>84</v>
      </c>
      <c r="J725" s="41">
        <v>45419</v>
      </c>
      <c r="K725" s="57" t="s">
        <v>51</v>
      </c>
      <c r="L725" s="1" t="s">
        <v>333</v>
      </c>
      <c r="N725" t="str">
        <f>IF(F725="","NÃO","SIM")</f>
        <v>NÃO</v>
      </c>
      <c r="O725" t="str">
        <f>IF($B725=5,"SIM","")</f>
        <v/>
      </c>
      <c r="P725" s="52" t="str">
        <f>A725&amp;B725&amp;C725&amp;E725&amp;G725&amp;EDATE(J725,0)</f>
        <v>45417113736490623CAFÉ445419</v>
      </c>
      <c r="Q725" s="1">
        <f>IF(A725=0,"",VLOOKUP($A725,RESUMO!$A$8:$B$107,2,FALSE))</f>
        <v>19</v>
      </c>
    </row>
    <row r="726" spans="1:17" x14ac:dyDescent="0.25">
      <c r="A726" s="53">
        <v>45417</v>
      </c>
      <c r="B726" s="1">
        <v>1</v>
      </c>
      <c r="C726" s="51" t="s">
        <v>409</v>
      </c>
      <c r="D726" s="54" t="s">
        <v>410</v>
      </c>
      <c r="E726" s="42" t="s">
        <v>108</v>
      </c>
      <c r="G726" s="51">
        <v>4</v>
      </c>
      <c r="H726" s="55">
        <v>17</v>
      </c>
      <c r="I726" s="56">
        <v>68</v>
      </c>
      <c r="J726" s="41">
        <v>45419</v>
      </c>
      <c r="K726" s="57" t="s">
        <v>51</v>
      </c>
      <c r="N726" t="str">
        <f>IF(F726="","NÃO","SIM")</f>
        <v>NÃO</v>
      </c>
      <c r="O726" t="str">
        <f>IF($B726=5,"SIM","")</f>
        <v/>
      </c>
      <c r="P726" s="52" t="str">
        <f>A726&amp;B726&amp;C726&amp;E726&amp;G726&amp;EDATE(J726,0)</f>
        <v>45417112095122623CAFÉ445419</v>
      </c>
      <c r="Q726" s="1">
        <f>IF(A726=0,"",VLOOKUP($A726,RESUMO!$A$8:$B$107,2,FALSE))</f>
        <v>19</v>
      </c>
    </row>
    <row r="727" spans="1:17" x14ac:dyDescent="0.25">
      <c r="A727" s="53">
        <v>45417</v>
      </c>
      <c r="B727" s="1">
        <v>1</v>
      </c>
      <c r="C727" s="51" t="s">
        <v>156</v>
      </c>
      <c r="D727" s="54" t="s">
        <v>157</v>
      </c>
      <c r="E727" s="42" t="s">
        <v>500</v>
      </c>
      <c r="G727" s="51">
        <v>47.63</v>
      </c>
      <c r="I727" s="56">
        <v>47.63</v>
      </c>
      <c r="J727" s="41">
        <v>45419</v>
      </c>
      <c r="K727" s="57" t="s">
        <v>51</v>
      </c>
      <c r="L727" s="1" t="s">
        <v>158</v>
      </c>
      <c r="N727" t="str">
        <f>IF(F727="","NÃO","SIM")</f>
        <v>NÃO</v>
      </c>
      <c r="O727" t="str">
        <f>IF($B727=5,"SIM","")</f>
        <v/>
      </c>
      <c r="P727" s="52" t="str">
        <f>A727&amp;B727&amp;C727&amp;E727&amp;G727&amp;EDATE(J727,0)</f>
        <v>45417103435297697RESCISÃO 47,6345419</v>
      </c>
      <c r="Q727" s="1">
        <f>IF(A727=0,"",VLOOKUP($A727,RESUMO!$A$8:$B$107,2,FALSE))</f>
        <v>19</v>
      </c>
    </row>
    <row r="728" spans="1:17" x14ac:dyDescent="0.25">
      <c r="A728" s="53">
        <v>45417</v>
      </c>
      <c r="B728" s="1">
        <v>1</v>
      </c>
      <c r="C728" s="51" t="s">
        <v>66</v>
      </c>
      <c r="D728" s="54" t="s">
        <v>67</v>
      </c>
      <c r="E728" s="42" t="s">
        <v>500</v>
      </c>
      <c r="G728" s="51">
        <v>172.32</v>
      </c>
      <c r="I728" s="56">
        <v>172.32</v>
      </c>
      <c r="J728" s="41">
        <v>45419</v>
      </c>
      <c r="K728" s="57" t="s">
        <v>51</v>
      </c>
      <c r="L728" s="1" t="s">
        <v>68</v>
      </c>
      <c r="N728" t="str">
        <f>IF(F728="","NÃO","SIM")</f>
        <v>NÃO</v>
      </c>
      <c r="O728" t="str">
        <f>IF($B728=5,"SIM","")</f>
        <v/>
      </c>
      <c r="P728" s="52" t="str">
        <f>A728&amp;B728&amp;C728&amp;E728&amp;G728&amp;EDATE(J728,0)</f>
        <v>45417170458913693RESCISÃO 172,3245419</v>
      </c>
      <c r="Q728" s="1">
        <f>IF(A728=0,"",VLOOKUP($A728,RESUMO!$A$8:$B$107,2,FALSE))</f>
        <v>19</v>
      </c>
    </row>
    <row r="729" spans="1:17" x14ac:dyDescent="0.25">
      <c r="A729" s="53">
        <v>45417</v>
      </c>
      <c r="B729" s="1">
        <v>1</v>
      </c>
      <c r="C729" s="51" t="s">
        <v>69</v>
      </c>
      <c r="D729" s="54" t="s">
        <v>70</v>
      </c>
      <c r="E729" s="42" t="s">
        <v>500</v>
      </c>
      <c r="G729" s="51">
        <v>167.55</v>
      </c>
      <c r="I729" s="56">
        <v>167.55</v>
      </c>
      <c r="J729" s="41">
        <v>45419</v>
      </c>
      <c r="K729" s="57" t="s">
        <v>51</v>
      </c>
      <c r="L729" s="1" t="s">
        <v>71</v>
      </c>
      <c r="N729" t="str">
        <f>IF(F729="","NÃO","SIM")</f>
        <v>NÃO</v>
      </c>
      <c r="O729" t="str">
        <f>IF($B729=5,"SIM","")</f>
        <v/>
      </c>
      <c r="P729" s="52" t="str">
        <f>A729&amp;B729&amp;C729&amp;E729&amp;G729&amp;EDATE(J729,0)</f>
        <v>45417160917440625RESCISÃO 167,5545419</v>
      </c>
      <c r="Q729" s="1">
        <f>IF(A729=0,"",VLOOKUP($A729,RESUMO!$A$8:$B$107,2,FALSE))</f>
        <v>19</v>
      </c>
    </row>
    <row r="730" spans="1:17" x14ac:dyDescent="0.25">
      <c r="A730" s="53">
        <v>45417</v>
      </c>
      <c r="B730" s="1">
        <v>1</v>
      </c>
      <c r="C730" s="51" t="s">
        <v>150</v>
      </c>
      <c r="D730" s="54" t="s">
        <v>151</v>
      </c>
      <c r="E730" s="42" t="s">
        <v>500</v>
      </c>
      <c r="G730" s="51">
        <v>73.08</v>
      </c>
      <c r="I730" s="56">
        <v>73.08</v>
      </c>
      <c r="J730" s="41">
        <v>45419</v>
      </c>
      <c r="K730" s="57" t="s">
        <v>51</v>
      </c>
      <c r="L730" s="1" t="s">
        <v>152</v>
      </c>
      <c r="N730" t="str">
        <f>IF(F730="","NÃO","SIM")</f>
        <v>NÃO</v>
      </c>
      <c r="O730" t="str">
        <f>IF($B730=5,"SIM","")</f>
        <v/>
      </c>
      <c r="P730" s="52" t="str">
        <f>A730&amp;B730&amp;C730&amp;E730&amp;G730&amp;EDATE(J730,0)</f>
        <v>45417113075426628RESCISÃO 73,0845419</v>
      </c>
      <c r="Q730" s="1">
        <f>IF(A730=0,"",VLOOKUP($A730,RESUMO!$A$8:$B$107,2,FALSE))</f>
        <v>19</v>
      </c>
    </row>
    <row r="731" spans="1:17" x14ac:dyDescent="0.25">
      <c r="A731" s="53">
        <v>45417</v>
      </c>
      <c r="B731" s="1">
        <v>1</v>
      </c>
      <c r="C731" s="51" t="s">
        <v>147</v>
      </c>
      <c r="D731" s="54" t="s">
        <v>148</v>
      </c>
      <c r="E731" s="42" t="s">
        <v>500</v>
      </c>
      <c r="G731" s="51">
        <v>57.76</v>
      </c>
      <c r="I731" s="56">
        <v>57.76</v>
      </c>
      <c r="J731" s="41">
        <v>45419</v>
      </c>
      <c r="K731" s="57" t="s">
        <v>51</v>
      </c>
      <c r="L731" s="1" t="s">
        <v>149</v>
      </c>
      <c r="N731" t="str">
        <f>IF(F731="","NÃO","SIM")</f>
        <v>NÃO</v>
      </c>
      <c r="O731" t="str">
        <f>IF($B731=5,"SIM","")</f>
        <v/>
      </c>
      <c r="P731" s="52" t="str">
        <f>A731&amp;B731&amp;C731&amp;E731&amp;G731&amp;EDATE(J731,0)</f>
        <v>45417103213713643RESCISÃO 57,7645419</v>
      </c>
      <c r="Q731" s="1">
        <f>IF(A731=0,"",VLOOKUP($A731,RESUMO!$A$8:$B$107,2,FALSE))</f>
        <v>19</v>
      </c>
    </row>
    <row r="732" spans="1:17" x14ac:dyDescent="0.25">
      <c r="A732" s="53">
        <v>45417</v>
      </c>
      <c r="B732" s="1">
        <v>1</v>
      </c>
      <c r="C732" s="51" t="s">
        <v>479</v>
      </c>
      <c r="D732" s="54" t="s">
        <v>480</v>
      </c>
      <c r="E732" s="42" t="s">
        <v>64</v>
      </c>
      <c r="G732" s="51">
        <v>130</v>
      </c>
      <c r="H732" s="55">
        <v>7</v>
      </c>
      <c r="I732" s="56">
        <v>910</v>
      </c>
      <c r="J732" s="41">
        <v>45419</v>
      </c>
      <c r="K732" s="57" t="s">
        <v>51</v>
      </c>
      <c r="L732" s="1" t="s">
        <v>481</v>
      </c>
      <c r="N732" t="str">
        <f>IF(F732="","NÃO","SIM")</f>
        <v>NÃO</v>
      </c>
      <c r="O732" t="str">
        <f>IF($B732=5,"SIM","")</f>
        <v/>
      </c>
      <c r="P732" s="52" t="str">
        <f>A732&amp;B732&amp;C732&amp;E732&amp;G732&amp;EDATE(J732,0)</f>
        <v>45417111499237685SALÁRIO13045419</v>
      </c>
      <c r="Q732" s="1">
        <f>IF(A732=0,"",VLOOKUP($A732,RESUMO!$A$8:$B$107,2,FALSE))</f>
        <v>19</v>
      </c>
    </row>
    <row r="733" spans="1:17" x14ac:dyDescent="0.25">
      <c r="A733" s="53">
        <v>45417</v>
      </c>
      <c r="B733" s="1">
        <v>1</v>
      </c>
      <c r="C733" s="51" t="s">
        <v>294</v>
      </c>
      <c r="D733" s="54" t="s">
        <v>295</v>
      </c>
      <c r="E733" s="42" t="s">
        <v>64</v>
      </c>
      <c r="G733" s="51">
        <v>160</v>
      </c>
      <c r="H733" s="55">
        <v>11</v>
      </c>
      <c r="I733" s="56">
        <v>1760</v>
      </c>
      <c r="J733" s="41">
        <v>45419</v>
      </c>
      <c r="K733" s="57" t="s">
        <v>51</v>
      </c>
      <c r="L733" s="1" t="s">
        <v>296</v>
      </c>
      <c r="N733" t="str">
        <f>IF(F733="","NÃO","SIM")</f>
        <v>NÃO</v>
      </c>
      <c r="O733" t="str">
        <f>IF($B733=5,"SIM","")</f>
        <v/>
      </c>
      <c r="P733" s="52" t="str">
        <f>A733&amp;B733&amp;C733&amp;E733&amp;G733&amp;EDATE(J733,0)</f>
        <v>45417109250736606SALÁRIO16045419</v>
      </c>
      <c r="Q733" s="1">
        <f>IF(A733=0,"",VLOOKUP($A733,RESUMO!$A$8:$B$107,2,FALSE))</f>
        <v>19</v>
      </c>
    </row>
    <row r="734" spans="1:17" x14ac:dyDescent="0.25">
      <c r="A734" s="41">
        <v>45417</v>
      </c>
      <c r="B734">
        <v>2</v>
      </c>
      <c r="C734" t="s">
        <v>17</v>
      </c>
      <c r="D734" t="s">
        <v>18</v>
      </c>
      <c r="E734" t="s">
        <v>32</v>
      </c>
      <c r="G734" s="66">
        <v>6000</v>
      </c>
      <c r="H734">
        <v>1</v>
      </c>
      <c r="I734" s="66">
        <v>6000</v>
      </c>
      <c r="J734" s="41">
        <v>45418</v>
      </c>
      <c r="K734" t="s">
        <v>21</v>
      </c>
      <c r="M734" t="s">
        <v>22</v>
      </c>
      <c r="N734" t="str">
        <f>IF(F734="","NÃO","SIM")</f>
        <v>NÃO</v>
      </c>
      <c r="O734" t="str">
        <f>IF($B734=5,"SIM","")</f>
        <v/>
      </c>
      <c r="P734" s="52" t="str">
        <f>A734&amp;B734&amp;C734&amp;E734&amp;G734&amp;EDATE(J734,0)</f>
        <v>45417230104762000107ADM OBRA - PARC. 9/9600045418</v>
      </c>
      <c r="Q734" s="1">
        <f>IF(A734=0,"",VLOOKUP($A734,RESUMO!$A$8:$B$107,2,FALSE))</f>
        <v>19</v>
      </c>
    </row>
    <row r="735" spans="1:17" x14ac:dyDescent="0.25">
      <c r="A735" s="53">
        <v>45417</v>
      </c>
      <c r="B735" s="1">
        <v>2</v>
      </c>
      <c r="C735" s="51" t="s">
        <v>53</v>
      </c>
      <c r="D735" s="54" t="s">
        <v>54</v>
      </c>
      <c r="E735" s="42" t="s">
        <v>118</v>
      </c>
      <c r="G735" s="51">
        <v>25</v>
      </c>
      <c r="I735" s="56">
        <v>25</v>
      </c>
      <c r="J735" s="41">
        <v>45419</v>
      </c>
      <c r="K735" s="57" t="s">
        <v>56</v>
      </c>
      <c r="L735" s="1" t="s">
        <v>57</v>
      </c>
      <c r="N735" t="str">
        <f>IF(F735="","NÃO","SIM")</f>
        <v>NÃO</v>
      </c>
      <c r="O735" t="str">
        <f>IF($B735=5,"SIM","")</f>
        <v/>
      </c>
      <c r="P735" s="52" t="str">
        <f>A735&amp;B735&amp;C735&amp;E735&amp;G735&amp;EDATE(J735,0)</f>
        <v>45417207834753000141PLOTAGENS - NF A EMITIR2545419</v>
      </c>
      <c r="Q735" s="1">
        <f>IF(A735=0,"",VLOOKUP($A735,RESUMO!$A$8:$B$107,2,FALSE))</f>
        <v>19</v>
      </c>
    </row>
    <row r="736" spans="1:17" x14ac:dyDescent="0.25">
      <c r="A736" s="53">
        <v>45417</v>
      </c>
      <c r="B736" s="1">
        <v>2</v>
      </c>
      <c r="C736" s="51" t="s">
        <v>119</v>
      </c>
      <c r="D736" s="54" t="s">
        <v>120</v>
      </c>
      <c r="E736" s="42" t="s">
        <v>558</v>
      </c>
      <c r="G736" s="51">
        <v>2640</v>
      </c>
      <c r="I736" s="56">
        <v>2640</v>
      </c>
      <c r="J736" s="41">
        <v>45419</v>
      </c>
      <c r="K736" s="57" t="s">
        <v>90</v>
      </c>
      <c r="L736" s="1" t="s">
        <v>122</v>
      </c>
      <c r="N736" t="str">
        <f>IF(F736="","NÃO","SIM")</f>
        <v>NÃO</v>
      </c>
      <c r="O736" t="str">
        <f>IF($B736=5,"SIM","")</f>
        <v/>
      </c>
      <c r="P736" s="52" t="str">
        <f>A736&amp;B736&amp;C736&amp;E736&amp;G736&amp;EDATE(J736,0)</f>
        <v>45417237052904870FRETES E DIARIA DE BOBCAT - PED. Nº 4520 / 4521 / 4522 / 4519264045419</v>
      </c>
      <c r="Q736" s="1">
        <f>IF(A736=0,"",VLOOKUP($A736,RESUMO!$A$8:$B$107,2,FALSE))</f>
        <v>19</v>
      </c>
    </row>
    <row r="737" spans="1:17" x14ac:dyDescent="0.25">
      <c r="A737" s="53">
        <v>45417</v>
      </c>
      <c r="B737" s="1">
        <v>2</v>
      </c>
      <c r="C737" s="51" t="s">
        <v>559</v>
      </c>
      <c r="D737" s="54" t="s">
        <v>560</v>
      </c>
      <c r="E737" s="42" t="s">
        <v>561</v>
      </c>
      <c r="G737" s="51">
        <v>346.11</v>
      </c>
      <c r="I737" s="56">
        <v>346.11</v>
      </c>
      <c r="J737" s="41">
        <v>45419</v>
      </c>
      <c r="K737" s="57" t="s">
        <v>56</v>
      </c>
      <c r="L737" s="1" t="s">
        <v>562</v>
      </c>
      <c r="N737" t="str">
        <f>IF(F737="","NÃO","SIM")</f>
        <v>NÃO</v>
      </c>
      <c r="O737" t="str">
        <f>IF($B737=5,"SIM","")</f>
        <v/>
      </c>
      <c r="P737" s="52" t="str">
        <f>A737&amp;B737&amp;C737&amp;E737&amp;G737&amp;EDATE(J737,0)</f>
        <v>45417202976739633FUROS346,1145419</v>
      </c>
      <c r="Q737" s="1">
        <f>IF(A737=0,"",VLOOKUP($A737,RESUMO!$A$8:$B$107,2,FALSE))</f>
        <v>19</v>
      </c>
    </row>
    <row r="738" spans="1:17" x14ac:dyDescent="0.25">
      <c r="A738" s="53">
        <v>45417</v>
      </c>
      <c r="B738" s="1">
        <v>2</v>
      </c>
      <c r="C738" s="51" t="s">
        <v>110</v>
      </c>
      <c r="D738" s="54" t="s">
        <v>111</v>
      </c>
      <c r="E738" s="42" t="s">
        <v>563</v>
      </c>
      <c r="G738" s="51">
        <v>847.2</v>
      </c>
      <c r="I738" s="56">
        <v>847.2</v>
      </c>
      <c r="J738" s="41">
        <v>45419</v>
      </c>
      <c r="K738" s="57" t="s">
        <v>51</v>
      </c>
      <c r="L738" s="1" t="s">
        <v>113</v>
      </c>
      <c r="N738" t="str">
        <f>IF(F738="","NÃO","SIM")</f>
        <v>NÃO</v>
      </c>
      <c r="O738" t="str">
        <f>IF($B738=5,"SIM","")</f>
        <v/>
      </c>
      <c r="P738" s="52" t="str">
        <f>A738&amp;B738&amp;C738&amp;E738&amp;G738&amp;EDATE(J738,0)</f>
        <v>45417237081707840FOLHA DP - 04/2024847,245419</v>
      </c>
      <c r="Q738" s="1">
        <f>IF(A738=0,"",VLOOKUP($A738,RESUMO!$A$8:$B$107,2,FALSE))</f>
        <v>19</v>
      </c>
    </row>
    <row r="739" spans="1:17" x14ac:dyDescent="0.25">
      <c r="A739" s="53">
        <v>45417</v>
      </c>
      <c r="B739" s="1">
        <v>2</v>
      </c>
      <c r="C739" s="51" t="s">
        <v>78</v>
      </c>
      <c r="D739" s="54" t="s">
        <v>79</v>
      </c>
      <c r="E739" s="42" t="s">
        <v>80</v>
      </c>
      <c r="G739" s="51">
        <v>281.75</v>
      </c>
      <c r="I739" s="56">
        <v>281.75</v>
      </c>
      <c r="J739" s="41">
        <v>45419</v>
      </c>
      <c r="K739" s="57" t="s">
        <v>51</v>
      </c>
      <c r="L739" s="1" t="s">
        <v>81</v>
      </c>
      <c r="N739" t="str">
        <f>IF(F739="","NÃO","SIM")</f>
        <v>NÃO</v>
      </c>
      <c r="O739" t="str">
        <f>IF($B739=5,"SIM","")</f>
        <v/>
      </c>
      <c r="P739" s="52" t="str">
        <f>A739&amp;B739&amp;C739&amp;E739&amp;G739&amp;EDATE(J739,0)</f>
        <v>45417227648990687MHS SEGURANÇA DO TRABALHO281,7545419</v>
      </c>
      <c r="Q739" s="1">
        <f>IF(A739=0,"",VLOOKUP($A739,RESUMO!$A$8:$B$107,2,FALSE))</f>
        <v>19</v>
      </c>
    </row>
    <row r="740" spans="1:17" x14ac:dyDescent="0.25">
      <c r="A740" s="53">
        <v>45417</v>
      </c>
      <c r="B740" s="1">
        <v>2</v>
      </c>
      <c r="C740" s="51" t="s">
        <v>78</v>
      </c>
      <c r="D740" s="54" t="s">
        <v>79</v>
      </c>
      <c r="E740" s="42" t="s">
        <v>564</v>
      </c>
      <c r="G740" s="51">
        <v>115</v>
      </c>
      <c r="I740" s="56">
        <v>115</v>
      </c>
      <c r="J740" s="41">
        <v>45419</v>
      </c>
      <c r="K740" s="57" t="s">
        <v>51</v>
      </c>
      <c r="L740" s="1" t="s">
        <v>81</v>
      </c>
      <c r="N740" t="str">
        <f>IF(F740="","NÃO","SIM")</f>
        <v>NÃO</v>
      </c>
      <c r="O740" t="str">
        <f>IF($B740=5,"SIM","")</f>
        <v/>
      </c>
      <c r="P740" s="52" t="str">
        <f>A740&amp;B740&amp;C740&amp;E740&amp;G740&amp;EDATE(J740,0)</f>
        <v>45417227648990687MOTOBOY - MENSALIDADE 04/202411545419</v>
      </c>
      <c r="Q740" s="1">
        <f>IF(A740=0,"",VLOOKUP($A740,RESUMO!$A$8:$B$107,2,FALSE))</f>
        <v>19</v>
      </c>
    </row>
    <row r="741" spans="1:17" x14ac:dyDescent="0.25">
      <c r="A741" s="53">
        <v>45417</v>
      </c>
      <c r="B741" s="1">
        <v>3</v>
      </c>
      <c r="C741" s="51" t="s">
        <v>565</v>
      </c>
      <c r="D741" s="54" t="s">
        <v>566</v>
      </c>
      <c r="E741" s="42" t="s">
        <v>567</v>
      </c>
      <c r="G741" s="51">
        <v>760</v>
      </c>
      <c r="I741" s="56">
        <v>760</v>
      </c>
      <c r="J741" s="41">
        <v>45419</v>
      </c>
      <c r="K741" s="57" t="s">
        <v>181</v>
      </c>
      <c r="N741" t="str">
        <f>IF(F741="","NÃO","SIM")</f>
        <v>NÃO</v>
      </c>
      <c r="O741" t="str">
        <f>IF($B741=5,"SIM","")</f>
        <v/>
      </c>
      <c r="P741" s="52" t="str">
        <f>A741&amp;B741&amp;C741&amp;E741&amp;G741&amp;EDATE(J741,0)</f>
        <v>45417341776745000124LOCAÇÃO DE CAÇAMBAS - NF 23676045419</v>
      </c>
      <c r="Q741" s="1">
        <f>IF(A741=0,"",VLOOKUP($A741,RESUMO!$A$8:$B$107,2,FALSE))</f>
        <v>19</v>
      </c>
    </row>
    <row r="742" spans="1:17" x14ac:dyDescent="0.25">
      <c r="A742" s="53">
        <v>45417</v>
      </c>
      <c r="B742" s="1">
        <v>3</v>
      </c>
      <c r="C742" s="51" t="s">
        <v>225</v>
      </c>
      <c r="D742" s="54" t="s">
        <v>226</v>
      </c>
      <c r="E742" s="42" t="s">
        <v>568</v>
      </c>
      <c r="G742" s="51">
        <v>636.75</v>
      </c>
      <c r="I742" s="56">
        <v>636.75</v>
      </c>
      <c r="J742" s="41">
        <v>45424</v>
      </c>
      <c r="K742" s="57" t="s">
        <v>90</v>
      </c>
      <c r="N742" t="str">
        <f>IF(F742="","NÃO","SIM")</f>
        <v>NÃO</v>
      </c>
      <c r="O742" t="str">
        <f>IF($B742=5,"SIM","")</f>
        <v/>
      </c>
      <c r="P742" s="52" t="str">
        <f>A742&amp;B742&amp;C742&amp;E742&amp;G742&amp;EDATE(J742,0)</f>
        <v>45417317359233000188SELADOR E TINTA - NF 20640510636,7545424</v>
      </c>
      <c r="Q742" s="1">
        <f>IF(A742=0,"",VLOOKUP($A742,RESUMO!$A$8:$B$107,2,FALSE))</f>
        <v>19</v>
      </c>
    </row>
    <row r="743" spans="1:17" x14ac:dyDescent="0.25">
      <c r="A743" s="53">
        <v>45417</v>
      </c>
      <c r="B743" s="1">
        <v>3</v>
      </c>
      <c r="C743" s="51" t="s">
        <v>178</v>
      </c>
      <c r="D743" s="54" t="s">
        <v>179</v>
      </c>
      <c r="E743" s="42" t="s">
        <v>569</v>
      </c>
      <c r="G743" s="51">
        <v>765</v>
      </c>
      <c r="I743" s="56">
        <v>765</v>
      </c>
      <c r="J743" s="41">
        <v>45425</v>
      </c>
      <c r="K743" s="57" t="s">
        <v>181</v>
      </c>
      <c r="N743" t="str">
        <f>IF(F743="","NÃO","SIM")</f>
        <v>NÃO</v>
      </c>
      <c r="O743" t="str">
        <f>IF($B743=5,"SIM","")</f>
        <v/>
      </c>
      <c r="P743" s="52" t="str">
        <f>A743&amp;B743&amp;C743&amp;E743&amp;G743&amp;EDATE(J743,0)</f>
        <v>45417307409393000130GUINCHO, PEDESTAL E PISTOLA - NF 2419676545425</v>
      </c>
      <c r="Q743" s="1">
        <f>IF(A743=0,"",VLOOKUP($A743,RESUMO!$A$8:$B$107,2,FALSE))</f>
        <v>19</v>
      </c>
    </row>
    <row r="744" spans="1:17" x14ac:dyDescent="0.25">
      <c r="A744" s="53">
        <v>45417</v>
      </c>
      <c r="B744" s="1">
        <v>5</v>
      </c>
      <c r="C744" s="51" t="s">
        <v>103</v>
      </c>
      <c r="D744" s="54" t="s">
        <v>104</v>
      </c>
      <c r="E744" s="42" t="s">
        <v>570</v>
      </c>
      <c r="G744" s="51">
        <v>97.38</v>
      </c>
      <c r="I744" s="56">
        <v>97.38</v>
      </c>
      <c r="J744" s="41">
        <v>45401</v>
      </c>
      <c r="K744" s="57" t="s">
        <v>90</v>
      </c>
      <c r="N744" t="str">
        <f>IF(F744="","NÃO","SIM")</f>
        <v>NÃO</v>
      </c>
      <c r="O744" t="str">
        <f>IF($B744=5,"SIM","")</f>
        <v>SIM</v>
      </c>
      <c r="P744" s="52" t="str">
        <f>A744&amp;B744&amp;C744&amp;E744&amp;G744&amp;EDATE(J744,0)</f>
        <v>45417517250275000348MATERIAIS HIDRAULICOS - NF 89969997,3845401</v>
      </c>
      <c r="Q744" s="1">
        <f>IF(A744=0,"",VLOOKUP($A744,RESUMO!$A$8:$B$107,2,FALSE))</f>
        <v>19</v>
      </c>
    </row>
    <row r="745" spans="1:17" x14ac:dyDescent="0.25">
      <c r="A745" s="53">
        <v>45417</v>
      </c>
      <c r="B745" s="1">
        <v>5</v>
      </c>
      <c r="C745" s="51" t="s">
        <v>103</v>
      </c>
      <c r="D745" s="54" t="s">
        <v>104</v>
      </c>
      <c r="E745" s="42" t="s">
        <v>571</v>
      </c>
      <c r="G745" s="51">
        <v>13.53</v>
      </c>
      <c r="I745" s="56">
        <v>13.53</v>
      </c>
      <c r="J745" s="41">
        <v>45401</v>
      </c>
      <c r="K745" s="57" t="s">
        <v>90</v>
      </c>
      <c r="N745" t="str">
        <f>IF(F745="","NÃO","SIM")</f>
        <v>NÃO</v>
      </c>
      <c r="O745" t="str">
        <f>IF($B745=5,"SIM","")</f>
        <v>SIM</v>
      </c>
      <c r="P745" s="52" t="str">
        <f>A745&amp;B745&amp;C745&amp;E745&amp;G745&amp;EDATE(J745,0)</f>
        <v>45417517250275000348MATERIAIS HIDRAULICOS - NF 89969613,5345401</v>
      </c>
      <c r="Q745" s="1">
        <f>IF(A745=0,"",VLOOKUP($A745,RESUMO!$A$8:$B$107,2,FALSE))</f>
        <v>19</v>
      </c>
    </row>
    <row r="746" spans="1:17" x14ac:dyDescent="0.25">
      <c r="A746" s="53">
        <v>45417</v>
      </c>
      <c r="B746" s="1">
        <v>5</v>
      </c>
      <c r="C746" s="51" t="s">
        <v>103</v>
      </c>
      <c r="D746" s="54" t="s">
        <v>104</v>
      </c>
      <c r="E746" s="42" t="s">
        <v>572</v>
      </c>
      <c r="G746" s="51">
        <v>223.75</v>
      </c>
      <c r="I746" s="56">
        <v>223.75</v>
      </c>
      <c r="J746" s="41">
        <v>45402</v>
      </c>
      <c r="K746" s="57" t="s">
        <v>90</v>
      </c>
      <c r="N746" t="str">
        <f>IF(F746="","NÃO","SIM")</f>
        <v>NÃO</v>
      </c>
      <c r="O746" t="str">
        <f>IF($B746=5,"SIM","")</f>
        <v>SIM</v>
      </c>
      <c r="P746" s="52" t="str">
        <f>A746&amp;B746&amp;C746&amp;E746&amp;G746&amp;EDATE(J746,0)</f>
        <v>45417517250275000348MATERIAIS HIDRAULICOS - 899964223,7545402</v>
      </c>
      <c r="Q746" s="1">
        <f>IF(A746=0,"",VLOOKUP($A746,RESUMO!$A$8:$B$107,2,FALSE))</f>
        <v>19</v>
      </c>
    </row>
    <row r="747" spans="1:17" x14ac:dyDescent="0.25">
      <c r="A747" s="53">
        <v>45417</v>
      </c>
      <c r="B747" s="1">
        <v>5</v>
      </c>
      <c r="C747" s="51" t="s">
        <v>573</v>
      </c>
      <c r="D747" s="54" t="s">
        <v>574</v>
      </c>
      <c r="E747" s="42" t="s">
        <v>575</v>
      </c>
      <c r="G747" s="51">
        <v>25000</v>
      </c>
      <c r="I747" s="56">
        <v>25000</v>
      </c>
      <c r="J747" s="41">
        <v>45411</v>
      </c>
      <c r="K747" s="57" t="s">
        <v>90</v>
      </c>
      <c r="N747" t="str">
        <f>IF(F747="","NÃO","SIM")</f>
        <v>NÃO</v>
      </c>
      <c r="O747" t="str">
        <f>IF($B747=5,"SIM","")</f>
        <v>SIM</v>
      </c>
      <c r="P747" s="52" t="str">
        <f>A747&amp;B747&amp;C747&amp;E747&amp;G747&amp;EDATE(J747,0)</f>
        <v>45417516678875000187GRANITOS2500045411</v>
      </c>
      <c r="Q747" s="1">
        <f>IF(A747=0,"",VLOOKUP($A747,RESUMO!$A$8:$B$107,2,FALSE))</f>
        <v>19</v>
      </c>
    </row>
    <row r="748" spans="1:17" x14ac:dyDescent="0.25">
      <c r="A748" s="53">
        <v>45417</v>
      </c>
      <c r="B748" s="1">
        <v>5</v>
      </c>
      <c r="C748" s="51" t="s">
        <v>215</v>
      </c>
      <c r="D748" s="54" t="s">
        <v>216</v>
      </c>
      <c r="E748" s="42" t="s">
        <v>576</v>
      </c>
      <c r="G748" s="51">
        <v>2400</v>
      </c>
      <c r="I748" s="56">
        <v>2400</v>
      </c>
      <c r="J748" s="41">
        <v>45407</v>
      </c>
      <c r="K748" s="57" t="s">
        <v>90</v>
      </c>
      <c r="N748" t="str">
        <f>IF(F748="","NÃO","SIM")</f>
        <v>NÃO</v>
      </c>
      <c r="O748" t="str">
        <f>IF($B748=5,"SIM","")</f>
        <v>SIM</v>
      </c>
      <c r="P748" s="52" t="str">
        <f>A748&amp;B748&amp;C748&amp;E748&amp;G748&amp;EDATE(J748,0)</f>
        <v>45417503562661000107CIMENTO - NF 128028240045407</v>
      </c>
      <c r="Q748" s="1">
        <f>IF(A748=0,"",VLOOKUP($A748,RESUMO!$A$8:$B$107,2,FALSE))</f>
        <v>19</v>
      </c>
    </row>
    <row r="749" spans="1:17" x14ac:dyDescent="0.25">
      <c r="A749" s="53">
        <v>45417</v>
      </c>
      <c r="B749" s="1">
        <v>5</v>
      </c>
      <c r="C749" s="51" t="s">
        <v>577</v>
      </c>
      <c r="D749" s="54" t="s">
        <v>578</v>
      </c>
      <c r="E749" s="42" t="s">
        <v>579</v>
      </c>
      <c r="G749" s="51">
        <v>2843.02</v>
      </c>
      <c r="I749" s="56">
        <v>2843.02</v>
      </c>
      <c r="J749" s="41">
        <v>45407</v>
      </c>
      <c r="K749" s="57" t="s">
        <v>61</v>
      </c>
      <c r="N749" t="str">
        <f>IF(F749="","NÃO","SIM")</f>
        <v>NÃO</v>
      </c>
      <c r="O749" t="str">
        <f>IF($B749=5,"SIM","")</f>
        <v>SIM</v>
      </c>
      <c r="P749" s="52" t="str">
        <f>A749&amp;B749&amp;C749&amp;E749&amp;G749&amp;EDATE(J749,0)</f>
        <v>45417530687182000181NF 684052843,0245407</v>
      </c>
      <c r="Q749" s="1">
        <f>IF(A749=0,"",VLOOKUP($A749,RESUMO!$A$8:$B$107,2,FALSE))</f>
        <v>19</v>
      </c>
    </row>
    <row r="750" spans="1:17" x14ac:dyDescent="0.25">
      <c r="A750" s="53">
        <v>45417</v>
      </c>
      <c r="B750" s="1">
        <v>5</v>
      </c>
      <c r="C750" s="51" t="s">
        <v>580</v>
      </c>
      <c r="D750" s="54" t="s">
        <v>581</v>
      </c>
      <c r="E750" s="42" t="s">
        <v>582</v>
      </c>
      <c r="G750" s="51">
        <v>1200</v>
      </c>
      <c r="I750" s="56">
        <v>1200</v>
      </c>
      <c r="J750" s="41">
        <v>45405</v>
      </c>
      <c r="K750" s="57" t="s">
        <v>56</v>
      </c>
      <c r="L750" s="1" t="s">
        <v>583</v>
      </c>
      <c r="N750" t="str">
        <f>IF(F750="","NÃO","SIM")</f>
        <v>NÃO</v>
      </c>
      <c r="O750" t="str">
        <f>IF($B750=5,"SIM","")</f>
        <v>SIM</v>
      </c>
      <c r="P750" s="52" t="str">
        <f>A750&amp;B750&amp;C750&amp;E750&amp;G750&amp;EDATE(J750,0)</f>
        <v>45417531997217934INSTALAÇÃO BOILER120045405</v>
      </c>
      <c r="Q750" s="1">
        <f>IF(A750=0,"",VLOOKUP($A750,RESUMO!$A$8:$B$107,2,FALSE))</f>
        <v>19</v>
      </c>
    </row>
    <row r="751" spans="1:17" x14ac:dyDescent="0.25">
      <c r="A751" s="53">
        <v>45432</v>
      </c>
      <c r="B751" s="1">
        <v>1</v>
      </c>
      <c r="C751" s="51" t="s">
        <v>62</v>
      </c>
      <c r="D751" s="54" t="s">
        <v>63</v>
      </c>
      <c r="E751" s="42" t="s">
        <v>64</v>
      </c>
      <c r="G751" s="51">
        <v>1260</v>
      </c>
      <c r="I751" s="56">
        <v>1260</v>
      </c>
      <c r="J751" s="41">
        <v>45432</v>
      </c>
      <c r="K751" s="57" t="s">
        <v>51</v>
      </c>
      <c r="L751" s="1" t="s">
        <v>65</v>
      </c>
      <c r="N751" t="str">
        <f>IF(F751="","NÃO","SIM")</f>
        <v>NÃO</v>
      </c>
      <c r="O751" t="str">
        <f>IF($B751=5,"SIM","")</f>
        <v/>
      </c>
      <c r="P751" s="52" t="str">
        <f>A751&amp;B751&amp;C751&amp;E751&amp;G751&amp;EDATE(J751,0)</f>
        <v>45432112101331640SALÁRIO126045432</v>
      </c>
      <c r="Q751" s="1">
        <f>IF(A751=0,"",VLOOKUP($A751,RESUMO!$A$8:$B$107,2,FALSE))</f>
        <v>20</v>
      </c>
    </row>
    <row r="752" spans="1:17" x14ac:dyDescent="0.25">
      <c r="A752" s="53">
        <v>45432</v>
      </c>
      <c r="B752" s="1">
        <v>1</v>
      </c>
      <c r="C752" s="51" t="s">
        <v>72</v>
      </c>
      <c r="D752" s="54" t="s">
        <v>73</v>
      </c>
      <c r="E752" s="42" t="s">
        <v>64</v>
      </c>
      <c r="G752" s="51">
        <v>642.79999999999995</v>
      </c>
      <c r="I752" s="56">
        <v>642.79999999999995</v>
      </c>
      <c r="J752" s="41">
        <v>45432</v>
      </c>
      <c r="K752" s="57" t="s">
        <v>51</v>
      </c>
      <c r="L752" s="1" t="s">
        <v>74</v>
      </c>
      <c r="N752" t="str">
        <f>IF(F752="","NÃO","SIM")</f>
        <v>NÃO</v>
      </c>
      <c r="O752" t="str">
        <f>IF($B752=5,"SIM","")</f>
        <v/>
      </c>
      <c r="P752" s="52" t="str">
        <f>A752&amp;B752&amp;C752&amp;E752&amp;G752&amp;EDATE(J752,0)</f>
        <v>45432116700914655SALÁRIO642,845432</v>
      </c>
      <c r="Q752" s="1">
        <f>IF(A752=0,"",VLOOKUP($A752,RESUMO!$A$8:$B$107,2,FALSE))</f>
        <v>20</v>
      </c>
    </row>
    <row r="753" spans="1:17" x14ac:dyDescent="0.25">
      <c r="A753" s="53">
        <v>45432</v>
      </c>
      <c r="B753" s="1">
        <v>1</v>
      </c>
      <c r="C753" s="51" t="s">
        <v>201</v>
      </c>
      <c r="D753" s="54" t="s">
        <v>202</v>
      </c>
      <c r="E753" s="42" t="s">
        <v>64</v>
      </c>
      <c r="G753" s="51">
        <v>642.79999999999995</v>
      </c>
      <c r="I753" s="56">
        <v>642.79999999999995</v>
      </c>
      <c r="J753" s="41">
        <v>45432</v>
      </c>
      <c r="K753" s="57" t="s">
        <v>51</v>
      </c>
      <c r="L753" s="1" t="s">
        <v>203</v>
      </c>
      <c r="N753" t="str">
        <f>IF(F753="","NÃO","SIM")</f>
        <v>NÃO</v>
      </c>
      <c r="O753" t="str">
        <f>IF($B753=5,"SIM","")</f>
        <v/>
      </c>
      <c r="P753" s="52" t="str">
        <f>A753&amp;B753&amp;C753&amp;E753&amp;G753&amp;EDATE(J753,0)</f>
        <v>45432116700955688SALÁRIO642,845432</v>
      </c>
      <c r="Q753" s="1">
        <f>IF(A753=0,"",VLOOKUP($A753,RESUMO!$A$8:$B$107,2,FALSE))</f>
        <v>20</v>
      </c>
    </row>
    <row r="754" spans="1:17" x14ac:dyDescent="0.25">
      <c r="A754" s="53">
        <v>45432</v>
      </c>
      <c r="B754" s="1">
        <v>1</v>
      </c>
      <c r="C754" s="51" t="s">
        <v>204</v>
      </c>
      <c r="D754" s="54" t="s">
        <v>205</v>
      </c>
      <c r="E754" s="42" t="s">
        <v>64</v>
      </c>
      <c r="G754" s="51">
        <v>916</v>
      </c>
      <c r="I754" s="56">
        <v>916</v>
      </c>
      <c r="J754" s="41">
        <v>45432</v>
      </c>
      <c r="K754" s="57" t="s">
        <v>51</v>
      </c>
      <c r="L754" s="1" t="s">
        <v>206</v>
      </c>
      <c r="N754" t="str">
        <f>IF(F754="","NÃO","SIM")</f>
        <v>NÃO</v>
      </c>
      <c r="O754" t="str">
        <f>IF($B754=5,"SIM","")</f>
        <v/>
      </c>
      <c r="P754" s="52" t="str">
        <f>A754&amp;B754&amp;C754&amp;E754&amp;G754&amp;EDATE(J754,0)</f>
        <v>45432105864821560SALÁRIO91645432</v>
      </c>
      <c r="Q754" s="1">
        <f>IF(A754=0,"",VLOOKUP($A754,RESUMO!$A$8:$B$107,2,FALSE))</f>
        <v>20</v>
      </c>
    </row>
    <row r="755" spans="1:17" x14ac:dyDescent="0.25">
      <c r="A755" s="53">
        <v>45432</v>
      </c>
      <c r="B755" s="1">
        <v>1</v>
      </c>
      <c r="C755" s="51" t="s">
        <v>331</v>
      </c>
      <c r="D755" s="54" t="s">
        <v>332</v>
      </c>
      <c r="E755" s="42" t="s">
        <v>64</v>
      </c>
      <c r="G755" s="51">
        <v>1104.8</v>
      </c>
      <c r="I755" s="56">
        <v>1104.8</v>
      </c>
      <c r="J755" s="41">
        <v>45432</v>
      </c>
      <c r="K755" s="57" t="s">
        <v>51</v>
      </c>
      <c r="L755" s="1" t="s">
        <v>333</v>
      </c>
      <c r="N755" t="str">
        <f>IF(F755="","NÃO","SIM")</f>
        <v>NÃO</v>
      </c>
      <c r="O755" t="str">
        <f>IF($B755=5,"SIM","")</f>
        <v/>
      </c>
      <c r="P755" s="52" t="str">
        <f>A755&amp;B755&amp;C755&amp;E755&amp;G755&amp;EDATE(J755,0)</f>
        <v>45432113736490623SALÁRIO1104,845432</v>
      </c>
      <c r="Q755" s="1">
        <f>IF(A755=0,"",VLOOKUP($A755,RESUMO!$A$8:$B$107,2,FALSE))</f>
        <v>20</v>
      </c>
    </row>
    <row r="756" spans="1:17" x14ac:dyDescent="0.25">
      <c r="A756" s="53">
        <v>45432</v>
      </c>
      <c r="B756" s="1">
        <v>1</v>
      </c>
      <c r="C756" s="51" t="s">
        <v>409</v>
      </c>
      <c r="D756" s="54" t="s">
        <v>410</v>
      </c>
      <c r="E756" s="42" t="s">
        <v>64</v>
      </c>
      <c r="G756" s="51">
        <v>1104.8</v>
      </c>
      <c r="I756" s="56">
        <v>1104.8</v>
      </c>
      <c r="J756" s="41">
        <v>45432</v>
      </c>
      <c r="K756" s="57" t="s">
        <v>51</v>
      </c>
      <c r="N756" t="str">
        <f>IF(F756="","NÃO","SIM")</f>
        <v>NÃO</v>
      </c>
      <c r="O756" t="str">
        <f>IF($B756=5,"SIM","")</f>
        <v/>
      </c>
      <c r="P756" s="52" t="str">
        <f>A756&amp;B756&amp;C756&amp;E756&amp;G756&amp;EDATE(J756,0)</f>
        <v>45432112095122623SALÁRIO1104,845432</v>
      </c>
      <c r="Q756" s="1">
        <f>IF(A756=0,"",VLOOKUP($A756,RESUMO!$A$8:$B$107,2,FALSE))</f>
        <v>20</v>
      </c>
    </row>
    <row r="757" spans="1:17" x14ac:dyDescent="0.25">
      <c r="A757" s="53">
        <v>45432</v>
      </c>
      <c r="B757" s="1">
        <v>1</v>
      </c>
      <c r="C757" s="51" t="s">
        <v>584</v>
      </c>
      <c r="D757" s="54" t="s">
        <v>585</v>
      </c>
      <c r="E757" s="42" t="s">
        <v>64</v>
      </c>
      <c r="G757" s="51">
        <v>385.68</v>
      </c>
      <c r="I757" s="56">
        <v>385.68</v>
      </c>
      <c r="J757" s="41">
        <v>45432</v>
      </c>
      <c r="K757" s="57" t="s">
        <v>51</v>
      </c>
      <c r="L757" s="1" t="s">
        <v>586</v>
      </c>
      <c r="N757" t="str">
        <f>IF(F757="","NÃO","SIM")</f>
        <v>NÃO</v>
      </c>
      <c r="O757" t="str">
        <f>IF($B757=5,"SIM","")</f>
        <v/>
      </c>
      <c r="P757" s="52" t="str">
        <f>A757&amp;B757&amp;C757&amp;E757&amp;G757&amp;EDATE(J757,0)</f>
        <v>45432108337242663SALÁRIO385,6845432</v>
      </c>
      <c r="Q757" s="1">
        <f>IF(A757=0,"",VLOOKUP($A757,RESUMO!$A$8:$B$107,2,FALSE))</f>
        <v>20</v>
      </c>
    </row>
    <row r="758" spans="1:17" x14ac:dyDescent="0.25">
      <c r="A758" s="53">
        <v>45432</v>
      </c>
      <c r="B758" s="1">
        <v>1</v>
      </c>
      <c r="C758" s="51" t="s">
        <v>584</v>
      </c>
      <c r="D758" s="54" t="s">
        <v>585</v>
      </c>
      <c r="E758" s="42" t="s">
        <v>64</v>
      </c>
      <c r="G758" s="51">
        <v>130</v>
      </c>
      <c r="H758" s="55">
        <v>5</v>
      </c>
      <c r="I758" s="56">
        <v>650</v>
      </c>
      <c r="J758" s="41">
        <v>45432</v>
      </c>
      <c r="K758" s="57" t="s">
        <v>51</v>
      </c>
      <c r="L758" s="1" t="s">
        <v>586</v>
      </c>
      <c r="N758" t="str">
        <f>IF(F758="","NÃO","SIM")</f>
        <v>NÃO</v>
      </c>
      <c r="O758" t="str">
        <f>IF($B758=5,"SIM","")</f>
        <v/>
      </c>
      <c r="P758" s="52" t="str">
        <f>A758&amp;B758&amp;C758&amp;E758&amp;G758&amp;EDATE(J758,0)</f>
        <v>45432108337242663SALÁRIO13045432</v>
      </c>
      <c r="Q758" s="1">
        <f>IF(A758=0,"",VLOOKUP($A758,RESUMO!$A$8:$B$107,2,FALSE))</f>
        <v>20</v>
      </c>
    </row>
    <row r="759" spans="1:17" x14ac:dyDescent="0.25">
      <c r="A759" s="53">
        <v>45432</v>
      </c>
      <c r="B759" s="1">
        <v>1</v>
      </c>
      <c r="C759" s="51" t="s">
        <v>587</v>
      </c>
      <c r="D759" s="54" t="s">
        <v>588</v>
      </c>
      <c r="E759" s="42" t="s">
        <v>64</v>
      </c>
      <c r="G759" s="51">
        <v>130</v>
      </c>
      <c r="H759" s="55">
        <v>9</v>
      </c>
      <c r="I759" s="56">
        <v>1170</v>
      </c>
      <c r="J759" s="41">
        <v>45432</v>
      </c>
      <c r="K759" s="57" t="s">
        <v>51</v>
      </c>
      <c r="L759" s="1" t="s">
        <v>589</v>
      </c>
      <c r="N759" t="str">
        <f>IF(F759="","NÃO","SIM")</f>
        <v>NÃO</v>
      </c>
      <c r="O759" t="str">
        <f>IF($B759=5,"SIM","")</f>
        <v/>
      </c>
      <c r="P759" s="52" t="str">
        <f>A759&amp;B759&amp;C759&amp;E759&amp;G759&amp;EDATE(J759,0)</f>
        <v>45432101627337636SALÁRIO13045432</v>
      </c>
      <c r="Q759" s="1">
        <f>IF(A759=0,"",VLOOKUP($A759,RESUMO!$A$8:$B$107,2,FALSE))</f>
        <v>20</v>
      </c>
    </row>
    <row r="760" spans="1:17" x14ac:dyDescent="0.25">
      <c r="A760" s="53">
        <v>45432</v>
      </c>
      <c r="B760" s="1">
        <v>1</v>
      </c>
      <c r="C760" s="51" t="s">
        <v>590</v>
      </c>
      <c r="D760" s="54" t="s">
        <v>591</v>
      </c>
      <c r="E760" s="42" t="s">
        <v>64</v>
      </c>
      <c r="G760" s="51">
        <v>200</v>
      </c>
      <c r="H760" s="55">
        <v>6</v>
      </c>
      <c r="I760" s="56">
        <v>1200</v>
      </c>
      <c r="J760" s="41">
        <v>45432</v>
      </c>
      <c r="K760" s="57" t="s">
        <v>51</v>
      </c>
      <c r="L760" s="1" t="s">
        <v>592</v>
      </c>
      <c r="N760" t="str">
        <f>IF(F760="","NÃO","SIM")</f>
        <v>NÃO</v>
      </c>
      <c r="O760" t="str">
        <f>IF($B760=5,"SIM","")</f>
        <v/>
      </c>
      <c r="P760" s="52" t="str">
        <f>A760&amp;B760&amp;C760&amp;E760&amp;G760&amp;EDATE(J760,0)</f>
        <v>45432102086696558SALÁRIO20045432</v>
      </c>
      <c r="Q760" s="1">
        <f>IF(A760=0,"",VLOOKUP($A760,RESUMO!$A$8:$B$107,2,FALSE))</f>
        <v>20</v>
      </c>
    </row>
    <row r="761" spans="1:17" x14ac:dyDescent="0.25">
      <c r="A761" s="53">
        <v>45432</v>
      </c>
      <c r="B761" s="1">
        <v>1</v>
      </c>
      <c r="C761" s="51" t="s">
        <v>479</v>
      </c>
      <c r="D761" s="54" t="s">
        <v>480</v>
      </c>
      <c r="E761" s="42" t="s">
        <v>64</v>
      </c>
      <c r="G761" s="51">
        <v>130</v>
      </c>
      <c r="H761" s="55">
        <v>10</v>
      </c>
      <c r="I761" s="56">
        <v>1300</v>
      </c>
      <c r="J761" s="41">
        <v>45432</v>
      </c>
      <c r="K761" s="57" t="s">
        <v>51</v>
      </c>
      <c r="L761" s="1" t="s">
        <v>481</v>
      </c>
      <c r="N761" t="str">
        <f>IF(F761="","NÃO","SIM")</f>
        <v>NÃO</v>
      </c>
      <c r="O761" t="str">
        <f>IF($B761=5,"SIM","")</f>
        <v/>
      </c>
      <c r="P761" s="52" t="str">
        <f>A761&amp;B761&amp;C761&amp;E761&amp;G761&amp;EDATE(J761,0)</f>
        <v>45432111499237685SALÁRIO13045432</v>
      </c>
      <c r="Q761" s="1">
        <f>IF(A761=0,"",VLOOKUP($A761,RESUMO!$A$8:$B$107,2,FALSE))</f>
        <v>20</v>
      </c>
    </row>
    <row r="762" spans="1:17" x14ac:dyDescent="0.25">
      <c r="A762" s="53">
        <v>45432</v>
      </c>
      <c r="B762" s="1">
        <v>1</v>
      </c>
      <c r="C762" s="51" t="s">
        <v>294</v>
      </c>
      <c r="D762" s="54" t="s">
        <v>295</v>
      </c>
      <c r="E762" s="42" t="s">
        <v>64</v>
      </c>
      <c r="G762" s="51">
        <v>160</v>
      </c>
      <c r="H762" s="55">
        <v>9</v>
      </c>
      <c r="I762" s="56">
        <v>1440</v>
      </c>
      <c r="J762" s="41">
        <v>45432</v>
      </c>
      <c r="K762" s="57" t="s">
        <v>51</v>
      </c>
      <c r="L762" s="1" t="s">
        <v>296</v>
      </c>
      <c r="N762" t="str">
        <f>IF(F762="","NÃO","SIM")</f>
        <v>NÃO</v>
      </c>
      <c r="O762" t="str">
        <f>IF($B762=5,"SIM","")</f>
        <v/>
      </c>
      <c r="P762" s="52" t="str">
        <f>A762&amp;B762&amp;C762&amp;E762&amp;G762&amp;EDATE(J762,0)</f>
        <v>45432109250736606SALÁRIO16045432</v>
      </c>
      <c r="Q762" s="1">
        <f>IF(A762=0,"",VLOOKUP($A762,RESUMO!$A$8:$B$107,2,FALSE))</f>
        <v>20</v>
      </c>
    </row>
    <row r="763" spans="1:17" x14ac:dyDescent="0.25">
      <c r="A763" s="53">
        <v>45432</v>
      </c>
      <c r="B763" s="1">
        <v>1</v>
      </c>
      <c r="C763" s="51" t="s">
        <v>584</v>
      </c>
      <c r="D763" s="54" t="s">
        <v>585</v>
      </c>
      <c r="E763" s="42" t="s">
        <v>64</v>
      </c>
      <c r="G763" s="51">
        <v>200</v>
      </c>
      <c r="H763" s="55">
        <v>3</v>
      </c>
      <c r="I763" s="56">
        <v>600</v>
      </c>
      <c r="J763" s="41">
        <v>45432</v>
      </c>
      <c r="K763" s="57" t="s">
        <v>51</v>
      </c>
      <c r="L763" s="1" t="s">
        <v>586</v>
      </c>
      <c r="N763" t="str">
        <f>IF(F763="","NÃO","SIM")</f>
        <v>NÃO</v>
      </c>
      <c r="O763" t="str">
        <f>IF($B763=5,"SIM","")</f>
        <v/>
      </c>
      <c r="P763" s="52" t="str">
        <f>A763&amp;B763&amp;C763&amp;E763&amp;G763&amp;EDATE(J763,0)</f>
        <v>45432108337242663SALÁRIO20045432</v>
      </c>
      <c r="Q763" s="1">
        <f>IF(A763=0,"",VLOOKUP($A763,RESUMO!$A$8:$B$107,2,FALSE))</f>
        <v>20</v>
      </c>
    </row>
    <row r="764" spans="1:17" x14ac:dyDescent="0.25">
      <c r="A764" s="53">
        <v>45432</v>
      </c>
      <c r="B764" s="1">
        <v>2</v>
      </c>
      <c r="C764" s="51" t="s">
        <v>261</v>
      </c>
      <c r="D764" s="54" t="s">
        <v>262</v>
      </c>
      <c r="E764" s="42" t="s">
        <v>593</v>
      </c>
      <c r="G764" s="51">
        <v>3000</v>
      </c>
      <c r="I764" s="56">
        <v>3000</v>
      </c>
      <c r="J764" s="41">
        <v>45432</v>
      </c>
      <c r="K764" s="57" t="s">
        <v>56</v>
      </c>
      <c r="L764" s="1" t="s">
        <v>264</v>
      </c>
      <c r="N764" t="str">
        <f>IF(F764="","NÃO","SIM")</f>
        <v>NÃO</v>
      </c>
      <c r="O764" t="str">
        <f>IF($B764=5,"SIM","")</f>
        <v/>
      </c>
      <c r="P764" s="52" t="str">
        <f>A764&amp;B764&amp;C764&amp;E764&amp;G764&amp;EDATE(J764,0)</f>
        <v>45432206411815666LIGAÇÃO DAS CAIXA DE ESGOTO, SABÃO, GORDURA E AGUA PLUVIAL300045432</v>
      </c>
      <c r="Q764" s="1">
        <f>IF(A764=0,"",VLOOKUP($A764,RESUMO!$A$8:$B$107,2,FALSE))</f>
        <v>20</v>
      </c>
    </row>
    <row r="765" spans="1:17" x14ac:dyDescent="0.25">
      <c r="A765" s="53">
        <v>45432</v>
      </c>
      <c r="B765" s="1">
        <v>3</v>
      </c>
      <c r="C765" s="51" t="s">
        <v>78</v>
      </c>
      <c r="D765" s="54" t="s">
        <v>79</v>
      </c>
      <c r="E765" s="42" t="s">
        <v>80</v>
      </c>
      <c r="G765" s="51">
        <v>102.6</v>
      </c>
      <c r="I765" s="56">
        <v>102.6</v>
      </c>
      <c r="J765" s="41">
        <v>45432</v>
      </c>
      <c r="K765" s="57" t="s">
        <v>51</v>
      </c>
      <c r="L765" s="1" t="s">
        <v>81</v>
      </c>
      <c r="N765" t="str">
        <f>IF(F765="","NÃO","SIM")</f>
        <v>NÃO</v>
      </c>
      <c r="O765" t="str">
        <f>IF($B765=5,"SIM","")</f>
        <v/>
      </c>
      <c r="P765" s="52" t="str">
        <f>A765&amp;B765&amp;C765&amp;E765&amp;G765&amp;EDATE(J765,0)</f>
        <v>45432327648990687MHS SEGURANÇA DO TRABALHO102,645432</v>
      </c>
      <c r="Q765" s="1">
        <f>IF(A765=0,"",VLOOKUP($A765,RESUMO!$A$8:$B$107,2,FALSE))</f>
        <v>20</v>
      </c>
    </row>
    <row r="766" spans="1:17" x14ac:dyDescent="0.25">
      <c r="A766" s="53">
        <v>45432</v>
      </c>
      <c r="B766" s="1">
        <v>3</v>
      </c>
      <c r="C766" s="51" t="s">
        <v>123</v>
      </c>
      <c r="D766" s="54" t="s">
        <v>124</v>
      </c>
      <c r="E766" s="42" t="s">
        <v>594</v>
      </c>
      <c r="G766" s="51">
        <v>1312.4</v>
      </c>
      <c r="I766" s="56">
        <v>1312.4</v>
      </c>
      <c r="J766" s="41">
        <v>45432</v>
      </c>
      <c r="K766" s="57" t="s">
        <v>51</v>
      </c>
      <c r="N766" t="str">
        <f>IF(F766="","NÃO","SIM")</f>
        <v>NÃO</v>
      </c>
      <c r="O766" t="str">
        <f>IF($B766=5,"SIM","")</f>
        <v/>
      </c>
      <c r="P766" s="52" t="str">
        <f>A766&amp;B766&amp;C766&amp;E766&amp;G766&amp;EDATE(J766,0)</f>
        <v>45432300360305000104FGTS MENSAL - 04/20241312,445432</v>
      </c>
      <c r="Q766" s="1">
        <f>IF(A766=0,"",VLOOKUP($A766,RESUMO!$A$8:$B$107,2,FALSE))</f>
        <v>20</v>
      </c>
    </row>
    <row r="767" spans="1:17" x14ac:dyDescent="0.25">
      <c r="A767" s="53">
        <v>45432</v>
      </c>
      <c r="B767" s="1">
        <v>3</v>
      </c>
      <c r="C767" s="51" t="s">
        <v>129</v>
      </c>
      <c r="D767" s="54" t="s">
        <v>130</v>
      </c>
      <c r="E767" s="42" t="s">
        <v>594</v>
      </c>
      <c r="G767" s="51">
        <v>6907.9</v>
      </c>
      <c r="I767" s="56">
        <v>6907.9</v>
      </c>
      <c r="J767" s="41">
        <v>45432</v>
      </c>
      <c r="K767" s="57" t="s">
        <v>51</v>
      </c>
      <c r="N767" t="str">
        <f>IF(F767="","NÃO","SIM")</f>
        <v>NÃO</v>
      </c>
      <c r="O767" t="str">
        <f>IF($B767=5,"SIM","")</f>
        <v/>
      </c>
      <c r="P767" s="52" t="str">
        <f>A767&amp;B767&amp;C767&amp;E767&amp;G767&amp;EDATE(J767,0)</f>
        <v>45432300394460000141FGTS MENSAL - 04/20246907,945432</v>
      </c>
      <c r="Q767" s="1">
        <f>IF(A767=0,"",VLOOKUP($A767,RESUMO!$A$8:$B$107,2,FALSE))</f>
        <v>20</v>
      </c>
    </row>
    <row r="768" spans="1:17" x14ac:dyDescent="0.25">
      <c r="A768" s="53">
        <v>45432</v>
      </c>
      <c r="B768" s="1">
        <v>3</v>
      </c>
      <c r="C768" s="51" t="s">
        <v>463</v>
      </c>
      <c r="D768" s="54" t="s">
        <v>464</v>
      </c>
      <c r="E768" s="42" t="s">
        <v>595</v>
      </c>
      <c r="G768" s="51">
        <v>344</v>
      </c>
      <c r="I768" s="56">
        <v>344</v>
      </c>
      <c r="J768" s="41">
        <v>45432</v>
      </c>
      <c r="K768" s="57" t="s">
        <v>181</v>
      </c>
      <c r="N768" t="str">
        <f>IF(F768="","NÃO","SIM")</f>
        <v>NÃO</v>
      </c>
      <c r="O768" t="str">
        <f>IF($B768=5,"SIM","")</f>
        <v/>
      </c>
      <c r="P768" s="52" t="str">
        <f>A768&amp;B768&amp;C768&amp;E768&amp;G768&amp;EDATE(J768,0)</f>
        <v>45432321944558000103LOCAÇÃO DE ANDAIMES - ND 902734445432</v>
      </c>
      <c r="Q768" s="1">
        <f>IF(A768=0,"",VLOOKUP($A768,RESUMO!$A$8:$B$107,2,FALSE))</f>
        <v>20</v>
      </c>
    </row>
    <row r="769" spans="1:17" x14ac:dyDescent="0.25">
      <c r="A769" s="53">
        <v>45432</v>
      </c>
      <c r="B769" s="1">
        <v>3</v>
      </c>
      <c r="C769" s="51" t="s">
        <v>82</v>
      </c>
      <c r="D769" s="54" t="s">
        <v>83</v>
      </c>
      <c r="E769" s="42" t="s">
        <v>84</v>
      </c>
      <c r="G769" s="51">
        <v>427</v>
      </c>
      <c r="I769" s="56">
        <v>427</v>
      </c>
      <c r="J769" s="41">
        <v>45432</v>
      </c>
      <c r="K769" s="57" t="s">
        <v>51</v>
      </c>
      <c r="N769" t="str">
        <f>IF(F769="","NÃO","SIM")</f>
        <v>NÃO</v>
      </c>
      <c r="O769" t="str">
        <f>IF($B769=5,"SIM","")</f>
        <v/>
      </c>
      <c r="P769" s="52" t="str">
        <f>A769&amp;B769&amp;C769&amp;E769&amp;G769&amp;EDATE(J769,0)</f>
        <v>45432336245582000113REALIZAÇÃO DE EXAMES - NF A EMITIR42745432</v>
      </c>
      <c r="Q769" s="1">
        <f>IF(A769=0,"",VLOOKUP($A769,RESUMO!$A$8:$B$107,2,FALSE))</f>
        <v>20</v>
      </c>
    </row>
    <row r="770" spans="1:17" x14ac:dyDescent="0.25">
      <c r="A770" s="53">
        <v>45432</v>
      </c>
      <c r="B770" s="1">
        <v>3</v>
      </c>
      <c r="C770" s="51" t="s">
        <v>596</v>
      </c>
      <c r="D770" s="54" t="s">
        <v>597</v>
      </c>
      <c r="E770" s="42" t="s">
        <v>598</v>
      </c>
      <c r="G770" s="51">
        <v>760</v>
      </c>
      <c r="I770" s="56">
        <v>760</v>
      </c>
      <c r="J770" s="41">
        <v>45433</v>
      </c>
      <c r="K770" s="57" t="s">
        <v>181</v>
      </c>
      <c r="N770" t="str">
        <f>IF(F770="","NÃO","SIM")</f>
        <v>NÃO</v>
      </c>
      <c r="O770" t="str">
        <f>IF($B770=5,"SIM","")</f>
        <v/>
      </c>
      <c r="P770" s="52" t="str">
        <f>A770&amp;B770&amp;C770&amp;E770&amp;G770&amp;EDATE(J770,0)</f>
        <v>45432309462647000100LOCAÇÃO DE CAÇAMBAS - NF  58876045433</v>
      </c>
      <c r="Q770" s="1">
        <f>IF(A770=0,"",VLOOKUP($A770,RESUMO!$A$8:$B$107,2,FALSE))</f>
        <v>20</v>
      </c>
    </row>
    <row r="771" spans="1:17" x14ac:dyDescent="0.25">
      <c r="A771" s="53">
        <v>45432</v>
      </c>
      <c r="B771" s="1">
        <v>3</v>
      </c>
      <c r="C771" s="51" t="s">
        <v>183</v>
      </c>
      <c r="D771" s="54" t="s">
        <v>184</v>
      </c>
      <c r="E771" s="42" t="s">
        <v>599</v>
      </c>
      <c r="G771" s="51">
        <v>2202.9299999999998</v>
      </c>
      <c r="I771" s="56">
        <v>2202.9299999999998</v>
      </c>
      <c r="J771" s="41">
        <v>45440</v>
      </c>
      <c r="K771" s="57" t="s">
        <v>51</v>
      </c>
      <c r="N771" t="str">
        <f>IF(F771="","NÃO","SIM")</f>
        <v>NÃO</v>
      </c>
      <c r="O771" t="str">
        <f>IF($B771=5,"SIM","")</f>
        <v/>
      </c>
      <c r="P771" s="52" t="str">
        <f>A771&amp;B771&amp;C771&amp;E771&amp;G771&amp;EDATE(J771,0)</f>
        <v>45432324654133000220CESTAS BASICAS - NF 2431222202,9345440</v>
      </c>
      <c r="Q771" s="1">
        <f>IF(A771=0,"",VLOOKUP($A771,RESUMO!$A$8:$B$107,2,FALSE))</f>
        <v>20</v>
      </c>
    </row>
    <row r="772" spans="1:17" x14ac:dyDescent="0.25">
      <c r="A772" s="53">
        <v>45432</v>
      </c>
      <c r="B772" s="1">
        <v>3</v>
      </c>
      <c r="C772" s="51" t="s">
        <v>183</v>
      </c>
      <c r="D772" s="54" t="s">
        <v>184</v>
      </c>
      <c r="E772" s="42" t="s">
        <v>600</v>
      </c>
      <c r="G772" s="51">
        <v>244.77</v>
      </c>
      <c r="I772" s="56">
        <v>244.77</v>
      </c>
      <c r="J772" s="41">
        <v>45440</v>
      </c>
      <c r="K772" s="57" t="s">
        <v>51</v>
      </c>
      <c r="N772" t="str">
        <f>IF(F772="","NÃO","SIM")</f>
        <v>NÃO</v>
      </c>
      <c r="O772" t="str">
        <f>IF($B772=5,"SIM","")</f>
        <v/>
      </c>
      <c r="P772" s="52" t="str">
        <f>A772&amp;B772&amp;C772&amp;E772&amp;G772&amp;EDATE(J772,0)</f>
        <v>45432324654133000220CESTA BASICA - NF 243132244,7745440</v>
      </c>
      <c r="Q772" s="1">
        <f>IF(A772=0,"",VLOOKUP($A772,RESUMO!$A$8:$B$107,2,FALSE))</f>
        <v>20</v>
      </c>
    </row>
    <row r="773" spans="1:17" x14ac:dyDescent="0.25">
      <c r="A773" s="53">
        <v>45432</v>
      </c>
      <c r="B773" s="1">
        <v>3</v>
      </c>
      <c r="C773" s="51" t="s">
        <v>178</v>
      </c>
      <c r="D773" s="54" t="s">
        <v>179</v>
      </c>
      <c r="E773" s="42" t="s">
        <v>601</v>
      </c>
      <c r="G773" s="51">
        <v>430</v>
      </c>
      <c r="I773" s="56">
        <v>430</v>
      </c>
      <c r="J773" s="41">
        <v>45440</v>
      </c>
      <c r="K773" s="57" t="s">
        <v>181</v>
      </c>
      <c r="N773" t="str">
        <f>IF(F773="","NÃO","SIM")</f>
        <v>NÃO</v>
      </c>
      <c r="O773" t="str">
        <f>IF($B773=5,"SIM","")</f>
        <v/>
      </c>
      <c r="P773" s="52" t="str">
        <f>A773&amp;B773&amp;C773&amp;E773&amp;G773&amp;EDATE(J773,0)</f>
        <v>45432307409393000130POLICORTE E MARTELO - NF 2440843045440</v>
      </c>
      <c r="Q773" s="1">
        <f>IF(A773=0,"",VLOOKUP($A773,RESUMO!$A$8:$B$107,2,FALSE))</f>
        <v>20</v>
      </c>
    </row>
    <row r="774" spans="1:17" x14ac:dyDescent="0.25">
      <c r="A774" s="53">
        <v>45432</v>
      </c>
      <c r="B774" s="1">
        <v>3</v>
      </c>
      <c r="C774" s="51" t="s">
        <v>85</v>
      </c>
      <c r="D774" s="54" t="s">
        <v>86</v>
      </c>
      <c r="E774" s="42" t="s">
        <v>602</v>
      </c>
      <c r="G774" s="51">
        <v>148.88999999999999</v>
      </c>
      <c r="I774" s="56">
        <v>148.88999999999999</v>
      </c>
      <c r="J774" s="41">
        <v>45443</v>
      </c>
      <c r="K774" s="57" t="s">
        <v>51</v>
      </c>
      <c r="N774" t="str">
        <f>IF(F774="","NÃO","SIM")</f>
        <v>NÃO</v>
      </c>
      <c r="O774" t="str">
        <f>IF($B774=5,"SIM","")</f>
        <v/>
      </c>
      <c r="P774" s="52" t="str">
        <f>A774&amp;B774&amp;C774&amp;E774&amp;G774&amp;EDATE(J774,0)</f>
        <v>45432338727707000177COMPETÊNCIA 04/2024148,8945443</v>
      </c>
      <c r="Q774" s="1">
        <f>IF(A774=0,"",VLOOKUP($A774,RESUMO!$A$8:$B$107,2,FALSE))</f>
        <v>20</v>
      </c>
    </row>
    <row r="775" spans="1:17" x14ac:dyDescent="0.25">
      <c r="A775" s="53">
        <v>45432</v>
      </c>
      <c r="B775" s="1">
        <v>5</v>
      </c>
      <c r="C775" s="51" t="s">
        <v>584</v>
      </c>
      <c r="D775" s="54" t="s">
        <v>585</v>
      </c>
      <c r="E775" s="42" t="s">
        <v>603</v>
      </c>
      <c r="G775" s="51">
        <v>196</v>
      </c>
      <c r="I775" s="56">
        <v>196</v>
      </c>
      <c r="J775" s="41">
        <v>45425</v>
      </c>
      <c r="K775" s="57" t="s">
        <v>51</v>
      </c>
      <c r="L775" s="1" t="s">
        <v>586</v>
      </c>
      <c r="N775" t="str">
        <f>IF(F775="","NÃO","SIM")</f>
        <v>NÃO</v>
      </c>
      <c r="O775" t="str">
        <f>IF($B775=5,"SIM","")</f>
        <v>SIM</v>
      </c>
      <c r="P775" s="52" t="str">
        <f>A775&amp;B775&amp;C775&amp;E775&amp;G775&amp;EDATE(J775,0)</f>
        <v>4543250833724266314 DIAS VT E CAFÉ 19645425</v>
      </c>
      <c r="Q775" s="1">
        <f>IF(A775=0,"",VLOOKUP($A775,RESUMO!$A$8:$B$107,2,FALSE))</f>
        <v>20</v>
      </c>
    </row>
    <row r="776" spans="1:17" x14ac:dyDescent="0.25">
      <c r="A776" s="53">
        <v>45432</v>
      </c>
      <c r="B776" s="1">
        <v>5</v>
      </c>
      <c r="C776" s="51" t="s">
        <v>215</v>
      </c>
      <c r="D776" s="54" t="s">
        <v>216</v>
      </c>
      <c r="E776" s="42" t="s">
        <v>604</v>
      </c>
      <c r="G776" s="51">
        <v>2400</v>
      </c>
      <c r="I776" s="56">
        <v>2400</v>
      </c>
      <c r="J776" s="41">
        <v>45422</v>
      </c>
      <c r="K776" s="57" t="s">
        <v>90</v>
      </c>
      <c r="N776" t="str">
        <f>IF(F776="","NÃO","SIM")</f>
        <v>NÃO</v>
      </c>
      <c r="O776" t="str">
        <f>IF($B776=5,"SIM","")</f>
        <v>SIM</v>
      </c>
      <c r="P776" s="52" t="str">
        <f>A776&amp;B776&amp;C776&amp;E776&amp;G776&amp;EDATE(J776,0)</f>
        <v>45432503562661000107CIMENTO - NF 128317240045422</v>
      </c>
      <c r="Q776" s="1">
        <f>IF(A776=0,"",VLOOKUP($A776,RESUMO!$A$8:$B$107,2,FALSE))</f>
        <v>20</v>
      </c>
    </row>
    <row r="777" spans="1:17" x14ac:dyDescent="0.25">
      <c r="A777" s="53">
        <v>45432</v>
      </c>
      <c r="B777" s="1">
        <v>5</v>
      </c>
      <c r="C777" s="51" t="s">
        <v>401</v>
      </c>
      <c r="D777" s="54" t="s">
        <v>402</v>
      </c>
      <c r="E777" s="42" t="s">
        <v>605</v>
      </c>
      <c r="G777" s="51">
        <v>1080</v>
      </c>
      <c r="I777" s="56">
        <v>1080</v>
      </c>
      <c r="J777" s="41">
        <v>45422</v>
      </c>
      <c r="K777" s="57" t="s">
        <v>90</v>
      </c>
      <c r="N777" t="str">
        <f>IF(F777="","NÃO","SIM")</f>
        <v>NÃO</v>
      </c>
      <c r="O777" t="str">
        <f>IF($B777=5,"SIM","")</f>
        <v>SIM</v>
      </c>
      <c r="P777" s="52" t="str">
        <f>A777&amp;B777&amp;C777&amp;E777&amp;G777&amp;EDATE(J777,0)</f>
        <v>45432518802977000198ARGAMASSA - NF 68139108045422</v>
      </c>
      <c r="Q777" s="1">
        <f>IF(A777=0,"",VLOOKUP($A777,RESUMO!$A$8:$B$107,2,FALSE))</f>
        <v>20</v>
      </c>
    </row>
    <row r="778" spans="1:17" x14ac:dyDescent="0.25">
      <c r="A778" s="53">
        <v>45432</v>
      </c>
      <c r="B778" s="1">
        <v>5</v>
      </c>
      <c r="C778" s="51" t="s">
        <v>103</v>
      </c>
      <c r="D778" s="54" t="s">
        <v>104</v>
      </c>
      <c r="E778" s="42" t="s">
        <v>606</v>
      </c>
      <c r="G778" s="51">
        <v>1907</v>
      </c>
      <c r="I778" s="56">
        <v>1907</v>
      </c>
      <c r="J778" s="41">
        <v>45422</v>
      </c>
      <c r="K778" s="57" t="s">
        <v>90</v>
      </c>
      <c r="N778" t="str">
        <f>IF(F778="","NÃO","SIM")</f>
        <v>NÃO</v>
      </c>
      <c r="O778" t="str">
        <f>IF($B778=5,"SIM","")</f>
        <v>SIM</v>
      </c>
      <c r="P778" s="52" t="str">
        <f>A778&amp;B778&amp;C778&amp;E778&amp;G778&amp;EDATE(J778,0)</f>
        <v>45432517250275000348MATERIAIS HIDRAULICOS - NF 466413190745422</v>
      </c>
      <c r="Q778" s="1">
        <f>IF(A778=0,"",VLOOKUP($A778,RESUMO!$A$8:$B$107,2,FALSE))</f>
        <v>20</v>
      </c>
    </row>
    <row r="779" spans="1:17" x14ac:dyDescent="0.25">
      <c r="A779" s="53">
        <v>45432</v>
      </c>
      <c r="B779" s="1">
        <v>5</v>
      </c>
      <c r="C779" s="51" t="s">
        <v>132</v>
      </c>
      <c r="D779" s="54" t="s">
        <v>133</v>
      </c>
      <c r="E779" s="42" t="s">
        <v>607</v>
      </c>
      <c r="G779" s="51">
        <v>625.01</v>
      </c>
      <c r="I779" s="56">
        <v>625.01</v>
      </c>
      <c r="J779" s="41">
        <v>45427</v>
      </c>
      <c r="K779" s="57" t="s">
        <v>90</v>
      </c>
      <c r="N779" t="str">
        <f>IF(F779="","NÃO","SIM")</f>
        <v>NÃO</v>
      </c>
      <c r="O779" t="str">
        <f>IF($B779=5,"SIM","")</f>
        <v>SIM</v>
      </c>
      <c r="P779" s="52" t="str">
        <f>A779&amp;B779&amp;C779&amp;E779&amp;G779&amp;EDATE(J779,0)</f>
        <v>45432517155342000183MATERIAL ELÉTRICO625,0145427</v>
      </c>
      <c r="Q779" s="1">
        <f>IF(A779=0,"",VLOOKUP($A779,RESUMO!$A$8:$B$107,2,FALSE))</f>
        <v>20</v>
      </c>
    </row>
    <row r="780" spans="1:17" x14ac:dyDescent="0.25">
      <c r="A780" s="53">
        <v>45432</v>
      </c>
      <c r="B780" s="1">
        <v>5</v>
      </c>
      <c r="C780" s="51" t="s">
        <v>103</v>
      </c>
      <c r="D780" s="54" t="s">
        <v>104</v>
      </c>
      <c r="E780" s="42" t="s">
        <v>608</v>
      </c>
      <c r="G780" s="51">
        <v>109.9</v>
      </c>
      <c r="I780" s="56">
        <v>109.9</v>
      </c>
      <c r="J780" s="41">
        <v>45426</v>
      </c>
      <c r="K780" s="57" t="s">
        <v>90</v>
      </c>
      <c r="N780" t="str">
        <f>IF(F780="","NÃO","SIM")</f>
        <v>NÃO</v>
      </c>
      <c r="O780" t="str">
        <f>IF($B780=5,"SIM","")</f>
        <v>SIM</v>
      </c>
      <c r="P780" s="52" t="str">
        <f>A780&amp;B780&amp;C780&amp;E780&amp;G780&amp;EDATE(J780,0)</f>
        <v>45432517250275000348MATERIAL HIDRAULICO109,945426</v>
      </c>
      <c r="Q780" s="1">
        <f>IF(A780=0,"",VLOOKUP($A780,RESUMO!$A$8:$B$107,2,FALSE))</f>
        <v>20</v>
      </c>
    </row>
    <row r="781" spans="1:17" x14ac:dyDescent="0.25">
      <c r="A781" s="53">
        <v>45432</v>
      </c>
      <c r="B781" s="1">
        <v>5</v>
      </c>
      <c r="C781" s="51" t="s">
        <v>609</v>
      </c>
      <c r="D781" s="54" t="s">
        <v>610</v>
      </c>
      <c r="E781" s="42" t="s">
        <v>611</v>
      </c>
      <c r="G781" s="51">
        <v>4000</v>
      </c>
      <c r="I781" s="56">
        <v>4000</v>
      </c>
      <c r="J781" s="41">
        <v>45423</v>
      </c>
      <c r="K781" s="57" t="s">
        <v>56</v>
      </c>
      <c r="L781" s="1" t="s">
        <v>612</v>
      </c>
      <c r="N781" t="str">
        <f>IF(F781="","NÃO","SIM")</f>
        <v>NÃO</v>
      </c>
      <c r="O781" t="str">
        <f>IF($B781=5,"SIM","")</f>
        <v>SIM</v>
      </c>
      <c r="P781" s="52" t="str">
        <f>A781&amp;B781&amp;C781&amp;E781&amp;G781&amp;EDATE(J781,0)</f>
        <v>45432531985119162ELETRICISTA MARCELO JEREMIAS400045423</v>
      </c>
      <c r="Q781" s="1">
        <f>IF(A781=0,"",VLOOKUP($A781,RESUMO!$A$8:$B$107,2,FALSE))</f>
        <v>20</v>
      </c>
    </row>
    <row r="782" spans="1:17" x14ac:dyDescent="0.25">
      <c r="A782" s="53">
        <v>45432</v>
      </c>
      <c r="B782" s="1">
        <v>5</v>
      </c>
      <c r="C782" s="51" t="s">
        <v>613</v>
      </c>
      <c r="D782" s="54" t="s">
        <v>614</v>
      </c>
      <c r="E782" s="42" t="s">
        <v>615</v>
      </c>
      <c r="G782" s="51">
        <v>1560</v>
      </c>
      <c r="I782" s="56">
        <v>1560</v>
      </c>
      <c r="J782" s="41">
        <v>45422</v>
      </c>
      <c r="K782" s="57" t="s">
        <v>56</v>
      </c>
      <c r="L782" s="1" t="s">
        <v>616</v>
      </c>
      <c r="N782" t="str">
        <f>IF(F782="","NÃO","SIM")</f>
        <v>NÃO</v>
      </c>
      <c r="O782" t="str">
        <f>IF($B782=5,"SIM","")</f>
        <v>SIM</v>
      </c>
      <c r="P782" s="52" t="str">
        <f>A782&amp;B782&amp;C782&amp;E782&amp;G782&amp;EDATE(J782,0)</f>
        <v>45432506667226610IMPERMEABILIZAÇÃO LAJE 156045422</v>
      </c>
      <c r="Q782" s="1">
        <f>IF(A782=0,"",VLOOKUP($A782,RESUMO!$A$8:$B$107,2,FALSE))</f>
        <v>20</v>
      </c>
    </row>
    <row r="783" spans="1:17" x14ac:dyDescent="0.25">
      <c r="A783" s="53">
        <v>45432</v>
      </c>
      <c r="B783" s="1">
        <v>5</v>
      </c>
      <c r="C783" s="51" t="s">
        <v>617</v>
      </c>
      <c r="D783" s="54" t="s">
        <v>618</v>
      </c>
      <c r="E783" s="42" t="s">
        <v>619</v>
      </c>
      <c r="G783" s="51">
        <v>1600</v>
      </c>
      <c r="I783" s="56">
        <v>1600</v>
      </c>
      <c r="J783" s="41">
        <v>45421</v>
      </c>
      <c r="K783" s="57" t="s">
        <v>56</v>
      </c>
      <c r="N783" t="str">
        <f>IF(F783="","NÃO","SIM")</f>
        <v>NÃO</v>
      </c>
      <c r="O783" t="str">
        <f>IF($B783=5,"SIM","")</f>
        <v>SIM</v>
      </c>
      <c r="P783" s="52" t="str">
        <f>A783&amp;B783&amp;C783&amp;E783&amp;G783&amp;EDATE(J783,0)</f>
        <v>45432517546556000180INFRA AR CONDICIONADO160045421</v>
      </c>
      <c r="Q783" s="1">
        <f>IF(A783=0,"",VLOOKUP($A783,RESUMO!$A$8:$B$107,2,FALSE))</f>
        <v>20</v>
      </c>
    </row>
    <row r="784" spans="1:17" x14ac:dyDescent="0.25">
      <c r="A784" s="53">
        <v>45432</v>
      </c>
      <c r="B784" s="1">
        <v>5</v>
      </c>
      <c r="C784" s="51" t="s">
        <v>620</v>
      </c>
      <c r="D784" s="54" t="s">
        <v>621</v>
      </c>
      <c r="E784" s="42" t="s">
        <v>622</v>
      </c>
      <c r="G784" s="51">
        <v>11700</v>
      </c>
      <c r="I784" s="56">
        <v>11700</v>
      </c>
      <c r="J784" s="41">
        <v>45420</v>
      </c>
      <c r="K784" s="57" t="s">
        <v>56</v>
      </c>
      <c r="N784" t="str">
        <f>IF(F784="","NÃO","SIM")</f>
        <v>NÃO</v>
      </c>
      <c r="O784" t="str">
        <f>IF($B784=5,"SIM","")</f>
        <v>SIM</v>
      </c>
      <c r="P784" s="52" t="str">
        <f>A784&amp;B784&amp;C784&amp;E784&amp;G784&amp;EDATE(J784,0)</f>
        <v>45432540082298000140FOTOVOLTAICA1170045420</v>
      </c>
      <c r="Q784" s="1">
        <f>IF(A784=0,"",VLOOKUP($A784,RESUMO!$A$8:$B$107,2,FALSE))</f>
        <v>20</v>
      </c>
    </row>
    <row r="785" spans="1:17" x14ac:dyDescent="0.25">
      <c r="A785" s="53">
        <v>45448</v>
      </c>
      <c r="B785" s="1">
        <v>1</v>
      </c>
      <c r="C785" s="51" t="s">
        <v>72</v>
      </c>
      <c r="D785" s="54" t="s">
        <v>73</v>
      </c>
      <c r="E785" s="42" t="s">
        <v>64</v>
      </c>
      <c r="G785" s="51">
        <v>1607</v>
      </c>
      <c r="I785" s="56">
        <v>840.75</v>
      </c>
      <c r="J785" s="41">
        <v>45449</v>
      </c>
      <c r="K785" s="57" t="s">
        <v>51</v>
      </c>
      <c r="L785" s="1" t="s">
        <v>74</v>
      </c>
      <c r="N785" t="str">
        <f>IF(F785="","NÃO","SIM")</f>
        <v>NÃO</v>
      </c>
      <c r="O785" t="str">
        <f>IF($B785=5,"SIM","")</f>
        <v/>
      </c>
      <c r="P785" s="52" t="str">
        <f>A785&amp;B785&amp;C785&amp;E785&amp;G785&amp;EDATE(J785,0)</f>
        <v>45448116700914655SALÁRIO160745449</v>
      </c>
      <c r="Q785" s="1">
        <f>IF(A785=0,"",VLOOKUP($A785,RESUMO!$A$8:$B$107,2,FALSE))</f>
        <v>21</v>
      </c>
    </row>
    <row r="786" spans="1:17" x14ac:dyDescent="0.25">
      <c r="A786" s="53">
        <v>45448</v>
      </c>
      <c r="B786" s="1">
        <v>1</v>
      </c>
      <c r="C786" s="51" t="s">
        <v>72</v>
      </c>
      <c r="D786" s="54" t="s">
        <v>73</v>
      </c>
      <c r="E786" s="42" t="s">
        <v>107</v>
      </c>
      <c r="G786" s="51">
        <v>41.8</v>
      </c>
      <c r="H786" s="55">
        <v>20</v>
      </c>
      <c r="I786" s="56">
        <v>836</v>
      </c>
      <c r="J786" s="41">
        <v>45449</v>
      </c>
      <c r="K786" s="57" t="s">
        <v>51</v>
      </c>
      <c r="L786" s="1" t="s">
        <v>74</v>
      </c>
      <c r="N786" t="str">
        <f>IF(F786="","NÃO","SIM")</f>
        <v>NÃO</v>
      </c>
      <c r="O786" t="str">
        <f>IF($B786=5,"SIM","")</f>
        <v/>
      </c>
      <c r="P786" s="52" t="str">
        <f>A786&amp;B786&amp;C786&amp;E786&amp;G786&amp;EDATE(J786,0)</f>
        <v>45448116700914655TRANSPORTE41,845449</v>
      </c>
      <c r="Q786" s="1">
        <f>IF(A786=0,"",VLOOKUP($A786,RESUMO!$A$8:$B$107,2,FALSE))</f>
        <v>21</v>
      </c>
    </row>
    <row r="787" spans="1:17" x14ac:dyDescent="0.25">
      <c r="A787" s="53">
        <v>45448</v>
      </c>
      <c r="B787" s="1">
        <v>1</v>
      </c>
      <c r="C787" s="51" t="s">
        <v>72</v>
      </c>
      <c r="D787" s="54" t="s">
        <v>73</v>
      </c>
      <c r="E787" s="42" t="s">
        <v>108</v>
      </c>
      <c r="G787" s="51">
        <v>4</v>
      </c>
      <c r="H787" s="55">
        <v>20</v>
      </c>
      <c r="I787" s="56">
        <v>80</v>
      </c>
      <c r="J787" s="41">
        <v>45449</v>
      </c>
      <c r="K787" s="57" t="s">
        <v>51</v>
      </c>
      <c r="L787" s="1" t="s">
        <v>74</v>
      </c>
      <c r="N787" t="str">
        <f>IF(F787="","NÃO","SIM")</f>
        <v>NÃO</v>
      </c>
      <c r="O787" t="str">
        <f>IF($B787=5,"SIM","")</f>
        <v/>
      </c>
      <c r="P787" s="52" t="str">
        <f>A787&amp;B787&amp;C787&amp;E787&amp;G787&amp;EDATE(J787,0)</f>
        <v>45448116700914655CAFÉ445449</v>
      </c>
      <c r="Q787" s="1">
        <f>IF(A787=0,"",VLOOKUP($A787,RESUMO!$A$8:$B$107,2,FALSE))</f>
        <v>21</v>
      </c>
    </row>
    <row r="788" spans="1:17" x14ac:dyDescent="0.25">
      <c r="A788" s="53">
        <v>45448</v>
      </c>
      <c r="B788" s="1">
        <v>1</v>
      </c>
      <c r="C788" s="51" t="s">
        <v>62</v>
      </c>
      <c r="D788" s="54" t="s">
        <v>63</v>
      </c>
      <c r="E788" s="42" t="s">
        <v>64</v>
      </c>
      <c r="G788" s="51">
        <v>1588.74</v>
      </c>
      <c r="I788" s="56">
        <v>1588.74</v>
      </c>
      <c r="J788" s="41">
        <v>45449</v>
      </c>
      <c r="K788" s="57" t="s">
        <v>51</v>
      </c>
      <c r="L788" s="1" t="s">
        <v>65</v>
      </c>
      <c r="N788" t="str">
        <f>IF(F788="","NÃO","SIM")</f>
        <v>NÃO</v>
      </c>
      <c r="O788" t="str">
        <f>IF($B788=5,"SIM","")</f>
        <v/>
      </c>
      <c r="P788" s="52" t="str">
        <f>A788&amp;B788&amp;C788&amp;E788&amp;G788&amp;EDATE(J788,0)</f>
        <v>45448112101331640SALÁRIO1588,7445449</v>
      </c>
      <c r="Q788" s="1">
        <f>IF(A788=0,"",VLOOKUP($A788,RESUMO!$A$8:$B$107,2,FALSE))</f>
        <v>21</v>
      </c>
    </row>
    <row r="789" spans="1:17" x14ac:dyDescent="0.25">
      <c r="A789" s="53">
        <v>45448</v>
      </c>
      <c r="B789" s="1">
        <v>1</v>
      </c>
      <c r="C789" s="51" t="s">
        <v>62</v>
      </c>
      <c r="D789" s="54" t="s">
        <v>63</v>
      </c>
      <c r="E789" s="42" t="s">
        <v>107</v>
      </c>
      <c r="G789" s="51">
        <v>31.4</v>
      </c>
      <c r="H789" s="55">
        <v>20</v>
      </c>
      <c r="I789" s="56">
        <v>628</v>
      </c>
      <c r="J789" s="41">
        <v>45449</v>
      </c>
      <c r="K789" s="57" t="s">
        <v>51</v>
      </c>
      <c r="L789" s="1" t="s">
        <v>65</v>
      </c>
      <c r="N789" t="str">
        <f>IF(F789="","NÃO","SIM")</f>
        <v>NÃO</v>
      </c>
      <c r="O789" t="str">
        <f>IF($B789=5,"SIM","")</f>
        <v/>
      </c>
      <c r="P789" s="52" t="str">
        <f>A789&amp;B789&amp;C789&amp;E789&amp;G789&amp;EDATE(J789,0)</f>
        <v>45448112101331640TRANSPORTE31,445449</v>
      </c>
      <c r="Q789" s="1">
        <f>IF(A789=0,"",VLOOKUP($A789,RESUMO!$A$8:$B$107,2,FALSE))</f>
        <v>21</v>
      </c>
    </row>
    <row r="790" spans="1:17" x14ac:dyDescent="0.25">
      <c r="A790" s="53">
        <v>45448</v>
      </c>
      <c r="B790" s="1">
        <v>1</v>
      </c>
      <c r="C790" s="51" t="s">
        <v>62</v>
      </c>
      <c r="D790" s="54" t="s">
        <v>63</v>
      </c>
      <c r="E790" s="42" t="s">
        <v>108</v>
      </c>
      <c r="G790" s="51">
        <v>4</v>
      </c>
      <c r="H790" s="55">
        <v>20</v>
      </c>
      <c r="I790" s="56">
        <v>80</v>
      </c>
      <c r="J790" s="41">
        <v>45449</v>
      </c>
      <c r="K790" s="57" t="s">
        <v>51</v>
      </c>
      <c r="L790" s="1" t="s">
        <v>65</v>
      </c>
      <c r="N790" t="str">
        <f>IF(F790="","NÃO","SIM")</f>
        <v>NÃO</v>
      </c>
      <c r="O790" t="str">
        <f>IF($B790=5,"SIM","")</f>
        <v/>
      </c>
      <c r="P790" s="52" t="str">
        <f>A790&amp;B790&amp;C790&amp;E790&amp;G790&amp;EDATE(J790,0)</f>
        <v>45448112101331640CAFÉ445449</v>
      </c>
      <c r="Q790" s="1">
        <f>IF(A790=0,"",VLOOKUP($A790,RESUMO!$A$8:$B$107,2,FALSE))</f>
        <v>21</v>
      </c>
    </row>
    <row r="791" spans="1:17" x14ac:dyDescent="0.25">
      <c r="A791" s="53">
        <v>45448</v>
      </c>
      <c r="B791" s="1">
        <v>1</v>
      </c>
      <c r="C791" s="51" t="s">
        <v>201</v>
      </c>
      <c r="D791" s="54" t="s">
        <v>202</v>
      </c>
      <c r="E791" s="42" t="s">
        <v>64</v>
      </c>
      <c r="G791" s="51">
        <v>840.75</v>
      </c>
      <c r="I791" s="56">
        <v>840.75</v>
      </c>
      <c r="J791" s="41">
        <v>45449</v>
      </c>
      <c r="K791" s="57" t="s">
        <v>51</v>
      </c>
      <c r="L791" s="1" t="s">
        <v>203</v>
      </c>
      <c r="N791" t="str">
        <f>IF(F791="","NÃO","SIM")</f>
        <v>NÃO</v>
      </c>
      <c r="O791" t="str">
        <f>IF($B791=5,"SIM","")</f>
        <v/>
      </c>
      <c r="P791" s="52" t="str">
        <f>A791&amp;B791&amp;C791&amp;E791&amp;G791&amp;EDATE(J791,0)</f>
        <v>45448116700955688SALÁRIO840,7545449</v>
      </c>
      <c r="Q791" s="1">
        <f>IF(A791=0,"",VLOOKUP($A791,RESUMO!$A$8:$B$107,2,FALSE))</f>
        <v>21</v>
      </c>
    </row>
    <row r="792" spans="1:17" x14ac:dyDescent="0.25">
      <c r="A792" s="53">
        <v>45448</v>
      </c>
      <c r="B792" s="1">
        <v>1</v>
      </c>
      <c r="C792" s="51" t="s">
        <v>201</v>
      </c>
      <c r="D792" s="54" t="s">
        <v>202</v>
      </c>
      <c r="E792" s="42" t="s">
        <v>107</v>
      </c>
      <c r="G792" s="51">
        <v>41.8</v>
      </c>
      <c r="H792" s="55">
        <v>20</v>
      </c>
      <c r="I792" s="56">
        <v>836</v>
      </c>
      <c r="J792" s="41">
        <v>45449</v>
      </c>
      <c r="K792" s="57" t="s">
        <v>51</v>
      </c>
      <c r="L792" s="1" t="s">
        <v>203</v>
      </c>
      <c r="N792" t="str">
        <f>IF(F792="","NÃO","SIM")</f>
        <v>NÃO</v>
      </c>
      <c r="O792" t="str">
        <f>IF($B792=5,"SIM","")</f>
        <v/>
      </c>
      <c r="P792" s="52" t="str">
        <f>A792&amp;B792&amp;C792&amp;E792&amp;G792&amp;EDATE(J792,0)</f>
        <v>45448116700955688TRANSPORTE41,845449</v>
      </c>
      <c r="Q792" s="1">
        <f>IF(A792=0,"",VLOOKUP($A792,RESUMO!$A$8:$B$107,2,FALSE))</f>
        <v>21</v>
      </c>
    </row>
    <row r="793" spans="1:17" x14ac:dyDescent="0.25">
      <c r="A793" s="53">
        <v>45448</v>
      </c>
      <c r="B793" s="1">
        <v>1</v>
      </c>
      <c r="C793" s="51" t="s">
        <v>201</v>
      </c>
      <c r="D793" s="54" t="s">
        <v>202</v>
      </c>
      <c r="E793" s="42" t="s">
        <v>108</v>
      </c>
      <c r="G793" s="51">
        <v>4</v>
      </c>
      <c r="H793" s="55">
        <v>20</v>
      </c>
      <c r="I793" s="56">
        <v>80</v>
      </c>
      <c r="J793" s="41">
        <v>45449</v>
      </c>
      <c r="K793" s="57" t="s">
        <v>51</v>
      </c>
      <c r="L793" s="1" t="s">
        <v>203</v>
      </c>
      <c r="N793" t="str">
        <f>IF(F793="","NÃO","SIM")</f>
        <v>NÃO</v>
      </c>
      <c r="O793" t="str">
        <f>IF($B793=5,"SIM","")</f>
        <v/>
      </c>
      <c r="P793" s="52" t="str">
        <f>A793&amp;B793&amp;C793&amp;E793&amp;G793&amp;EDATE(J793,0)</f>
        <v>45448116700955688CAFÉ445449</v>
      </c>
      <c r="Q793" s="1">
        <f>IF(A793=0,"",VLOOKUP($A793,RESUMO!$A$8:$B$107,2,FALSE))</f>
        <v>21</v>
      </c>
    </row>
    <row r="794" spans="1:17" x14ac:dyDescent="0.25">
      <c r="A794" s="53">
        <v>45448</v>
      </c>
      <c r="B794" s="1">
        <v>1</v>
      </c>
      <c r="C794" s="51" t="s">
        <v>204</v>
      </c>
      <c r="D794" s="54" t="s">
        <v>205</v>
      </c>
      <c r="E794" s="42" t="s">
        <v>64</v>
      </c>
      <c r="G794" s="51">
        <v>1119.6199999999999</v>
      </c>
      <c r="I794" s="56">
        <v>1119.6199999999999</v>
      </c>
      <c r="J794" s="41">
        <v>45449</v>
      </c>
      <c r="K794" s="57" t="s">
        <v>51</v>
      </c>
      <c r="L794" s="1" t="s">
        <v>206</v>
      </c>
      <c r="N794" t="str">
        <f>IF(F794="","NÃO","SIM")</f>
        <v>NÃO</v>
      </c>
      <c r="O794" t="str">
        <f>IF($B794=5,"SIM","")</f>
        <v/>
      </c>
      <c r="P794" s="52" t="str">
        <f>A794&amp;B794&amp;C794&amp;E794&amp;G794&amp;EDATE(J794,0)</f>
        <v>45448105864821560SALÁRIO1119,6245449</v>
      </c>
      <c r="Q794" s="1">
        <f>IF(A794=0,"",VLOOKUP($A794,RESUMO!$A$8:$B$107,2,FALSE))</f>
        <v>21</v>
      </c>
    </row>
    <row r="795" spans="1:17" x14ac:dyDescent="0.25">
      <c r="A795" s="53">
        <v>45448</v>
      </c>
      <c r="B795" s="1">
        <v>1</v>
      </c>
      <c r="C795" s="51" t="s">
        <v>204</v>
      </c>
      <c r="D795" s="54" t="s">
        <v>205</v>
      </c>
      <c r="E795" s="42" t="s">
        <v>107</v>
      </c>
      <c r="G795" s="51">
        <v>10</v>
      </c>
      <c r="H795" s="55">
        <v>19</v>
      </c>
      <c r="I795" s="56">
        <v>190</v>
      </c>
      <c r="J795" s="41">
        <v>45449</v>
      </c>
      <c r="K795" s="57" t="s">
        <v>51</v>
      </c>
      <c r="L795" s="1" t="s">
        <v>206</v>
      </c>
      <c r="N795" t="str">
        <f>IF(F795="","NÃO","SIM")</f>
        <v>NÃO</v>
      </c>
      <c r="O795" t="str">
        <f>IF($B795=5,"SIM","")</f>
        <v/>
      </c>
      <c r="P795" s="52" t="str">
        <f>A795&amp;B795&amp;C795&amp;E795&amp;G795&amp;EDATE(J795,0)</f>
        <v>45448105864821560TRANSPORTE1045449</v>
      </c>
      <c r="Q795" s="1">
        <f>IF(A795=0,"",VLOOKUP($A795,RESUMO!$A$8:$B$107,2,FALSE))</f>
        <v>21</v>
      </c>
    </row>
    <row r="796" spans="1:17" x14ac:dyDescent="0.25">
      <c r="A796" s="53">
        <v>45448</v>
      </c>
      <c r="B796" s="1">
        <v>1</v>
      </c>
      <c r="C796" s="51" t="s">
        <v>204</v>
      </c>
      <c r="D796" s="54" t="s">
        <v>205</v>
      </c>
      <c r="E796" s="42" t="s">
        <v>108</v>
      </c>
      <c r="G796" s="51">
        <v>4</v>
      </c>
      <c r="H796" s="55">
        <v>19</v>
      </c>
      <c r="I796" s="56">
        <v>76</v>
      </c>
      <c r="J796" s="41">
        <v>45449</v>
      </c>
      <c r="K796" s="57" t="s">
        <v>51</v>
      </c>
      <c r="L796" s="1" t="s">
        <v>206</v>
      </c>
      <c r="N796" t="str">
        <f>IF(F796="","NÃO","SIM")</f>
        <v>NÃO</v>
      </c>
      <c r="O796" t="str">
        <f>IF($B796=5,"SIM","")</f>
        <v/>
      </c>
      <c r="P796" s="52" t="str">
        <f>A796&amp;B796&amp;C796&amp;E796&amp;G796&amp;EDATE(J796,0)</f>
        <v>45448105864821560CAFÉ445449</v>
      </c>
      <c r="Q796" s="1">
        <f>IF(A796=0,"",VLOOKUP($A796,RESUMO!$A$8:$B$107,2,FALSE))</f>
        <v>21</v>
      </c>
    </row>
    <row r="797" spans="1:17" x14ac:dyDescent="0.25">
      <c r="A797" s="53">
        <v>45448</v>
      </c>
      <c r="B797" s="1">
        <v>2</v>
      </c>
      <c r="C797" s="51" t="s">
        <v>78</v>
      </c>
      <c r="D797" s="54" t="s">
        <v>79</v>
      </c>
      <c r="E797" s="42" t="s">
        <v>631</v>
      </c>
      <c r="G797" s="51">
        <v>6000</v>
      </c>
      <c r="I797" s="56">
        <v>6000</v>
      </c>
      <c r="J797" s="41">
        <v>45449</v>
      </c>
      <c r="K797" s="57" t="s">
        <v>51</v>
      </c>
      <c r="L797" s="1" t="s">
        <v>81</v>
      </c>
      <c r="N797" t="str">
        <f>IF(F797="","NÃO","SIM")</f>
        <v>NÃO</v>
      </c>
      <c r="O797" t="str">
        <f>IF($B797=5,"SIM","")</f>
        <v/>
      </c>
      <c r="P797" s="52" t="str">
        <f>A797&amp;B797&amp;C797&amp;E797&amp;G797&amp;EDATE(J797,0)</f>
        <v>45448227648990687ADM JUNHO600045449</v>
      </c>
      <c r="Q797" s="1">
        <f>IF(A797=0,"",VLOOKUP($A797,RESUMO!$A$8:$B$107,2,FALSE))</f>
        <v>21</v>
      </c>
    </row>
    <row r="798" spans="1:17" x14ac:dyDescent="0.25">
      <c r="A798" s="53">
        <v>45448</v>
      </c>
      <c r="B798" s="1">
        <v>3</v>
      </c>
      <c r="C798" s="51" t="s">
        <v>623</v>
      </c>
      <c r="D798" s="54" t="s">
        <v>624</v>
      </c>
      <c r="E798" s="42" t="s">
        <v>625</v>
      </c>
      <c r="G798" s="51">
        <v>281.75</v>
      </c>
      <c r="I798" s="56">
        <v>281.75</v>
      </c>
      <c r="J798" s="41">
        <v>45449</v>
      </c>
      <c r="K798" s="57" t="s">
        <v>51</v>
      </c>
      <c r="L798" s="1" t="s">
        <v>81</v>
      </c>
      <c r="N798" t="str">
        <f>IF(F798="","NÃO","SIM")</f>
        <v>NÃO</v>
      </c>
      <c r="O798" t="str">
        <f>IF($B798=5,"SIM","")</f>
        <v/>
      </c>
      <c r="P798" s="52" t="str">
        <f>A798&amp;B798&amp;C798&amp;E798&amp;G798&amp;EDATE(J798,0)</f>
        <v>45448310000000002MENSALIDADE 05/24 - NF A EMITIR281,7545449</v>
      </c>
      <c r="Q798" s="1">
        <f>IF(A798=0,"",VLOOKUP($A798,RESUMO!$A$8:$B$107,2,FALSE))</f>
        <v>21</v>
      </c>
    </row>
    <row r="799" spans="1:17" x14ac:dyDescent="0.25">
      <c r="A799" s="53">
        <v>45448</v>
      </c>
      <c r="B799" s="1">
        <v>3</v>
      </c>
      <c r="C799" s="51" t="s">
        <v>626</v>
      </c>
      <c r="D799" s="54" t="s">
        <v>627</v>
      </c>
      <c r="E799" s="42" t="s">
        <v>628</v>
      </c>
      <c r="G799" s="51">
        <v>115</v>
      </c>
      <c r="I799" s="56">
        <v>115</v>
      </c>
      <c r="J799" s="41">
        <v>45449</v>
      </c>
      <c r="K799" s="57" t="s">
        <v>61</v>
      </c>
      <c r="L799" s="1" t="s">
        <v>81</v>
      </c>
      <c r="N799" t="str">
        <f>IF(F799="","NÃO","SIM")</f>
        <v>NÃO</v>
      </c>
      <c r="O799" t="str">
        <f>IF($B799=5,"SIM","")</f>
        <v/>
      </c>
      <c r="P799" s="52" t="str">
        <f>A799&amp;B799&amp;C799&amp;E799&amp;G799&amp;EDATE(J799,0)</f>
        <v>45448310000000003REF. MAIO/202411545449</v>
      </c>
      <c r="Q799" s="1">
        <f>IF(A799=0,"",VLOOKUP($A799,RESUMO!$A$8:$B$107,2,FALSE))</f>
        <v>21</v>
      </c>
    </row>
    <row r="800" spans="1:17" x14ac:dyDescent="0.25">
      <c r="A800" s="53">
        <v>45448</v>
      </c>
      <c r="B800" s="1">
        <v>3</v>
      </c>
      <c r="C800" s="51" t="s">
        <v>629</v>
      </c>
      <c r="D800" s="54" t="s">
        <v>630</v>
      </c>
      <c r="E800" s="42" t="s">
        <v>628</v>
      </c>
      <c r="G800" s="51">
        <v>847.2</v>
      </c>
      <c r="I800" s="56">
        <v>847.2</v>
      </c>
      <c r="J800" s="41">
        <v>45449</v>
      </c>
      <c r="K800" s="57" t="s">
        <v>51</v>
      </c>
      <c r="L800" s="1" t="s">
        <v>81</v>
      </c>
      <c r="N800" t="str">
        <f>IF(F800="","NÃO","SIM")</f>
        <v>NÃO</v>
      </c>
      <c r="O800" t="str">
        <f>IF($B800=5,"SIM","")</f>
        <v/>
      </c>
      <c r="P800" s="52" t="str">
        <f>A800&amp;B800&amp;C800&amp;E800&amp;G800&amp;EDATE(J800,0)</f>
        <v>45448310000000004REF. MAIO/2024847,245449</v>
      </c>
      <c r="Q800" s="1">
        <f>IF(A800=0,"",VLOOKUP($A800,RESUMO!$A$8:$B$107,2,FALSE))</f>
        <v>21</v>
      </c>
    </row>
    <row r="801" spans="1:17" x14ac:dyDescent="0.25">
      <c r="A801" s="53">
        <v>45448</v>
      </c>
      <c r="B801" s="1">
        <v>3</v>
      </c>
      <c r="C801" s="51" t="s">
        <v>178</v>
      </c>
      <c r="D801" s="54" t="s">
        <v>179</v>
      </c>
      <c r="E801" s="42" t="s">
        <v>632</v>
      </c>
      <c r="G801" s="51">
        <v>765</v>
      </c>
      <c r="I801" s="56">
        <v>765</v>
      </c>
      <c r="J801" s="41">
        <v>45453</v>
      </c>
      <c r="K801" s="57" t="s">
        <v>181</v>
      </c>
      <c r="N801" t="str">
        <f>IF(F801="","NÃO","SIM")</f>
        <v>NÃO</v>
      </c>
      <c r="O801" t="str">
        <f>IF($B801=5,"SIM","")</f>
        <v/>
      </c>
      <c r="P801" s="52" t="str">
        <f>A801&amp;B801&amp;C801&amp;E801&amp;G801&amp;EDATE(J801,0)</f>
        <v>45448307409393000130GUINCHO, PEDESTAL, PISTOLA - NF 2450976545453</v>
      </c>
      <c r="Q801" s="1">
        <f>IF(A801=0,"",VLOOKUP($A801,RESUMO!$A$8:$B$107,2,FALSE))</f>
        <v>21</v>
      </c>
    </row>
    <row r="802" spans="1:17" x14ac:dyDescent="0.25">
      <c r="A802" s="53">
        <v>45448</v>
      </c>
      <c r="B802" s="1">
        <v>3</v>
      </c>
      <c r="C802" s="51" t="s">
        <v>309</v>
      </c>
      <c r="D802" s="54" t="s">
        <v>310</v>
      </c>
      <c r="E802" s="42" t="s">
        <v>637</v>
      </c>
      <c r="G802" s="51">
        <v>513.85</v>
      </c>
      <c r="I802" s="56">
        <v>513.85</v>
      </c>
      <c r="J802" s="41">
        <v>45460</v>
      </c>
      <c r="K802" s="57" t="s">
        <v>51</v>
      </c>
      <c r="N802" t="str">
        <f>IF(F802="","NÃO","SIM")</f>
        <v>NÃO</v>
      </c>
      <c r="O802" t="str">
        <f>IF($B802=5,"SIM","")</f>
        <v/>
      </c>
      <c r="P802" s="52" t="str">
        <f>A802&amp;B802&amp;C802&amp;E802&amp;G802&amp;EDATE(J802,0)</f>
        <v>45448324200699000100EQUIPAMENTOS DE SEGURANÇA - NF 99820513,8545460</v>
      </c>
      <c r="Q802" s="1">
        <f>IF(A802=0,"",VLOOKUP($A802,RESUMO!$A$8:$B$107,2,FALSE))</f>
        <v>21</v>
      </c>
    </row>
    <row r="803" spans="1:17" x14ac:dyDescent="0.25">
      <c r="A803" s="53">
        <v>45448</v>
      </c>
      <c r="B803" s="1">
        <v>3</v>
      </c>
      <c r="C803" s="51" t="s">
        <v>178</v>
      </c>
      <c r="D803" s="54" t="s">
        <v>179</v>
      </c>
      <c r="E803" s="42" t="s">
        <v>638</v>
      </c>
      <c r="G803" s="51">
        <v>300</v>
      </c>
      <c r="I803" s="56">
        <v>300</v>
      </c>
      <c r="J803" s="41">
        <v>45460</v>
      </c>
      <c r="K803" s="57" t="s">
        <v>181</v>
      </c>
      <c r="N803" t="str">
        <f>IF(F803="","NÃO","SIM")</f>
        <v>NÃO</v>
      </c>
      <c r="O803" t="str">
        <f>IF($B803=5,"SIM","")</f>
        <v/>
      </c>
      <c r="P803" s="52" t="str">
        <f>A803&amp;B803&amp;C803&amp;E803&amp;G803&amp;EDATE(J803,0)</f>
        <v>45448307409393000130MARTELO - NF 2462930045460</v>
      </c>
      <c r="Q803" s="1">
        <f>IF(A803=0,"",VLOOKUP($A803,RESUMO!$A$8:$B$107,2,FALSE))</f>
        <v>21</v>
      </c>
    </row>
    <row r="804" spans="1:17" x14ac:dyDescent="0.25">
      <c r="A804" s="53">
        <v>45448</v>
      </c>
      <c r="B804" s="1">
        <v>3</v>
      </c>
      <c r="C804" s="51" t="s">
        <v>126</v>
      </c>
      <c r="D804" s="54" t="s">
        <v>127</v>
      </c>
      <c r="E804" s="42" t="s">
        <v>639</v>
      </c>
      <c r="G804" s="51">
        <v>1040.95</v>
      </c>
      <c r="I804" s="56">
        <v>1040.95</v>
      </c>
      <c r="J804" s="41">
        <v>45464</v>
      </c>
      <c r="K804" s="57" t="s">
        <v>90</v>
      </c>
      <c r="N804" t="str">
        <f>IF(F804="","NÃO","SIM")</f>
        <v>NÃO</v>
      </c>
      <c r="O804" t="str">
        <f>IF($B804=5,"SIM","")</f>
        <v/>
      </c>
      <c r="P804" s="52" t="str">
        <f>A804&amp;B804&amp;C804&amp;E804&amp;G804&amp;EDATE(J804,0)</f>
        <v>45448316652460000215BRITA 1 - NF 85401040,9545464</v>
      </c>
      <c r="Q804" s="1">
        <f>IF(A804=0,"",VLOOKUP($A804,RESUMO!$A$8:$B$107,2,FALSE))</f>
        <v>21</v>
      </c>
    </row>
    <row r="805" spans="1:17" x14ac:dyDescent="0.25">
      <c r="A805" s="53">
        <v>45448</v>
      </c>
      <c r="B805" s="1">
        <v>5</v>
      </c>
      <c r="C805" s="51" t="s">
        <v>103</v>
      </c>
      <c r="D805" s="54" t="s">
        <v>104</v>
      </c>
      <c r="E805" s="42" t="s">
        <v>633</v>
      </c>
      <c r="G805" s="51">
        <v>109.9</v>
      </c>
      <c r="I805" s="56">
        <v>109.9</v>
      </c>
      <c r="J805" s="41">
        <v>45427</v>
      </c>
      <c r="K805" s="57" t="s">
        <v>90</v>
      </c>
      <c r="N805" t="str">
        <f>IF(F805="","NÃO","SIM")</f>
        <v>NÃO</v>
      </c>
      <c r="O805" t="str">
        <f>IF($B805=5,"SIM","")</f>
        <v>SIM</v>
      </c>
      <c r="P805" s="52" t="str">
        <f>A805&amp;B805&amp;C805&amp;E805&amp;G805&amp;EDATE(J805,0)</f>
        <v>45448517250275000348JOELHO E LUVA - NF 905515109,945427</v>
      </c>
      <c r="Q805" s="1">
        <f>IF(A805=0,"",VLOOKUP($A805,RESUMO!$A$8:$B$107,2,FALSE))</f>
        <v>21</v>
      </c>
    </row>
    <row r="806" spans="1:17" x14ac:dyDescent="0.25">
      <c r="A806" s="53">
        <v>45448</v>
      </c>
      <c r="B806" s="1">
        <v>5</v>
      </c>
      <c r="C806" s="51" t="s">
        <v>634</v>
      </c>
      <c r="D806" s="54" t="s">
        <v>635</v>
      </c>
      <c r="E806" s="42" t="s">
        <v>636</v>
      </c>
      <c r="G806" s="51">
        <v>544.5</v>
      </c>
      <c r="I806" s="56">
        <v>544.5</v>
      </c>
      <c r="J806" s="41">
        <v>45429</v>
      </c>
      <c r="K806" s="57" t="s">
        <v>90</v>
      </c>
      <c r="N806" t="str">
        <f>IF(F806="","NÃO","SIM")</f>
        <v>NÃO</v>
      </c>
      <c r="O806" t="str">
        <f>IF($B806=5,"SIM","")</f>
        <v>SIM</v>
      </c>
      <c r="P806" s="52" t="str">
        <f>A806&amp;B806&amp;C806&amp;E806&amp;G806&amp;EDATE(J806,0)</f>
        <v>45448513535379000186PINO LISO E FINCAPINO - NF 24686802544,545429</v>
      </c>
      <c r="Q806" s="1">
        <f>IF(A806=0,"",VLOOKUP($A806,RESUMO!$A$8:$B$107,2,FALSE))</f>
        <v>21</v>
      </c>
    </row>
    <row r="807" spans="1:17" x14ac:dyDescent="0.25">
      <c r="A807" s="53">
        <v>45448</v>
      </c>
      <c r="B807" s="1">
        <v>5</v>
      </c>
      <c r="C807" s="51" t="s">
        <v>503</v>
      </c>
      <c r="D807" s="54" t="s">
        <v>504</v>
      </c>
      <c r="E807" s="42" t="s">
        <v>640</v>
      </c>
      <c r="G807" s="51">
        <v>48</v>
      </c>
      <c r="I807" s="56">
        <v>48</v>
      </c>
      <c r="J807" s="41">
        <v>45441</v>
      </c>
      <c r="K807" s="57" t="s">
        <v>51</v>
      </c>
      <c r="N807" t="str">
        <f>IF(F807="","NÃO","SIM")</f>
        <v>NÃO</v>
      </c>
      <c r="O807" t="str">
        <f>IF($B807=5,"SIM","")</f>
        <v>SIM</v>
      </c>
      <c r="P807" s="52" t="str">
        <f>A807&amp;B807&amp;C807&amp;E807&amp;G807&amp;EDATE(J807,0)</f>
        <v>45448530996544000116REALIZAÇÃO DE EXAMES - NF 29574845441</v>
      </c>
      <c r="Q807" s="1">
        <f>IF(A807=0,"",VLOOKUP($A807,RESUMO!$A$8:$B$107,2,FALSE))</f>
        <v>21</v>
      </c>
    </row>
    <row r="808" spans="1:17" x14ac:dyDescent="0.25">
      <c r="A808" s="53">
        <v>45448</v>
      </c>
      <c r="B808" s="1">
        <v>5</v>
      </c>
      <c r="C808" s="51" t="s">
        <v>215</v>
      </c>
      <c r="D808" s="54" t="s">
        <v>216</v>
      </c>
      <c r="E808" s="42" t="s">
        <v>641</v>
      </c>
      <c r="G808" s="51">
        <v>2400</v>
      </c>
      <c r="I808" s="56">
        <v>2400</v>
      </c>
      <c r="J808" s="41">
        <v>45435</v>
      </c>
      <c r="K808" s="57" t="s">
        <v>90</v>
      </c>
      <c r="N808" t="str">
        <f>IF(F808="","NÃO","SIM")</f>
        <v>NÃO</v>
      </c>
      <c r="O808" t="str">
        <f>IF($B808=5,"SIM","")</f>
        <v>SIM</v>
      </c>
      <c r="P808" s="52" t="str">
        <f>A808&amp;B808&amp;C808&amp;E808&amp;G808&amp;EDATE(J808,0)</f>
        <v>45448503562661000107CIMENTO - NF 128602240045435</v>
      </c>
      <c r="Q808" s="1">
        <f>IF(A808=0,"",VLOOKUP($A808,RESUMO!$A$8:$B$107,2,FALSE))</f>
        <v>21</v>
      </c>
    </row>
    <row r="809" spans="1:17" x14ac:dyDescent="0.25">
      <c r="A809" s="53">
        <v>45448</v>
      </c>
      <c r="B809" s="1">
        <v>5</v>
      </c>
      <c r="C809" s="51" t="s">
        <v>103</v>
      </c>
      <c r="D809" s="54" t="s">
        <v>104</v>
      </c>
      <c r="E809" s="42" t="s">
        <v>642</v>
      </c>
      <c r="G809" s="51">
        <v>56.74</v>
      </c>
      <c r="I809" s="56">
        <v>56.74</v>
      </c>
      <c r="J809" s="41">
        <v>45433</v>
      </c>
      <c r="K809" s="57" t="s">
        <v>90</v>
      </c>
      <c r="N809" t="str">
        <f>IF(F809="","NÃO","SIM")</f>
        <v>NÃO</v>
      </c>
      <c r="O809" t="str">
        <f>IF($B809=5,"SIM","")</f>
        <v>SIM</v>
      </c>
      <c r="P809" s="52" t="str">
        <f>A809&amp;B809&amp;C809&amp;E809&amp;G809&amp;EDATE(J809,0)</f>
        <v>45448517250275000348MATERIAIS HIDRAULICOS - NF 90697656,7445433</v>
      </c>
      <c r="Q809" s="1">
        <f>IF(A809=0,"",VLOOKUP($A809,RESUMO!$A$8:$B$107,2,FALSE))</f>
        <v>21</v>
      </c>
    </row>
    <row r="810" spans="1:17" x14ac:dyDescent="0.25">
      <c r="A810" s="53">
        <v>45463</v>
      </c>
      <c r="B810" s="1">
        <v>1</v>
      </c>
      <c r="C810" s="51" t="s">
        <v>62</v>
      </c>
      <c r="D810" s="54" t="s">
        <v>63</v>
      </c>
      <c r="E810" s="42" t="s">
        <v>64</v>
      </c>
      <c r="G810" s="51">
        <v>1260</v>
      </c>
      <c r="I810" s="56">
        <v>1260</v>
      </c>
      <c r="J810" s="41">
        <v>45463</v>
      </c>
      <c r="K810" s="57" t="s">
        <v>51</v>
      </c>
      <c r="L810" s="1" t="s">
        <v>65</v>
      </c>
      <c r="N810" t="str">
        <f>IF(F810="","NÃO","SIM")</f>
        <v>NÃO</v>
      </c>
      <c r="O810" t="str">
        <f>IF($B810=5,"SIM","")</f>
        <v/>
      </c>
      <c r="P810" s="52" t="str">
        <f>A810&amp;B810&amp;C810&amp;E810&amp;G810&amp;EDATE(J810,0)</f>
        <v>45463112101331640SALÁRIO126045463</v>
      </c>
      <c r="Q810" s="1">
        <f>IF(A810=0,"",VLOOKUP($A810,RESUMO!$A$8:$B$107,2,FALSE))</f>
        <v>22</v>
      </c>
    </row>
    <row r="811" spans="1:17" x14ac:dyDescent="0.25">
      <c r="A811" s="53">
        <v>45463</v>
      </c>
      <c r="B811" s="1">
        <v>1</v>
      </c>
      <c r="C811" s="51" t="s">
        <v>72</v>
      </c>
      <c r="D811" s="54" t="s">
        <v>73</v>
      </c>
      <c r="E811" s="42" t="s">
        <v>64</v>
      </c>
      <c r="G811" s="51">
        <v>642.79999999999995</v>
      </c>
      <c r="I811" s="56">
        <v>642.79999999999995</v>
      </c>
      <c r="J811" s="41">
        <v>45463</v>
      </c>
      <c r="K811" s="57" t="s">
        <v>51</v>
      </c>
      <c r="L811" s="1" t="s">
        <v>74</v>
      </c>
      <c r="N811" t="str">
        <f>IF(F811="","NÃO","SIM")</f>
        <v>NÃO</v>
      </c>
      <c r="O811" t="str">
        <f>IF($B811=5,"SIM","")</f>
        <v/>
      </c>
      <c r="P811" s="52" t="str">
        <f>A811&amp;B811&amp;C811&amp;E811&amp;G811&amp;EDATE(J811,0)</f>
        <v>45463116700914655SALÁRIO642,845463</v>
      </c>
      <c r="Q811" s="1">
        <f>IF(A811=0,"",VLOOKUP($A811,RESUMO!$A$8:$B$107,2,FALSE))</f>
        <v>22</v>
      </c>
    </row>
    <row r="812" spans="1:17" x14ac:dyDescent="0.25">
      <c r="A812" s="53">
        <v>45463</v>
      </c>
      <c r="B812" s="1">
        <v>1</v>
      </c>
      <c r="C812" s="51" t="s">
        <v>201</v>
      </c>
      <c r="D812" s="54" t="s">
        <v>202</v>
      </c>
      <c r="E812" s="42" t="s">
        <v>64</v>
      </c>
      <c r="G812" s="51">
        <v>642.79999999999995</v>
      </c>
      <c r="I812" s="56">
        <v>642.79999999999995</v>
      </c>
      <c r="J812" s="41">
        <v>45463</v>
      </c>
      <c r="K812" s="57" t="s">
        <v>51</v>
      </c>
      <c r="L812" s="1" t="s">
        <v>203</v>
      </c>
      <c r="N812" t="str">
        <f>IF(F812="","NÃO","SIM")</f>
        <v>NÃO</v>
      </c>
      <c r="O812" t="str">
        <f>IF($B812=5,"SIM","")</f>
        <v/>
      </c>
      <c r="P812" s="52" t="str">
        <f>A812&amp;B812&amp;C812&amp;E812&amp;G812&amp;EDATE(J812,0)</f>
        <v>45463116700955688SALÁRIO642,845463</v>
      </c>
      <c r="Q812" s="1">
        <f>IF(A812=0,"",VLOOKUP($A812,RESUMO!$A$8:$B$107,2,FALSE))</f>
        <v>22</v>
      </c>
    </row>
    <row r="813" spans="1:17" x14ac:dyDescent="0.25">
      <c r="A813" s="53">
        <v>45463</v>
      </c>
      <c r="B813" s="1">
        <v>1</v>
      </c>
      <c r="C813" s="51" t="s">
        <v>204</v>
      </c>
      <c r="D813" s="54" t="s">
        <v>205</v>
      </c>
      <c r="E813" s="42" t="s">
        <v>64</v>
      </c>
      <c r="G813" s="51">
        <v>916</v>
      </c>
      <c r="I813" s="56">
        <v>916</v>
      </c>
      <c r="J813" s="41">
        <v>45463</v>
      </c>
      <c r="K813" s="57" t="s">
        <v>51</v>
      </c>
      <c r="L813" s="1" t="s">
        <v>206</v>
      </c>
      <c r="N813" t="str">
        <f>IF(F813="","NÃO","SIM")</f>
        <v>NÃO</v>
      </c>
      <c r="O813" t="str">
        <f>IF($B813=5,"SIM","")</f>
        <v/>
      </c>
      <c r="P813" s="52" t="str">
        <f>A813&amp;B813&amp;C813&amp;E813&amp;G813&amp;EDATE(J813,0)</f>
        <v>45463105864821560SALÁRIO91645463</v>
      </c>
      <c r="Q813" s="1">
        <f>IF(A813=0,"",VLOOKUP($A813,RESUMO!$A$8:$B$107,2,FALSE))</f>
        <v>22</v>
      </c>
    </row>
    <row r="814" spans="1:17" x14ac:dyDescent="0.25">
      <c r="A814" s="53">
        <v>45463</v>
      </c>
      <c r="B814" s="1">
        <v>1</v>
      </c>
      <c r="C814" s="51" t="s">
        <v>331</v>
      </c>
      <c r="D814" s="54" t="s">
        <v>332</v>
      </c>
      <c r="E814" s="42" t="s">
        <v>64</v>
      </c>
      <c r="G814" s="51">
        <v>1104.8</v>
      </c>
      <c r="I814" s="56">
        <v>1104.8</v>
      </c>
      <c r="J814" s="41">
        <v>45463</v>
      </c>
      <c r="K814" s="57" t="s">
        <v>51</v>
      </c>
      <c r="L814" s="1" t="s">
        <v>333</v>
      </c>
      <c r="N814" t="str">
        <f>IF(F814="","NÃO","SIM")</f>
        <v>NÃO</v>
      </c>
      <c r="O814" t="str">
        <f>IF($B814=5,"SIM","")</f>
        <v/>
      </c>
      <c r="P814" s="52" t="str">
        <f>A814&amp;B814&amp;C814&amp;E814&amp;G814&amp;EDATE(J814,0)</f>
        <v>45463113736490623SALÁRIO1104,845463</v>
      </c>
      <c r="Q814" s="1">
        <f>IF(A814=0,"",VLOOKUP($A814,RESUMO!$A$8:$B$107,2,FALSE))</f>
        <v>22</v>
      </c>
    </row>
    <row r="815" spans="1:17" x14ac:dyDescent="0.25">
      <c r="A815" s="53">
        <v>45463</v>
      </c>
      <c r="B815" s="1">
        <v>1</v>
      </c>
      <c r="C815" s="51" t="s">
        <v>409</v>
      </c>
      <c r="D815" s="54" t="s">
        <v>410</v>
      </c>
      <c r="E815" s="42" t="s">
        <v>64</v>
      </c>
      <c r="G815" s="51">
        <v>1104.8</v>
      </c>
      <c r="I815" s="56">
        <v>1104.8</v>
      </c>
      <c r="J815" s="41">
        <v>45463</v>
      </c>
      <c r="K815" s="57" t="s">
        <v>51</v>
      </c>
      <c r="N815" t="str">
        <f>IF(F815="","NÃO","SIM")</f>
        <v>NÃO</v>
      </c>
      <c r="O815" t="str">
        <f>IF($B815=5,"SIM","")</f>
        <v/>
      </c>
      <c r="P815" s="52" t="str">
        <f>A815&amp;B815&amp;C815&amp;E815&amp;G815&amp;EDATE(J815,0)</f>
        <v>45463112095122623SALÁRIO1104,845463</v>
      </c>
      <c r="Q815" s="1">
        <f>IF(A815=0,"",VLOOKUP($A815,RESUMO!$A$8:$B$107,2,FALSE))</f>
        <v>22</v>
      </c>
    </row>
    <row r="816" spans="1:17" x14ac:dyDescent="0.25">
      <c r="A816" s="53">
        <v>45463</v>
      </c>
      <c r="B816" s="1">
        <v>1</v>
      </c>
      <c r="C816" s="51" t="s">
        <v>584</v>
      </c>
      <c r="D816" s="54" t="s">
        <v>585</v>
      </c>
      <c r="E816" s="42" t="s">
        <v>64</v>
      </c>
      <c r="G816" s="51">
        <v>642.79999999999995</v>
      </c>
      <c r="I816" s="56">
        <v>642.79999999999995</v>
      </c>
      <c r="J816" s="41">
        <v>45463</v>
      </c>
      <c r="K816" s="57" t="s">
        <v>51</v>
      </c>
      <c r="L816" s="1" t="s">
        <v>586</v>
      </c>
      <c r="N816" t="str">
        <f>IF(F816="","NÃO","SIM")</f>
        <v>NÃO</v>
      </c>
      <c r="O816" t="str">
        <f>IF($B816=5,"SIM","")</f>
        <v/>
      </c>
      <c r="P816" s="52" t="str">
        <f>A816&amp;B816&amp;C816&amp;E816&amp;G816&amp;EDATE(J816,0)</f>
        <v>45463108337242663SALÁRIO642,845463</v>
      </c>
      <c r="Q816" s="1">
        <f>IF(A816=0,"",VLOOKUP($A816,RESUMO!$A$8:$B$107,2,FALSE))</f>
        <v>22</v>
      </c>
    </row>
    <row r="817" spans="1:17" x14ac:dyDescent="0.25">
      <c r="A817" s="53">
        <v>45463</v>
      </c>
      <c r="B817" s="1">
        <v>1</v>
      </c>
      <c r="C817" s="51" t="s">
        <v>654</v>
      </c>
      <c r="D817" s="54" t="s">
        <v>655</v>
      </c>
      <c r="E817" s="42" t="s">
        <v>656</v>
      </c>
      <c r="G817" s="51">
        <v>200</v>
      </c>
      <c r="H817" s="55">
        <v>10</v>
      </c>
      <c r="I817" s="56">
        <v>2000</v>
      </c>
      <c r="J817" s="41">
        <v>45463</v>
      </c>
      <c r="K817" s="57" t="s">
        <v>51</v>
      </c>
      <c r="L817" s="1" t="s">
        <v>657</v>
      </c>
      <c r="N817" t="str">
        <f>IF(F817="","NÃO","SIM")</f>
        <v>NÃO</v>
      </c>
      <c r="O817" t="str">
        <f>IF($B817=5,"SIM","")</f>
        <v/>
      </c>
      <c r="P817" s="52" t="str">
        <f>A817&amp;B817&amp;C817&amp;E817&amp;G817&amp;EDATE(J817,0)</f>
        <v>45463131986868335DIÁRIA20045463</v>
      </c>
      <c r="Q817" s="1">
        <f>IF(A817=0,"",VLOOKUP($A817,RESUMO!$A$8:$B$107,2,FALSE))</f>
        <v>22</v>
      </c>
    </row>
    <row r="818" spans="1:17" x14ac:dyDescent="0.25">
      <c r="A818" s="53">
        <v>45463</v>
      </c>
      <c r="B818" s="1">
        <v>1</v>
      </c>
      <c r="C818" s="51" t="s">
        <v>590</v>
      </c>
      <c r="D818" s="54" t="s">
        <v>591</v>
      </c>
      <c r="E818" s="42" t="s">
        <v>656</v>
      </c>
      <c r="G818" s="51">
        <v>200</v>
      </c>
      <c r="H818" s="55">
        <v>9</v>
      </c>
      <c r="I818" s="56">
        <v>1800</v>
      </c>
      <c r="J818" s="41">
        <v>45463</v>
      </c>
      <c r="K818" s="57" t="s">
        <v>51</v>
      </c>
      <c r="L818" s="1" t="s">
        <v>592</v>
      </c>
      <c r="N818" t="str">
        <f>IF(F818="","NÃO","SIM")</f>
        <v>NÃO</v>
      </c>
      <c r="O818" t="str">
        <f>IF($B818=5,"SIM","")</f>
        <v/>
      </c>
      <c r="P818" s="52" t="str">
        <f>A818&amp;B818&amp;C818&amp;E818&amp;G818&amp;EDATE(J818,0)</f>
        <v>45463102086696558DIÁRIA20045463</v>
      </c>
      <c r="Q818" s="1">
        <f>IF(A818=0,"",VLOOKUP($A818,RESUMO!$A$8:$B$107,2,FALSE))</f>
        <v>22</v>
      </c>
    </row>
    <row r="819" spans="1:17" x14ac:dyDescent="0.25">
      <c r="A819" s="53">
        <v>45463</v>
      </c>
      <c r="B819" s="1">
        <v>1</v>
      </c>
      <c r="C819" s="51" t="s">
        <v>479</v>
      </c>
      <c r="D819" s="54" t="s">
        <v>480</v>
      </c>
      <c r="E819" s="42" t="s">
        <v>656</v>
      </c>
      <c r="G819" s="51">
        <v>130</v>
      </c>
      <c r="H819" s="55">
        <v>9</v>
      </c>
      <c r="I819" s="56">
        <v>1170</v>
      </c>
      <c r="J819" s="41">
        <v>45463</v>
      </c>
      <c r="K819" s="57" t="s">
        <v>51</v>
      </c>
      <c r="L819" s="1" t="s">
        <v>481</v>
      </c>
      <c r="N819" t="str">
        <f>IF(F819="","NÃO","SIM")</f>
        <v>NÃO</v>
      </c>
      <c r="O819" t="str">
        <f>IF($B819=5,"SIM","")</f>
        <v/>
      </c>
      <c r="P819" s="52" t="str">
        <f>A819&amp;B819&amp;C819&amp;E819&amp;G819&amp;EDATE(J819,0)</f>
        <v>45463111499237685DIÁRIA13045463</v>
      </c>
      <c r="Q819" s="1">
        <f>IF(A819=0,"",VLOOKUP($A819,RESUMO!$A$8:$B$107,2,FALSE))</f>
        <v>22</v>
      </c>
    </row>
    <row r="820" spans="1:17" x14ac:dyDescent="0.25">
      <c r="A820" s="53">
        <v>45463</v>
      </c>
      <c r="B820" s="1">
        <v>1</v>
      </c>
      <c r="C820" s="51" t="s">
        <v>294</v>
      </c>
      <c r="D820" s="54" t="s">
        <v>295</v>
      </c>
      <c r="E820" s="42" t="s">
        <v>656</v>
      </c>
      <c r="G820" s="51">
        <v>160</v>
      </c>
      <c r="H820" s="55">
        <v>9</v>
      </c>
      <c r="I820" s="56">
        <v>1440</v>
      </c>
      <c r="J820" s="41">
        <v>45463</v>
      </c>
      <c r="K820" s="57" t="s">
        <v>51</v>
      </c>
      <c r="L820" s="1" t="s">
        <v>296</v>
      </c>
      <c r="N820" t="str">
        <f>IF(F820="","NÃO","SIM")</f>
        <v>NÃO</v>
      </c>
      <c r="O820" t="str">
        <f>IF($B820=5,"SIM","")</f>
        <v/>
      </c>
      <c r="P820" s="52" t="str">
        <f>A820&amp;B820&amp;C820&amp;E820&amp;G820&amp;EDATE(J820,0)</f>
        <v>45463109250736606DIÁRIA16045463</v>
      </c>
      <c r="Q820" s="1">
        <f>IF(A820=0,"",VLOOKUP($A820,RESUMO!$A$8:$B$107,2,FALSE))</f>
        <v>22</v>
      </c>
    </row>
    <row r="821" spans="1:17" x14ac:dyDescent="0.25">
      <c r="A821" s="53">
        <v>45463</v>
      </c>
      <c r="B821" s="1">
        <v>1</v>
      </c>
      <c r="C821" s="51" t="s">
        <v>658</v>
      </c>
      <c r="D821" s="54" t="s">
        <v>659</v>
      </c>
      <c r="E821" s="42" t="s">
        <v>656</v>
      </c>
      <c r="G821" s="51">
        <v>130</v>
      </c>
      <c r="H821" s="55">
        <v>4</v>
      </c>
      <c r="I821" s="56">
        <v>520</v>
      </c>
      <c r="J821" s="41">
        <v>45463</v>
      </c>
      <c r="K821" s="57" t="s">
        <v>51</v>
      </c>
      <c r="N821" t="str">
        <f>IF(F821="","NÃO","SIM")</f>
        <v>NÃO</v>
      </c>
      <c r="O821" t="str">
        <f>IF($B821=5,"SIM","")</f>
        <v/>
      </c>
      <c r="P821" s="52" t="str">
        <f>A821&amp;B821&amp;C821&amp;E821&amp;G821&amp;EDATE(J821,0)</f>
        <v>45463114020156662DIÁRIA13045463</v>
      </c>
      <c r="Q821" s="1">
        <f>IF(A821=0,"",VLOOKUP($A821,RESUMO!$A$8:$B$107,2,FALSE))</f>
        <v>22</v>
      </c>
    </row>
    <row r="822" spans="1:17" x14ac:dyDescent="0.25">
      <c r="A822" s="53">
        <v>45463</v>
      </c>
      <c r="B822" s="1">
        <v>2</v>
      </c>
      <c r="C822" s="51" t="s">
        <v>261</v>
      </c>
      <c r="D822" s="54" t="s">
        <v>262</v>
      </c>
      <c r="E822" s="42" t="s">
        <v>660</v>
      </c>
      <c r="G822" s="51">
        <v>3000</v>
      </c>
      <c r="I822" s="56">
        <v>3000</v>
      </c>
      <c r="J822" s="41">
        <v>45463</v>
      </c>
      <c r="K822" s="57" t="s">
        <v>56</v>
      </c>
      <c r="L822" s="1" t="s">
        <v>264</v>
      </c>
      <c r="N822" t="str">
        <f>IF(F822="","NÃO","SIM")</f>
        <v>NÃO</v>
      </c>
      <c r="O822" t="str">
        <f>IF($B822=5,"SIM","")</f>
        <v/>
      </c>
      <c r="P822" s="52" t="str">
        <f>A822&amp;B822&amp;C822&amp;E822&amp;G822&amp;EDATE(J822,0)</f>
        <v>45463206411815666LIGAÇÃO DE CAIXA DE ESGOTO300045463</v>
      </c>
      <c r="Q822" s="1">
        <f>IF(A822=0,"",VLOOKUP($A822,RESUMO!$A$8:$B$107,2,FALSE))</f>
        <v>22</v>
      </c>
    </row>
    <row r="823" spans="1:17" x14ac:dyDescent="0.25">
      <c r="A823" s="53">
        <v>45463</v>
      </c>
      <c r="B823" s="1">
        <v>3</v>
      </c>
      <c r="C823" s="51" t="s">
        <v>303</v>
      </c>
      <c r="D823" s="54" t="s">
        <v>304</v>
      </c>
      <c r="E823" s="42" t="s">
        <v>643</v>
      </c>
      <c r="G823" s="51">
        <v>522.5</v>
      </c>
      <c r="I823" s="56">
        <v>522.5</v>
      </c>
      <c r="J823" s="41">
        <v>45464</v>
      </c>
      <c r="K823" s="57" t="s">
        <v>51</v>
      </c>
      <c r="N823" t="str">
        <f>IF(F823="","NÃO","SIM")</f>
        <v>NÃO</v>
      </c>
      <c r="O823" t="str">
        <f>IF($B823=5,"SIM","")</f>
        <v/>
      </c>
      <c r="P823" s="52" t="str">
        <f>A823&amp;B823&amp;C823&amp;E823&amp;G823&amp;EDATE(J823,0)</f>
        <v>45463351708324000110UNIFORMES - NF 633522,545464</v>
      </c>
      <c r="Q823" s="1">
        <f>IF(A823=0,"",VLOOKUP($A823,RESUMO!$A$8:$B$107,2,FALSE))</f>
        <v>22</v>
      </c>
    </row>
    <row r="824" spans="1:17" x14ac:dyDescent="0.25">
      <c r="A824" s="53">
        <v>45463</v>
      </c>
      <c r="B824" s="1">
        <v>3</v>
      </c>
      <c r="C824" s="51" t="s">
        <v>596</v>
      </c>
      <c r="D824" s="54" t="s">
        <v>597</v>
      </c>
      <c r="E824" s="42" t="s">
        <v>647</v>
      </c>
      <c r="G824" s="51">
        <v>2835</v>
      </c>
      <c r="I824" s="56">
        <v>2835</v>
      </c>
      <c r="J824" s="41">
        <v>45465</v>
      </c>
      <c r="K824" s="57" t="s">
        <v>181</v>
      </c>
      <c r="N824" t="str">
        <f>IF(F824="","NÃO","SIM")</f>
        <v>NÃO</v>
      </c>
      <c r="O824" t="str">
        <f>IF($B824=5,"SIM","")</f>
        <v/>
      </c>
      <c r="P824" s="52" t="str">
        <f>A824&amp;B824&amp;C824&amp;E824&amp;G824&amp;EDATE(J824,0)</f>
        <v>45463309462647000100LOCAÇÃO DE CAÇAMBA - NF 614283545465</v>
      </c>
      <c r="Q824" s="1">
        <f>IF(A824=0,"",VLOOKUP($A824,RESUMO!$A$8:$B$107,2,FALSE))</f>
        <v>22</v>
      </c>
    </row>
    <row r="825" spans="1:17" x14ac:dyDescent="0.25">
      <c r="A825" s="53">
        <v>45463</v>
      </c>
      <c r="B825" s="1">
        <v>3</v>
      </c>
      <c r="C825" s="51" t="s">
        <v>178</v>
      </c>
      <c r="D825" s="54" t="s">
        <v>179</v>
      </c>
      <c r="E825" s="42" t="s">
        <v>648</v>
      </c>
      <c r="G825" s="51">
        <v>160</v>
      </c>
      <c r="I825" s="56">
        <v>160</v>
      </c>
      <c r="J825" s="41">
        <v>45471</v>
      </c>
      <c r="K825" s="57" t="s">
        <v>181</v>
      </c>
      <c r="N825" t="str">
        <f>IF(F825="","NÃO","SIM")</f>
        <v>NÃO</v>
      </c>
      <c r="O825" t="str">
        <f>IF($B825=5,"SIM","")</f>
        <v/>
      </c>
      <c r="P825" s="52" t="str">
        <f>A825&amp;B825&amp;C825&amp;E825&amp;G825&amp;EDATE(J825,0)</f>
        <v>45463307409393000130POLICORTE - NF 2474716045471</v>
      </c>
      <c r="Q825" s="1">
        <f>IF(A825=0,"",VLOOKUP($A825,RESUMO!$A$8:$B$107,2,FALSE))</f>
        <v>22</v>
      </c>
    </row>
    <row r="826" spans="1:17" x14ac:dyDescent="0.25">
      <c r="A826" s="53">
        <v>45463</v>
      </c>
      <c r="B826" s="1">
        <v>3</v>
      </c>
      <c r="C826" s="51" t="s">
        <v>178</v>
      </c>
      <c r="D826" s="54" t="s">
        <v>179</v>
      </c>
      <c r="E826" s="42" t="s">
        <v>649</v>
      </c>
      <c r="G826" s="51">
        <v>130</v>
      </c>
      <c r="I826" s="56">
        <v>130</v>
      </c>
      <c r="J826" s="41">
        <v>45469</v>
      </c>
      <c r="K826" s="57" t="s">
        <v>181</v>
      </c>
      <c r="N826" t="str">
        <f>IF(F826="","NÃO","SIM")</f>
        <v>NÃO</v>
      </c>
      <c r="O826" t="str">
        <f>IF($B826=5,"SIM","")</f>
        <v/>
      </c>
      <c r="P826" s="52" t="str">
        <f>A826&amp;B826&amp;C826&amp;E826&amp;G826&amp;EDATE(J826,0)</f>
        <v>45463307409393000130DISCO - NF 262713045469</v>
      </c>
      <c r="Q826" s="1">
        <f>IF(A826=0,"",VLOOKUP($A826,RESUMO!$A$8:$B$107,2,FALSE))</f>
        <v>22</v>
      </c>
    </row>
    <row r="827" spans="1:17" x14ac:dyDescent="0.25">
      <c r="A827" s="53">
        <v>45463</v>
      </c>
      <c r="B827" s="1">
        <v>3</v>
      </c>
      <c r="C827" s="51" t="s">
        <v>463</v>
      </c>
      <c r="D827" s="54" t="s">
        <v>464</v>
      </c>
      <c r="E827" s="42" t="s">
        <v>650</v>
      </c>
      <c r="G827" s="51">
        <v>344</v>
      </c>
      <c r="I827" s="56">
        <v>344</v>
      </c>
      <c r="J827" s="41">
        <v>45463</v>
      </c>
      <c r="K827" s="57" t="s">
        <v>181</v>
      </c>
      <c r="N827" t="str">
        <f>IF(F827="","NÃO","SIM")</f>
        <v>NÃO</v>
      </c>
      <c r="O827" t="str">
        <f>IF($B827=5,"SIM","")</f>
        <v/>
      </c>
      <c r="P827" s="52" t="str">
        <f>A827&amp;B827&amp;C827&amp;E827&amp;G827&amp;EDATE(J827,0)</f>
        <v>45463321944558000103LOCAÇÃO DE ANDAIME - ND 917434445463</v>
      </c>
      <c r="Q827" s="1">
        <f>IF(A827=0,"",VLOOKUP($A827,RESUMO!$A$8:$B$107,2,FALSE))</f>
        <v>22</v>
      </c>
    </row>
    <row r="828" spans="1:17" x14ac:dyDescent="0.25">
      <c r="A828" s="53">
        <v>45463</v>
      </c>
      <c r="B828" s="1">
        <v>3</v>
      </c>
      <c r="C828" s="51" t="s">
        <v>183</v>
      </c>
      <c r="D828" s="54" t="s">
        <v>184</v>
      </c>
      <c r="E828" s="42" t="s">
        <v>651</v>
      </c>
      <c r="G828" s="51">
        <v>3636.78</v>
      </c>
      <c r="I828" s="56">
        <v>3636.78</v>
      </c>
      <c r="J828" s="41">
        <v>45471</v>
      </c>
      <c r="K828" s="57" t="s">
        <v>51</v>
      </c>
      <c r="N828" t="str">
        <f>IF(F828="","NÃO","SIM")</f>
        <v>NÃO</v>
      </c>
      <c r="O828" t="str">
        <f>IF($B828=5,"SIM","")</f>
        <v/>
      </c>
      <c r="P828" s="52" t="str">
        <f>A828&amp;B828&amp;C828&amp;E828&amp;G828&amp;EDATE(J828,0)</f>
        <v>45463324654133000220CESTAS BASICAS - NF 2464973636,7845471</v>
      </c>
      <c r="Q828" s="1">
        <f>IF(A828=0,"",VLOOKUP($A828,RESUMO!$A$8:$B$107,2,FALSE))</f>
        <v>22</v>
      </c>
    </row>
    <row r="829" spans="1:17" x14ac:dyDescent="0.25">
      <c r="A829" s="53">
        <v>45463</v>
      </c>
      <c r="B829" s="1">
        <v>3</v>
      </c>
      <c r="C829" s="51" t="s">
        <v>178</v>
      </c>
      <c r="D829" s="54" t="s">
        <v>179</v>
      </c>
      <c r="E829" s="42" t="s">
        <v>653</v>
      </c>
      <c r="G829" s="51">
        <v>100</v>
      </c>
      <c r="I829" s="56">
        <v>100</v>
      </c>
      <c r="J829" s="41">
        <v>45464</v>
      </c>
      <c r="K829" s="57" t="s">
        <v>181</v>
      </c>
      <c r="N829" t="str">
        <f>IF(F829="","NÃO","SIM")</f>
        <v>NÃO</v>
      </c>
      <c r="O829" t="str">
        <f>IF($B829=5,"SIM","")</f>
        <v/>
      </c>
      <c r="P829" s="52" t="str">
        <f>A829&amp;B829&amp;C829&amp;E829&amp;G829&amp;EDATE(J829,0)</f>
        <v>45463307409393000130ESMERILHADEIRA - NF 2469310045464</v>
      </c>
      <c r="Q829" s="1">
        <f>IF(A829=0,"",VLOOKUP($A829,RESUMO!$A$8:$B$107,2,FALSE))</f>
        <v>22</v>
      </c>
    </row>
    <row r="830" spans="1:17" x14ac:dyDescent="0.25">
      <c r="A830" s="53">
        <v>45463</v>
      </c>
      <c r="B830" s="1">
        <v>3</v>
      </c>
      <c r="C830" s="51" t="s">
        <v>82</v>
      </c>
      <c r="D830" s="54" t="s">
        <v>83</v>
      </c>
      <c r="E830" s="42" t="s">
        <v>663</v>
      </c>
      <c r="G830" s="51">
        <v>156</v>
      </c>
      <c r="I830" s="56">
        <v>156</v>
      </c>
      <c r="J830" s="41">
        <v>45463</v>
      </c>
      <c r="K830" s="57" t="s">
        <v>51</v>
      </c>
      <c r="N830" t="str">
        <f>IF(F830="","NÃO","SIM")</f>
        <v>NÃO</v>
      </c>
      <c r="O830" t="str">
        <f>IF($B830=5,"SIM","")</f>
        <v/>
      </c>
      <c r="P830" s="52" t="str">
        <f>A830&amp;B830&amp;C830&amp;E830&amp;G830&amp;EDATE(J830,0)</f>
        <v>45463336245582000113REALIZAÇÃO DE EXAMES - N. F A EMITIR15645463</v>
      </c>
      <c r="Q830" s="1">
        <f>IF(A830=0,"",VLOOKUP($A830,RESUMO!$A$8:$B$107,2,FALSE))</f>
        <v>22</v>
      </c>
    </row>
    <row r="831" spans="1:17" x14ac:dyDescent="0.25">
      <c r="A831" s="53">
        <v>45463</v>
      </c>
      <c r="B831" s="1">
        <v>3</v>
      </c>
      <c r="C831" s="51" t="s">
        <v>85</v>
      </c>
      <c r="D831" s="54" t="s">
        <v>86</v>
      </c>
      <c r="E831" s="42" t="s">
        <v>664</v>
      </c>
      <c r="G831" s="51">
        <v>148.88999999999999</v>
      </c>
      <c r="I831" s="56">
        <v>148.88999999999999</v>
      </c>
      <c r="J831" s="41">
        <v>45473</v>
      </c>
      <c r="K831" s="57" t="s">
        <v>51</v>
      </c>
      <c r="N831" t="str">
        <f>IF(F831="","NÃO","SIM")</f>
        <v>NÃO</v>
      </c>
      <c r="O831" t="str">
        <f>IF($B831=5,"SIM","")</f>
        <v/>
      </c>
      <c r="P831" s="52" t="str">
        <f>A831&amp;B831&amp;C831&amp;E831&amp;G831&amp;EDATE(J831,0)</f>
        <v>45463338727707000177SEGURO COLABORADORES148,8945473</v>
      </c>
      <c r="Q831" s="1">
        <f>IF(A831=0,"",VLOOKUP($A831,RESUMO!$A$8:$B$107,2,FALSE))</f>
        <v>22</v>
      </c>
    </row>
    <row r="832" spans="1:17" x14ac:dyDescent="0.25">
      <c r="A832" s="53">
        <v>45463</v>
      </c>
      <c r="B832" s="1">
        <v>3</v>
      </c>
      <c r="C832" s="51" t="s">
        <v>123</v>
      </c>
      <c r="D832" s="54" t="s">
        <v>124</v>
      </c>
      <c r="E832" s="42" t="s">
        <v>665</v>
      </c>
      <c r="G832" s="51">
        <v>1190.52</v>
      </c>
      <c r="I832" s="56">
        <v>1190.52</v>
      </c>
      <c r="J832" s="41">
        <v>45463</v>
      </c>
      <c r="K832" s="57" t="s">
        <v>51</v>
      </c>
      <c r="N832" t="str">
        <f>IF(F832="","NÃO","SIM")</f>
        <v>NÃO</v>
      </c>
      <c r="O832" t="str">
        <f>IF($B832=5,"SIM","")</f>
        <v/>
      </c>
      <c r="P832" s="52" t="str">
        <f>A832&amp;B832&amp;C832&amp;E832&amp;G832&amp;EDATE(J832,0)</f>
        <v>45463300360305000104FOLHA 05/20241190,5245463</v>
      </c>
      <c r="Q832" s="1">
        <f>IF(A832=0,"",VLOOKUP($A832,RESUMO!$A$8:$B$107,2,FALSE))</f>
        <v>22</v>
      </c>
    </row>
    <row r="833" spans="1:17" x14ac:dyDescent="0.25">
      <c r="A833" s="53">
        <v>45463</v>
      </c>
      <c r="B833" s="1">
        <v>3</v>
      </c>
      <c r="C833" s="51" t="s">
        <v>129</v>
      </c>
      <c r="D833" s="54" t="s">
        <v>130</v>
      </c>
      <c r="E833" s="42" t="s">
        <v>665</v>
      </c>
      <c r="G833" s="51">
        <v>5522.85</v>
      </c>
      <c r="I833" s="56">
        <v>5522.85</v>
      </c>
      <c r="J833" s="41">
        <v>45463</v>
      </c>
      <c r="K833" s="57" t="s">
        <v>51</v>
      </c>
      <c r="N833" t="str">
        <f>IF(F833="","NÃO","SIM")</f>
        <v>NÃO</v>
      </c>
      <c r="O833" t="str">
        <f>IF($B833=5,"SIM","")</f>
        <v/>
      </c>
      <c r="P833" s="52" t="str">
        <f>A833&amp;B833&amp;C833&amp;E833&amp;G833&amp;EDATE(J833,0)</f>
        <v>45463300394460000141FOLHA 05/20245522,8545463</v>
      </c>
      <c r="Q833" s="1">
        <f>IF(A833=0,"",VLOOKUP($A833,RESUMO!$A$8:$B$107,2,FALSE))</f>
        <v>22</v>
      </c>
    </row>
    <row r="834" spans="1:17" x14ac:dyDescent="0.25">
      <c r="A834" s="53">
        <v>45463</v>
      </c>
      <c r="B834" s="1">
        <v>3</v>
      </c>
      <c r="C834" s="51" t="s">
        <v>666</v>
      </c>
      <c r="D834" s="54" t="s">
        <v>667</v>
      </c>
      <c r="E834" s="42" t="s">
        <v>668</v>
      </c>
      <c r="G834" s="51">
        <v>79.8</v>
      </c>
      <c r="I834" s="56">
        <v>79.8</v>
      </c>
      <c r="J834" s="41">
        <v>45467</v>
      </c>
      <c r="K834" s="57" t="s">
        <v>51</v>
      </c>
      <c r="L834" s="1" t="s">
        <v>81</v>
      </c>
      <c r="N834" t="str">
        <f>IF(F834="","NÃO","SIM")</f>
        <v>NÃO</v>
      </c>
      <c r="O834" t="str">
        <f>IF($B834=5,"SIM","")</f>
        <v/>
      </c>
      <c r="P834" s="52" t="str">
        <f>A834&amp;B834&amp;C834&amp;E834&amp;G834&amp;EDATE(J834,0)</f>
        <v>45463310000000001EVENTO SST 20/0579,845467</v>
      </c>
      <c r="Q834" s="1">
        <f>IF(A834=0,"",VLOOKUP($A834,RESUMO!$A$8:$B$107,2,FALSE))</f>
        <v>22</v>
      </c>
    </row>
    <row r="835" spans="1:17" x14ac:dyDescent="0.25">
      <c r="A835" s="53">
        <v>45463</v>
      </c>
      <c r="B835" s="1">
        <v>5</v>
      </c>
      <c r="C835" s="51" t="s">
        <v>644</v>
      </c>
      <c r="D835" s="54" t="s">
        <v>645</v>
      </c>
      <c r="E835" s="42" t="s">
        <v>646</v>
      </c>
      <c r="G835" s="51">
        <v>2160.61</v>
      </c>
      <c r="I835" s="56">
        <v>2160.61</v>
      </c>
      <c r="J835" s="41">
        <v>45434</v>
      </c>
      <c r="K835" s="57" t="s">
        <v>90</v>
      </c>
      <c r="N835" t="str">
        <f>IF(F835="","NÃO","SIM")</f>
        <v>NÃO</v>
      </c>
      <c r="O835" t="str">
        <f>IF($B835=5,"SIM","")</f>
        <v>SIM</v>
      </c>
      <c r="P835" s="52" t="str">
        <f>A835&amp;B835&amp;C835&amp;E835&amp;G835&amp;EDATE(J835,0)</f>
        <v>45463508039112000168VIAPLUS - NF 149962160,6145434</v>
      </c>
      <c r="Q835" s="1">
        <f>IF(A835=0,"",VLOOKUP($A835,RESUMO!$A$8:$B$107,2,FALSE))</f>
        <v>22</v>
      </c>
    </row>
    <row r="836" spans="1:17" x14ac:dyDescent="0.25">
      <c r="A836" s="53">
        <v>45463</v>
      </c>
      <c r="B836" s="1">
        <v>5</v>
      </c>
      <c r="C836" s="51" t="s">
        <v>401</v>
      </c>
      <c r="D836" s="54" t="s">
        <v>402</v>
      </c>
      <c r="E836" s="42" t="s">
        <v>652</v>
      </c>
      <c r="G836" s="51">
        <v>1095</v>
      </c>
      <c r="I836" s="56">
        <v>1095</v>
      </c>
      <c r="J836" s="41">
        <v>45446</v>
      </c>
      <c r="K836" s="57" t="s">
        <v>90</v>
      </c>
      <c r="N836" t="str">
        <f>IF(F836="","NÃO","SIM")</f>
        <v>NÃO</v>
      </c>
      <c r="O836" t="str">
        <f>IF($B836=5,"SIM","")</f>
        <v>SIM</v>
      </c>
      <c r="P836" s="52" t="str">
        <f>A836&amp;B836&amp;C836&amp;E836&amp;G836&amp;EDATE(J836,0)</f>
        <v>45463518802977000198ARGAMASSA - NF 068822109545446</v>
      </c>
      <c r="Q836" s="1">
        <f>IF(A836=0,"",VLOOKUP($A836,RESUMO!$A$8:$B$107,2,FALSE))</f>
        <v>22</v>
      </c>
    </row>
    <row r="837" spans="1:17" x14ac:dyDescent="0.25">
      <c r="A837" s="53">
        <v>45463</v>
      </c>
      <c r="B837" s="1">
        <v>5</v>
      </c>
      <c r="C837" s="51" t="s">
        <v>661</v>
      </c>
      <c r="D837" s="54" t="s">
        <v>104</v>
      </c>
      <c r="E837" s="42" t="s">
        <v>662</v>
      </c>
      <c r="G837" s="51">
        <v>513.29999999999995</v>
      </c>
      <c r="I837" s="56">
        <v>513.29999999999995</v>
      </c>
      <c r="J837" s="41">
        <v>45455</v>
      </c>
      <c r="K837" s="57" t="s">
        <v>90</v>
      </c>
      <c r="N837" t="str">
        <f>IF(F837="","NÃO","SIM")</f>
        <v>NÃO</v>
      </c>
      <c r="O837" t="str">
        <f>IF($B837=5,"SIM","")</f>
        <v>SIM</v>
      </c>
      <c r="P837" s="52" t="str">
        <f>A837&amp;B837&amp;C837&amp;E837&amp;G837&amp;EDATE(J837,0)</f>
        <v>45463517250275000186MATERIAIS HIDRAULICOS - NF 912014513,345455</v>
      </c>
      <c r="Q837" s="1">
        <f>IF(A837=0,"",VLOOKUP($A837,RESUMO!$A$8:$B$107,2,FALSE))</f>
        <v>22</v>
      </c>
    </row>
    <row r="838" spans="1:17" x14ac:dyDescent="0.25">
      <c r="A838" s="53">
        <v>45463</v>
      </c>
      <c r="B838" s="1">
        <v>5</v>
      </c>
      <c r="C838" s="51" t="s">
        <v>669</v>
      </c>
      <c r="D838" s="54" t="s">
        <v>670</v>
      </c>
      <c r="E838" s="42" t="s">
        <v>671</v>
      </c>
      <c r="G838" s="51">
        <v>688.97</v>
      </c>
      <c r="I838" s="56">
        <v>688.97</v>
      </c>
      <c r="J838" s="41">
        <v>45457</v>
      </c>
      <c r="K838" s="57" t="s">
        <v>90</v>
      </c>
      <c r="N838" t="str">
        <f>IF(F838="","NÃO","SIM")</f>
        <v>NÃO</v>
      </c>
      <c r="O838" t="str">
        <f>IF($B838=5,"SIM","")</f>
        <v>SIM</v>
      </c>
      <c r="P838" s="52" t="str">
        <f>A838&amp;B838&amp;C838&amp;E838&amp;G838&amp;EDATE(J838,0)</f>
        <v>45463513556759000954VIVA CERAMICA MARMORIZADA NF 26265688,9745457</v>
      </c>
      <c r="Q838" s="1">
        <f>IF(A838=0,"",VLOOKUP($A838,RESUMO!$A$8:$B$107,2,FALSE))</f>
        <v>22</v>
      </c>
    </row>
    <row r="839" spans="1:17" x14ac:dyDescent="0.25">
      <c r="A839" s="53">
        <v>45463</v>
      </c>
      <c r="B839" s="1">
        <v>5</v>
      </c>
      <c r="C839" s="51" t="s">
        <v>672</v>
      </c>
      <c r="D839" s="54" t="s">
        <v>673</v>
      </c>
      <c r="E839" s="42" t="s">
        <v>674</v>
      </c>
      <c r="G839" s="51">
        <v>322.93</v>
      </c>
      <c r="I839" s="56">
        <v>322.93</v>
      </c>
      <c r="J839" s="41">
        <v>45457</v>
      </c>
      <c r="K839" s="57" t="s">
        <v>90</v>
      </c>
      <c r="N839" t="str">
        <f>IF(F839="","NÃO","SIM")</f>
        <v>NÃO</v>
      </c>
      <c r="O839" t="str">
        <f>IF($B839=5,"SIM","")</f>
        <v>SIM</v>
      </c>
      <c r="P839" s="52" t="str">
        <f>A839&amp;B839&amp;C839&amp;E839&amp;G839&amp;EDATE(J839,0)</f>
        <v>45463520450277000123PORCELANATO BEL LAR322,9345457</v>
      </c>
      <c r="Q839" s="1">
        <f>IF(A839=0,"",VLOOKUP($A839,RESUMO!$A$8:$B$107,2,FALSE))</f>
        <v>22</v>
      </c>
    </row>
    <row r="840" spans="1:17" x14ac:dyDescent="0.25">
      <c r="A840" s="53">
        <v>45463</v>
      </c>
      <c r="B840" s="1">
        <v>5</v>
      </c>
      <c r="C840" s="51" t="s">
        <v>672</v>
      </c>
      <c r="D840" s="54" t="s">
        <v>673</v>
      </c>
      <c r="E840" s="42" t="s">
        <v>674</v>
      </c>
      <c r="G840" s="51">
        <v>2237.6</v>
      </c>
      <c r="I840" s="56">
        <v>2237.6</v>
      </c>
      <c r="J840" s="41">
        <v>45456</v>
      </c>
      <c r="K840" s="57" t="s">
        <v>90</v>
      </c>
      <c r="N840" t="str">
        <f>IF(F840="","NÃO","SIM")</f>
        <v>NÃO</v>
      </c>
      <c r="O840" t="str">
        <f>IF($B840=5,"SIM","")</f>
        <v>SIM</v>
      </c>
      <c r="P840" s="52" t="str">
        <f>A840&amp;B840&amp;C840&amp;E840&amp;G840&amp;EDATE(J840,0)</f>
        <v>45463520450277000123PORCELANATO BEL LAR2237,645456</v>
      </c>
      <c r="Q840" s="1">
        <f>IF(A840=0,"",VLOOKUP($A840,RESUMO!$A$8:$B$107,2,FALSE))</f>
        <v>22</v>
      </c>
    </row>
    <row r="841" spans="1:17" x14ac:dyDescent="0.25">
      <c r="A841" s="53">
        <v>45463</v>
      </c>
      <c r="B841" s="1">
        <v>5</v>
      </c>
      <c r="C841" s="51" t="s">
        <v>675</v>
      </c>
      <c r="D841" s="54" t="s">
        <v>676</v>
      </c>
      <c r="E841" s="42" t="s">
        <v>677</v>
      </c>
      <c r="G841" s="51">
        <v>150</v>
      </c>
      <c r="I841" s="56">
        <v>150</v>
      </c>
      <c r="J841" s="41">
        <v>45456</v>
      </c>
      <c r="K841" s="57" t="s">
        <v>61</v>
      </c>
      <c r="L841" s="1" t="s">
        <v>678</v>
      </c>
      <c r="N841" t="str">
        <f>IF(F841="","NÃO","SIM")</f>
        <v>NÃO</v>
      </c>
      <c r="O841" t="str">
        <f>IF($B841=5,"SIM","")</f>
        <v>SIM</v>
      </c>
      <c r="P841" s="52" t="str">
        <f>A841&amp;B841&amp;C841&amp;E841&amp;G841&amp;EDATE(J841,0)</f>
        <v>45463562576321615FRETE TELAS15045456</v>
      </c>
      <c r="Q841" s="1">
        <f>IF(A841=0,"",VLOOKUP($A841,RESUMO!$A$8:$B$107,2,FALSE))</f>
        <v>22</v>
      </c>
    </row>
    <row r="842" spans="1:17" x14ac:dyDescent="0.25">
      <c r="A842" s="53">
        <v>45478</v>
      </c>
      <c r="B842" s="1">
        <v>1</v>
      </c>
      <c r="C842" s="51" t="s">
        <v>62</v>
      </c>
      <c r="D842" s="54" t="s">
        <v>63</v>
      </c>
      <c r="E842" s="42" t="s">
        <v>64</v>
      </c>
      <c r="G842" s="51">
        <v>1595.58</v>
      </c>
      <c r="I842" s="56">
        <v>1595.58</v>
      </c>
      <c r="J842" s="41">
        <v>45478</v>
      </c>
      <c r="K842" s="57" t="s">
        <v>51</v>
      </c>
      <c r="L842" s="1" t="s">
        <v>65</v>
      </c>
      <c r="N842" t="str">
        <f>IF(F842="","NÃO","SIM")</f>
        <v>NÃO</v>
      </c>
      <c r="O842" t="str">
        <f>IF($B842=5,"SIM","")</f>
        <v/>
      </c>
      <c r="P842" s="52" t="str">
        <f>A842&amp;B842&amp;C842&amp;E842&amp;G842&amp;EDATE(J842,0)</f>
        <v>45478112101331640SALÁRIO1595,5845478</v>
      </c>
      <c r="Q842" s="1">
        <f>IF(A842=0,"",VLOOKUP($A842,RESUMO!$A$8:$B$107,2,FALSE))</f>
        <v>23</v>
      </c>
    </row>
    <row r="843" spans="1:17" x14ac:dyDescent="0.25">
      <c r="A843" s="53">
        <v>45478</v>
      </c>
      <c r="B843" s="1">
        <v>1</v>
      </c>
      <c r="C843" s="51" t="s">
        <v>72</v>
      </c>
      <c r="D843" s="54" t="s">
        <v>73</v>
      </c>
      <c r="E843" s="42" t="s">
        <v>64</v>
      </c>
      <c r="G843" s="51">
        <v>840.75</v>
      </c>
      <c r="I843" s="56">
        <v>840.75</v>
      </c>
      <c r="J843" s="41">
        <v>45478</v>
      </c>
      <c r="K843" s="57" t="s">
        <v>51</v>
      </c>
      <c r="L843" s="1" t="s">
        <v>74</v>
      </c>
      <c r="N843" t="str">
        <f>IF(F843="","NÃO","SIM")</f>
        <v>NÃO</v>
      </c>
      <c r="O843" t="str">
        <f>IF($B843=5,"SIM","")</f>
        <v/>
      </c>
      <c r="P843" s="52" t="str">
        <f>A843&amp;B843&amp;C843&amp;E843&amp;G843&amp;EDATE(J843,0)</f>
        <v>45478116700914655SALÁRIO840,7545478</v>
      </c>
      <c r="Q843" s="1">
        <f>IF(A843=0,"",VLOOKUP($A843,RESUMO!$A$8:$B$107,2,FALSE))</f>
        <v>23</v>
      </c>
    </row>
    <row r="844" spans="1:17" x14ac:dyDescent="0.25">
      <c r="A844" s="53">
        <v>45478</v>
      </c>
      <c r="B844" s="1">
        <v>1</v>
      </c>
      <c r="C844" s="51" t="s">
        <v>201</v>
      </c>
      <c r="D844" s="54" t="s">
        <v>202</v>
      </c>
      <c r="E844" s="42" t="s">
        <v>64</v>
      </c>
      <c r="G844" s="51">
        <v>840.75</v>
      </c>
      <c r="I844" s="56">
        <v>840.75</v>
      </c>
      <c r="J844" s="41">
        <v>45478</v>
      </c>
      <c r="K844" s="57" t="s">
        <v>51</v>
      </c>
      <c r="L844" s="1" t="s">
        <v>203</v>
      </c>
      <c r="N844" t="str">
        <f>IF(F844="","NÃO","SIM")</f>
        <v>NÃO</v>
      </c>
      <c r="O844" t="str">
        <f>IF($B844=5,"SIM","")</f>
        <v/>
      </c>
      <c r="P844" s="52" t="str">
        <f>A844&amp;B844&amp;C844&amp;E844&amp;G844&amp;EDATE(J844,0)</f>
        <v>45478116700955688SALÁRIO840,7545478</v>
      </c>
      <c r="Q844" s="1">
        <f>IF(A844=0,"",VLOOKUP($A844,RESUMO!$A$8:$B$107,2,FALSE))</f>
        <v>23</v>
      </c>
    </row>
    <row r="845" spans="1:17" x14ac:dyDescent="0.25">
      <c r="A845" s="53">
        <v>45478</v>
      </c>
      <c r="B845" s="1">
        <v>1</v>
      </c>
      <c r="C845" s="51" t="s">
        <v>204</v>
      </c>
      <c r="D845" s="54" t="s">
        <v>205</v>
      </c>
      <c r="E845" s="42" t="s">
        <v>64</v>
      </c>
      <c r="G845" s="51">
        <v>1189.08</v>
      </c>
      <c r="I845" s="56">
        <v>1189.08</v>
      </c>
      <c r="J845" s="41">
        <v>45478</v>
      </c>
      <c r="K845" s="57" t="s">
        <v>51</v>
      </c>
      <c r="L845" s="1" t="s">
        <v>206</v>
      </c>
      <c r="N845" t="str">
        <f>IF(F845="","NÃO","SIM")</f>
        <v>NÃO</v>
      </c>
      <c r="O845" t="str">
        <f>IF($B845=5,"SIM","")</f>
        <v/>
      </c>
      <c r="P845" s="52" t="str">
        <f>A845&amp;B845&amp;C845&amp;E845&amp;G845&amp;EDATE(J845,0)</f>
        <v>45478105864821560SALÁRIO1189,0845478</v>
      </c>
      <c r="Q845" s="1">
        <f>IF(A845=0,"",VLOOKUP($A845,RESUMO!$A$8:$B$107,2,FALSE))</f>
        <v>23</v>
      </c>
    </row>
    <row r="846" spans="1:17" x14ac:dyDescent="0.25">
      <c r="A846" s="53">
        <v>45478</v>
      </c>
      <c r="B846" s="1">
        <v>1</v>
      </c>
      <c r="C846" s="51" t="s">
        <v>331</v>
      </c>
      <c r="D846" s="54" t="s">
        <v>332</v>
      </c>
      <c r="E846" s="42" t="s">
        <v>64</v>
      </c>
      <c r="G846" s="51">
        <v>1345.92</v>
      </c>
      <c r="I846" s="56">
        <v>1345.92</v>
      </c>
      <c r="J846" s="41">
        <v>45478</v>
      </c>
      <c r="K846" s="57" t="s">
        <v>51</v>
      </c>
      <c r="L846" s="1" t="s">
        <v>333</v>
      </c>
      <c r="N846" t="str">
        <f>IF(F846="","NÃO","SIM")</f>
        <v>NÃO</v>
      </c>
      <c r="O846" t="str">
        <f>IF($B846=5,"SIM","")</f>
        <v/>
      </c>
      <c r="P846" s="52" t="str">
        <f>A846&amp;B846&amp;C846&amp;E846&amp;G846&amp;EDATE(J846,0)</f>
        <v>45478113736490623SALÁRIO1345,9245478</v>
      </c>
      <c r="Q846" s="1">
        <f>IF(A846=0,"",VLOOKUP($A846,RESUMO!$A$8:$B$107,2,FALSE))</f>
        <v>23</v>
      </c>
    </row>
    <row r="847" spans="1:17" x14ac:dyDescent="0.25">
      <c r="A847" s="53">
        <v>45478</v>
      </c>
      <c r="B847" s="1">
        <v>1</v>
      </c>
      <c r="C847" s="51" t="s">
        <v>409</v>
      </c>
      <c r="D847" s="54" t="s">
        <v>410</v>
      </c>
      <c r="E847" s="42" t="s">
        <v>64</v>
      </c>
      <c r="G847" s="51">
        <v>1345.92</v>
      </c>
      <c r="I847" s="56">
        <v>1345.92</v>
      </c>
      <c r="J847" s="41">
        <v>45478</v>
      </c>
      <c r="K847" s="57" t="s">
        <v>51</v>
      </c>
      <c r="N847" t="str">
        <f>IF(F847="","NÃO","SIM")</f>
        <v>NÃO</v>
      </c>
      <c r="O847" t="str">
        <f>IF($B847=5,"SIM","")</f>
        <v/>
      </c>
      <c r="P847" s="52" t="str">
        <f>A847&amp;B847&amp;C847&amp;E847&amp;G847&amp;EDATE(J847,0)</f>
        <v>45478112095122623SALÁRIO1345,9245478</v>
      </c>
      <c r="Q847" s="1">
        <f>IF(A847=0,"",VLOOKUP($A847,RESUMO!$A$8:$B$107,2,FALSE))</f>
        <v>23</v>
      </c>
    </row>
    <row r="848" spans="1:17" x14ac:dyDescent="0.25">
      <c r="A848" s="53">
        <v>45478</v>
      </c>
      <c r="B848" s="1">
        <v>1</v>
      </c>
      <c r="C848" s="51" t="s">
        <v>584</v>
      </c>
      <c r="D848" s="54" t="s">
        <v>585</v>
      </c>
      <c r="E848" s="42" t="s">
        <v>64</v>
      </c>
      <c r="G848" s="51">
        <v>743.27</v>
      </c>
      <c r="I848" s="56">
        <v>743.27</v>
      </c>
      <c r="J848" s="41">
        <v>45478</v>
      </c>
      <c r="K848" s="57" t="s">
        <v>51</v>
      </c>
      <c r="L848" s="1" t="s">
        <v>586</v>
      </c>
      <c r="N848" t="str">
        <f>IF(F848="","NÃO","SIM")</f>
        <v>NÃO</v>
      </c>
      <c r="O848" t="str">
        <f>IF($B848=5,"SIM","")</f>
        <v/>
      </c>
      <c r="P848" s="52" t="str">
        <f>A848&amp;B848&amp;C848&amp;E848&amp;G848&amp;EDATE(J848,0)</f>
        <v>45478108337242663SALÁRIO743,2745478</v>
      </c>
      <c r="Q848" s="1">
        <f>IF(A848=0,"",VLOOKUP($A848,RESUMO!$A$8:$B$107,2,FALSE))</f>
        <v>23</v>
      </c>
    </row>
    <row r="849" spans="1:17" x14ac:dyDescent="0.25">
      <c r="A849" s="53">
        <v>45478</v>
      </c>
      <c r="B849" s="1">
        <v>1</v>
      </c>
      <c r="C849" s="51" t="s">
        <v>62</v>
      </c>
      <c r="D849" s="54" t="s">
        <v>63</v>
      </c>
      <c r="E849" s="42" t="s">
        <v>107</v>
      </c>
      <c r="G849" s="51">
        <v>31.4</v>
      </c>
      <c r="H849" s="55">
        <v>23</v>
      </c>
      <c r="I849" s="56">
        <v>722.19999999999993</v>
      </c>
      <c r="J849" s="41">
        <v>45478</v>
      </c>
      <c r="K849" s="57" t="s">
        <v>51</v>
      </c>
      <c r="L849" s="1" t="s">
        <v>65</v>
      </c>
      <c r="N849" t="str">
        <f>IF(F849="","NÃO","SIM")</f>
        <v>NÃO</v>
      </c>
      <c r="O849" t="str">
        <f>IF($B849=5,"SIM","")</f>
        <v/>
      </c>
      <c r="P849" s="52" t="str">
        <f>A849&amp;B849&amp;C849&amp;E849&amp;G849&amp;EDATE(J849,0)</f>
        <v>45478112101331640TRANSPORTE31,445478</v>
      </c>
      <c r="Q849" s="1">
        <f>IF(A849=0,"",VLOOKUP($A849,RESUMO!$A$8:$B$107,2,FALSE))</f>
        <v>23</v>
      </c>
    </row>
    <row r="850" spans="1:17" x14ac:dyDescent="0.25">
      <c r="A850" s="53">
        <v>45478</v>
      </c>
      <c r="B850" s="1">
        <v>1</v>
      </c>
      <c r="C850" s="51" t="s">
        <v>72</v>
      </c>
      <c r="D850" s="54" t="s">
        <v>73</v>
      </c>
      <c r="E850" s="42" t="s">
        <v>107</v>
      </c>
      <c r="G850" s="51">
        <v>41.8</v>
      </c>
      <c r="H850" s="55">
        <v>17</v>
      </c>
      <c r="I850" s="56">
        <v>710.59999999999991</v>
      </c>
      <c r="J850" s="41">
        <v>45478</v>
      </c>
      <c r="K850" s="57" t="s">
        <v>51</v>
      </c>
      <c r="L850" s="1" t="s">
        <v>74</v>
      </c>
      <c r="N850" t="str">
        <f>IF(F850="","NÃO","SIM")</f>
        <v>NÃO</v>
      </c>
      <c r="O850" t="str">
        <f>IF($B850=5,"SIM","")</f>
        <v/>
      </c>
      <c r="P850" s="52" t="str">
        <f>A850&amp;B850&amp;C850&amp;E850&amp;G850&amp;EDATE(J850,0)</f>
        <v>45478116700914655TRANSPORTE41,845478</v>
      </c>
      <c r="Q850" s="1">
        <f>IF(A850=0,"",VLOOKUP($A850,RESUMO!$A$8:$B$107,2,FALSE))</f>
        <v>23</v>
      </c>
    </row>
    <row r="851" spans="1:17" x14ac:dyDescent="0.25">
      <c r="A851" s="53">
        <v>45478</v>
      </c>
      <c r="B851" s="1">
        <v>1</v>
      </c>
      <c r="C851" s="51" t="s">
        <v>201</v>
      </c>
      <c r="D851" s="54" t="s">
        <v>202</v>
      </c>
      <c r="E851" s="42" t="s">
        <v>107</v>
      </c>
      <c r="G851" s="51">
        <v>41.8</v>
      </c>
      <c r="H851" s="55">
        <v>17</v>
      </c>
      <c r="I851" s="56">
        <v>710.59999999999991</v>
      </c>
      <c r="J851" s="41">
        <v>45478</v>
      </c>
      <c r="K851" s="57" t="s">
        <v>51</v>
      </c>
      <c r="L851" s="1" t="s">
        <v>203</v>
      </c>
      <c r="N851" t="str">
        <f>IF(F851="","NÃO","SIM")</f>
        <v>NÃO</v>
      </c>
      <c r="O851" t="str">
        <f>IF($B851=5,"SIM","")</f>
        <v/>
      </c>
      <c r="P851" s="52" t="str">
        <f>A851&amp;B851&amp;C851&amp;E851&amp;G851&amp;EDATE(J851,0)</f>
        <v>45478116700955688TRANSPORTE41,845478</v>
      </c>
      <c r="Q851" s="1">
        <f>IF(A851=0,"",VLOOKUP($A851,RESUMO!$A$8:$B$107,2,FALSE))</f>
        <v>23</v>
      </c>
    </row>
    <row r="852" spans="1:17" x14ac:dyDescent="0.25">
      <c r="A852" s="53">
        <v>45478</v>
      </c>
      <c r="B852" s="1">
        <v>1</v>
      </c>
      <c r="C852" s="51" t="s">
        <v>204</v>
      </c>
      <c r="D852" s="54" t="s">
        <v>205</v>
      </c>
      <c r="E852" s="42" t="s">
        <v>107</v>
      </c>
      <c r="G852" s="51">
        <v>10</v>
      </c>
      <c r="H852" s="55">
        <v>23</v>
      </c>
      <c r="I852" s="56">
        <v>230</v>
      </c>
      <c r="J852" s="41">
        <v>45478</v>
      </c>
      <c r="K852" s="57" t="s">
        <v>51</v>
      </c>
      <c r="L852" s="1" t="s">
        <v>206</v>
      </c>
      <c r="N852" t="str">
        <f>IF(F852="","NÃO","SIM")</f>
        <v>NÃO</v>
      </c>
      <c r="O852" t="str">
        <f>IF($B852=5,"SIM","")</f>
        <v/>
      </c>
      <c r="P852" s="52" t="str">
        <f>A852&amp;B852&amp;C852&amp;E852&amp;G852&amp;EDATE(J852,0)</f>
        <v>45478105864821560TRANSPORTE1045478</v>
      </c>
      <c r="Q852" s="1">
        <f>IF(A852=0,"",VLOOKUP($A852,RESUMO!$A$8:$B$107,2,FALSE))</f>
        <v>23</v>
      </c>
    </row>
    <row r="853" spans="1:17" x14ac:dyDescent="0.25">
      <c r="A853" s="53">
        <v>45478</v>
      </c>
      <c r="B853" s="1">
        <v>1</v>
      </c>
      <c r="C853" s="51" t="s">
        <v>331</v>
      </c>
      <c r="D853" s="54" t="s">
        <v>332</v>
      </c>
      <c r="E853" s="42" t="s">
        <v>107</v>
      </c>
      <c r="G853" s="51">
        <v>10</v>
      </c>
      <c r="H853" s="55">
        <v>3</v>
      </c>
      <c r="I853" s="56">
        <v>30</v>
      </c>
      <c r="J853" s="41">
        <v>45478</v>
      </c>
      <c r="K853" s="57" t="s">
        <v>51</v>
      </c>
      <c r="L853" s="1" t="s">
        <v>333</v>
      </c>
      <c r="N853" t="str">
        <f>IF(F853="","NÃO","SIM")</f>
        <v>NÃO</v>
      </c>
      <c r="O853" t="str">
        <f>IF($B853=5,"SIM","")</f>
        <v/>
      </c>
      <c r="P853" s="52" t="str">
        <f>A853&amp;B853&amp;C853&amp;E853&amp;G853&amp;EDATE(J853,0)</f>
        <v>45478113736490623TRANSPORTE1045478</v>
      </c>
      <c r="Q853" s="1">
        <f>IF(A853=0,"",VLOOKUP($A853,RESUMO!$A$8:$B$107,2,FALSE))</f>
        <v>23</v>
      </c>
    </row>
    <row r="854" spans="1:17" x14ac:dyDescent="0.25">
      <c r="A854" s="53">
        <v>45478</v>
      </c>
      <c r="B854" s="1">
        <v>1</v>
      </c>
      <c r="C854" s="51" t="s">
        <v>409</v>
      </c>
      <c r="D854" s="54" t="s">
        <v>410</v>
      </c>
      <c r="E854" s="42" t="s">
        <v>107</v>
      </c>
      <c r="G854" s="51">
        <v>38.799999999999997</v>
      </c>
      <c r="H854" s="55">
        <v>16</v>
      </c>
      <c r="I854" s="56">
        <v>620.79999999999995</v>
      </c>
      <c r="J854" s="41">
        <v>45478</v>
      </c>
      <c r="K854" s="57" t="s">
        <v>51</v>
      </c>
      <c r="N854" t="str">
        <f>IF(F854="","NÃO","SIM")</f>
        <v>NÃO</v>
      </c>
      <c r="O854" t="str">
        <f>IF($B854=5,"SIM","")</f>
        <v/>
      </c>
      <c r="P854" s="52" t="str">
        <f>A854&amp;B854&amp;C854&amp;E854&amp;G854&amp;EDATE(J854,0)</f>
        <v>45478112095122623TRANSPORTE38,845478</v>
      </c>
      <c r="Q854" s="1">
        <f>IF(A854=0,"",VLOOKUP($A854,RESUMO!$A$8:$B$107,2,FALSE))</f>
        <v>23</v>
      </c>
    </row>
    <row r="855" spans="1:17" x14ac:dyDescent="0.25">
      <c r="A855" s="53">
        <v>45478</v>
      </c>
      <c r="B855" s="1">
        <v>1</v>
      </c>
      <c r="C855" s="51" t="s">
        <v>584</v>
      </c>
      <c r="D855" s="54" t="s">
        <v>585</v>
      </c>
      <c r="E855" s="42" t="s">
        <v>107</v>
      </c>
      <c r="G855" s="51">
        <v>10</v>
      </c>
      <c r="H855" s="55">
        <v>19</v>
      </c>
      <c r="I855" s="56">
        <v>190</v>
      </c>
      <c r="J855" s="41">
        <v>45478</v>
      </c>
      <c r="K855" s="57" t="s">
        <v>51</v>
      </c>
      <c r="L855" s="1" t="s">
        <v>586</v>
      </c>
      <c r="N855" t="str">
        <f>IF(F855="","NÃO","SIM")</f>
        <v>NÃO</v>
      </c>
      <c r="O855" t="str">
        <f>IF($B855=5,"SIM","")</f>
        <v/>
      </c>
      <c r="P855" s="52" t="str">
        <f>A855&amp;B855&amp;C855&amp;E855&amp;G855&amp;EDATE(J855,0)</f>
        <v>45478108337242663TRANSPORTE1045478</v>
      </c>
      <c r="Q855" s="1">
        <f>IF(A855=0,"",VLOOKUP($A855,RESUMO!$A$8:$B$107,2,FALSE))</f>
        <v>23</v>
      </c>
    </row>
    <row r="856" spans="1:17" x14ac:dyDescent="0.25">
      <c r="A856" s="53">
        <v>45478</v>
      </c>
      <c r="B856" s="1">
        <v>1</v>
      </c>
      <c r="C856" s="51" t="s">
        <v>62</v>
      </c>
      <c r="D856" s="54" t="s">
        <v>63</v>
      </c>
      <c r="E856" s="42" t="s">
        <v>108</v>
      </c>
      <c r="G856" s="51">
        <v>4</v>
      </c>
      <c r="H856" s="55">
        <v>23</v>
      </c>
      <c r="I856" s="56">
        <v>92</v>
      </c>
      <c r="J856" s="41">
        <v>45478</v>
      </c>
      <c r="K856" s="57" t="s">
        <v>51</v>
      </c>
      <c r="L856" s="1" t="s">
        <v>65</v>
      </c>
      <c r="N856" t="str">
        <f>IF(F856="","NÃO","SIM")</f>
        <v>NÃO</v>
      </c>
      <c r="O856" t="str">
        <f>IF($B856=5,"SIM","")</f>
        <v/>
      </c>
      <c r="P856" s="52" t="str">
        <f>A856&amp;B856&amp;C856&amp;E856&amp;G856&amp;EDATE(J856,0)</f>
        <v>45478112101331640CAFÉ445478</v>
      </c>
      <c r="Q856" s="1">
        <f>IF(A856=0,"",VLOOKUP($A856,RESUMO!$A$8:$B$107,2,FALSE))</f>
        <v>23</v>
      </c>
    </row>
    <row r="857" spans="1:17" x14ac:dyDescent="0.25">
      <c r="A857" s="53">
        <v>45478</v>
      </c>
      <c r="B857" s="1">
        <v>1</v>
      </c>
      <c r="C857" s="51" t="s">
        <v>72</v>
      </c>
      <c r="D857" s="54" t="s">
        <v>73</v>
      </c>
      <c r="E857" s="42" t="s">
        <v>108</v>
      </c>
      <c r="G857" s="51">
        <v>4</v>
      </c>
      <c r="H857" s="55">
        <v>17</v>
      </c>
      <c r="I857" s="56">
        <v>68</v>
      </c>
      <c r="J857" s="41">
        <v>45478</v>
      </c>
      <c r="K857" s="57" t="s">
        <v>51</v>
      </c>
      <c r="L857" s="1" t="s">
        <v>74</v>
      </c>
      <c r="N857" t="str">
        <f>IF(F857="","NÃO","SIM")</f>
        <v>NÃO</v>
      </c>
      <c r="O857" t="str">
        <f>IF($B857=5,"SIM","")</f>
        <v/>
      </c>
      <c r="P857" s="52" t="str">
        <f>A857&amp;B857&amp;C857&amp;E857&amp;G857&amp;EDATE(J857,0)</f>
        <v>45478116700914655CAFÉ445478</v>
      </c>
      <c r="Q857" s="1">
        <f>IF(A857=0,"",VLOOKUP($A857,RESUMO!$A$8:$B$107,2,FALSE))</f>
        <v>23</v>
      </c>
    </row>
    <row r="858" spans="1:17" x14ac:dyDescent="0.25">
      <c r="A858" s="53">
        <v>45478</v>
      </c>
      <c r="B858" s="1">
        <v>1</v>
      </c>
      <c r="C858" s="51" t="s">
        <v>201</v>
      </c>
      <c r="D858" s="54" t="s">
        <v>202</v>
      </c>
      <c r="E858" s="42" t="s">
        <v>108</v>
      </c>
      <c r="G858" s="51">
        <v>4</v>
      </c>
      <c r="H858" s="55">
        <v>17</v>
      </c>
      <c r="I858" s="56">
        <v>68</v>
      </c>
      <c r="J858" s="41">
        <v>45478</v>
      </c>
      <c r="K858" s="57" t="s">
        <v>51</v>
      </c>
      <c r="L858" s="1" t="s">
        <v>203</v>
      </c>
      <c r="N858" t="str">
        <f>IF(F858="","NÃO","SIM")</f>
        <v>NÃO</v>
      </c>
      <c r="O858" t="str">
        <f>IF($B858=5,"SIM","")</f>
        <v/>
      </c>
      <c r="P858" s="52" t="str">
        <f>A858&amp;B858&amp;C858&amp;E858&amp;G858&amp;EDATE(J858,0)</f>
        <v>45478116700955688CAFÉ445478</v>
      </c>
      <c r="Q858" s="1">
        <f>IF(A858=0,"",VLOOKUP($A858,RESUMO!$A$8:$B$107,2,FALSE))</f>
        <v>23</v>
      </c>
    </row>
    <row r="859" spans="1:17" x14ac:dyDescent="0.25">
      <c r="A859" s="53">
        <v>45478</v>
      </c>
      <c r="B859" s="1">
        <v>1</v>
      </c>
      <c r="C859" s="51" t="s">
        <v>204</v>
      </c>
      <c r="D859" s="54" t="s">
        <v>205</v>
      </c>
      <c r="E859" s="42" t="s">
        <v>108</v>
      </c>
      <c r="G859" s="51">
        <v>4</v>
      </c>
      <c r="H859" s="55">
        <v>23</v>
      </c>
      <c r="I859" s="56">
        <v>92</v>
      </c>
      <c r="J859" s="41">
        <v>45478</v>
      </c>
      <c r="K859" s="57" t="s">
        <v>51</v>
      </c>
      <c r="L859" s="1" t="s">
        <v>206</v>
      </c>
      <c r="N859" t="str">
        <f>IF(F859="","NÃO","SIM")</f>
        <v>NÃO</v>
      </c>
      <c r="O859" t="str">
        <f>IF($B859=5,"SIM","")</f>
        <v/>
      </c>
      <c r="P859" s="52" t="str">
        <f>A859&amp;B859&amp;C859&amp;E859&amp;G859&amp;EDATE(J859,0)</f>
        <v>45478105864821560CAFÉ445478</v>
      </c>
      <c r="Q859" s="1">
        <f>IF(A859=0,"",VLOOKUP($A859,RESUMO!$A$8:$B$107,2,FALSE))</f>
        <v>23</v>
      </c>
    </row>
    <row r="860" spans="1:17" x14ac:dyDescent="0.25">
      <c r="A860" s="53">
        <v>45478</v>
      </c>
      <c r="B860" s="1">
        <v>1</v>
      </c>
      <c r="C860" s="51" t="s">
        <v>331</v>
      </c>
      <c r="D860" s="54" t="s">
        <v>332</v>
      </c>
      <c r="E860" s="42" t="s">
        <v>108</v>
      </c>
      <c r="G860" s="51">
        <v>4</v>
      </c>
      <c r="H860" s="55">
        <v>3</v>
      </c>
      <c r="I860" s="56">
        <v>12</v>
      </c>
      <c r="J860" s="41">
        <v>45478</v>
      </c>
      <c r="K860" s="57" t="s">
        <v>51</v>
      </c>
      <c r="L860" s="1" t="s">
        <v>333</v>
      </c>
      <c r="N860" t="str">
        <f>IF(F860="","NÃO","SIM")</f>
        <v>NÃO</v>
      </c>
      <c r="O860" t="str">
        <f>IF($B860=5,"SIM","")</f>
        <v/>
      </c>
      <c r="P860" s="52" t="str">
        <f>A860&amp;B860&amp;C860&amp;E860&amp;G860&amp;EDATE(J860,0)</f>
        <v>45478113736490623CAFÉ445478</v>
      </c>
      <c r="Q860" s="1">
        <f>IF(A860=0,"",VLOOKUP($A860,RESUMO!$A$8:$B$107,2,FALSE))</f>
        <v>23</v>
      </c>
    </row>
    <row r="861" spans="1:17" x14ac:dyDescent="0.25">
      <c r="A861" s="53">
        <v>45478</v>
      </c>
      <c r="B861" s="1">
        <v>1</v>
      </c>
      <c r="C861" s="51" t="s">
        <v>409</v>
      </c>
      <c r="D861" s="54" t="s">
        <v>410</v>
      </c>
      <c r="E861" s="42" t="s">
        <v>108</v>
      </c>
      <c r="G861" s="51">
        <v>4</v>
      </c>
      <c r="H861" s="55">
        <v>16</v>
      </c>
      <c r="I861" s="56">
        <v>64</v>
      </c>
      <c r="J861" s="41">
        <v>45478</v>
      </c>
      <c r="K861" s="57" t="s">
        <v>51</v>
      </c>
      <c r="N861" t="str">
        <f>IF(F861="","NÃO","SIM")</f>
        <v>NÃO</v>
      </c>
      <c r="O861" t="str">
        <f>IF($B861=5,"SIM","")</f>
        <v/>
      </c>
      <c r="P861" s="52" t="str">
        <f>A861&amp;B861&amp;C861&amp;E861&amp;G861&amp;EDATE(J861,0)</f>
        <v>45478112095122623CAFÉ445478</v>
      </c>
      <c r="Q861" s="1">
        <f>IF(A861=0,"",VLOOKUP($A861,RESUMO!$A$8:$B$107,2,FALSE))</f>
        <v>23</v>
      </c>
    </row>
    <row r="862" spans="1:17" x14ac:dyDescent="0.25">
      <c r="A862" s="53">
        <v>45478</v>
      </c>
      <c r="B862" s="1">
        <v>1</v>
      </c>
      <c r="C862" s="51" t="s">
        <v>584</v>
      </c>
      <c r="D862" s="54" t="s">
        <v>585</v>
      </c>
      <c r="E862" s="42" t="s">
        <v>108</v>
      </c>
      <c r="G862" s="51">
        <v>4</v>
      </c>
      <c r="H862" s="55">
        <v>19</v>
      </c>
      <c r="I862" s="56">
        <v>76</v>
      </c>
      <c r="J862" s="41">
        <v>45478</v>
      </c>
      <c r="K862" s="57" t="s">
        <v>51</v>
      </c>
      <c r="L862" s="1" t="s">
        <v>586</v>
      </c>
      <c r="N862" t="str">
        <f>IF(F862="","NÃO","SIM")</f>
        <v>NÃO</v>
      </c>
      <c r="O862" t="str">
        <f>IF($B862=5,"SIM","")</f>
        <v/>
      </c>
      <c r="P862" s="52" t="str">
        <f>A862&amp;B862&amp;C862&amp;E862&amp;G862&amp;EDATE(J862,0)</f>
        <v>45478108337242663CAFÉ445478</v>
      </c>
      <c r="Q862" s="1">
        <f>IF(A862=0,"",VLOOKUP($A862,RESUMO!$A$8:$B$107,2,FALSE))</f>
        <v>23</v>
      </c>
    </row>
    <row r="863" spans="1:17" x14ac:dyDescent="0.25">
      <c r="A863" s="53">
        <v>45478</v>
      </c>
      <c r="B863" s="1">
        <v>1</v>
      </c>
      <c r="C863" s="51" t="s">
        <v>654</v>
      </c>
      <c r="D863" s="54" t="s">
        <v>655</v>
      </c>
      <c r="E863" s="42" t="s">
        <v>64</v>
      </c>
      <c r="G863" s="51">
        <v>200</v>
      </c>
      <c r="H863" s="55">
        <v>10</v>
      </c>
      <c r="I863" s="56">
        <v>2000</v>
      </c>
      <c r="J863" s="41">
        <v>45478</v>
      </c>
      <c r="K863" s="57" t="s">
        <v>51</v>
      </c>
      <c r="L863" s="1" t="s">
        <v>657</v>
      </c>
      <c r="N863" t="str">
        <f>IF(F863="","NÃO","SIM")</f>
        <v>NÃO</v>
      </c>
      <c r="O863" t="str">
        <f>IF($B863=5,"SIM","")</f>
        <v/>
      </c>
      <c r="P863" s="52" t="str">
        <f>A863&amp;B863&amp;C863&amp;E863&amp;G863&amp;EDATE(J863,0)</f>
        <v>45478131986868335SALÁRIO20045478</v>
      </c>
      <c r="Q863" s="1">
        <f>IF(A863=0,"",VLOOKUP($A863,RESUMO!$A$8:$B$107,2,FALSE))</f>
        <v>23</v>
      </c>
    </row>
    <row r="864" spans="1:17" x14ac:dyDescent="0.25">
      <c r="A864" s="53">
        <v>45478</v>
      </c>
      <c r="B864" s="1">
        <v>1</v>
      </c>
      <c r="C864" s="51" t="s">
        <v>590</v>
      </c>
      <c r="D864" s="54" t="s">
        <v>591</v>
      </c>
      <c r="E864" s="42" t="s">
        <v>64</v>
      </c>
      <c r="G864" s="51">
        <v>200</v>
      </c>
      <c r="H864" s="55">
        <v>10</v>
      </c>
      <c r="I864" s="56">
        <v>2000</v>
      </c>
      <c r="J864" s="41">
        <v>45478</v>
      </c>
      <c r="K864" s="57" t="s">
        <v>51</v>
      </c>
      <c r="L864" s="1" t="s">
        <v>592</v>
      </c>
      <c r="N864" t="str">
        <f>IF(F864="","NÃO","SIM")</f>
        <v>NÃO</v>
      </c>
      <c r="O864" t="str">
        <f>IF($B864=5,"SIM","")</f>
        <v/>
      </c>
      <c r="P864" s="52" t="str">
        <f>A864&amp;B864&amp;C864&amp;E864&amp;G864&amp;EDATE(J864,0)</f>
        <v>45478102086696558SALÁRIO20045478</v>
      </c>
      <c r="Q864" s="1">
        <f>IF(A864=0,"",VLOOKUP($A864,RESUMO!$A$8:$B$107,2,FALSE))</f>
        <v>23</v>
      </c>
    </row>
    <row r="865" spans="1:17" x14ac:dyDescent="0.25">
      <c r="A865" s="53">
        <v>45478</v>
      </c>
      <c r="B865" s="1">
        <v>1</v>
      </c>
      <c r="C865" s="51" t="s">
        <v>479</v>
      </c>
      <c r="D865" s="54" t="s">
        <v>480</v>
      </c>
      <c r="E865" s="42" t="s">
        <v>64</v>
      </c>
      <c r="G865" s="51">
        <v>130</v>
      </c>
      <c r="H865" s="55">
        <v>10</v>
      </c>
      <c r="I865" s="56">
        <v>1300</v>
      </c>
      <c r="J865" s="41">
        <v>45478</v>
      </c>
      <c r="K865" s="57" t="s">
        <v>51</v>
      </c>
      <c r="L865" s="1" t="s">
        <v>481</v>
      </c>
      <c r="N865" t="str">
        <f>IF(F865="","NÃO","SIM")</f>
        <v>NÃO</v>
      </c>
      <c r="O865" t="str">
        <f>IF($B865=5,"SIM","")</f>
        <v/>
      </c>
      <c r="P865" s="52" t="str">
        <f>A865&amp;B865&amp;C865&amp;E865&amp;G865&amp;EDATE(J865,0)</f>
        <v>45478111499237685SALÁRIO13045478</v>
      </c>
      <c r="Q865" s="1">
        <f>IF(A865=0,"",VLOOKUP($A865,RESUMO!$A$8:$B$107,2,FALSE))</f>
        <v>23</v>
      </c>
    </row>
    <row r="866" spans="1:17" x14ac:dyDescent="0.25">
      <c r="A866" s="53">
        <v>45478</v>
      </c>
      <c r="B866" s="1">
        <v>1</v>
      </c>
      <c r="C866" s="51" t="s">
        <v>294</v>
      </c>
      <c r="D866" s="54" t="s">
        <v>295</v>
      </c>
      <c r="E866" s="42" t="s">
        <v>64</v>
      </c>
      <c r="G866" s="51">
        <v>160</v>
      </c>
      <c r="H866" s="55">
        <v>8</v>
      </c>
      <c r="I866" s="56">
        <v>1280</v>
      </c>
      <c r="J866" s="41">
        <v>45478</v>
      </c>
      <c r="K866" s="57" t="s">
        <v>51</v>
      </c>
      <c r="L866" s="1" t="s">
        <v>296</v>
      </c>
      <c r="N866" t="str">
        <f>IF(F866="","NÃO","SIM")</f>
        <v>NÃO</v>
      </c>
      <c r="O866" t="str">
        <f>IF($B866=5,"SIM","")</f>
        <v/>
      </c>
      <c r="P866" s="52" t="str">
        <f>A866&amp;B866&amp;C866&amp;E866&amp;G866&amp;EDATE(J866,0)</f>
        <v>45478109250736606SALÁRIO16045478</v>
      </c>
      <c r="Q866" s="1">
        <f>IF(A866=0,"",VLOOKUP($A866,RESUMO!$A$8:$B$107,2,FALSE))</f>
        <v>23</v>
      </c>
    </row>
    <row r="867" spans="1:17" x14ac:dyDescent="0.25">
      <c r="A867" s="53">
        <v>45478</v>
      </c>
      <c r="B867" s="1">
        <v>1</v>
      </c>
      <c r="C867" s="51" t="s">
        <v>150</v>
      </c>
      <c r="D867" s="54" t="s">
        <v>151</v>
      </c>
      <c r="E867" s="42" t="s">
        <v>64</v>
      </c>
      <c r="G867" s="51">
        <v>130</v>
      </c>
      <c r="H867" s="55">
        <v>9</v>
      </c>
      <c r="I867" s="56">
        <v>1170</v>
      </c>
      <c r="J867" s="41">
        <v>45478</v>
      </c>
      <c r="K867" s="57" t="s">
        <v>51</v>
      </c>
      <c r="L867" s="1" t="s">
        <v>152</v>
      </c>
      <c r="N867" t="str">
        <f>IF(F867="","NÃO","SIM")</f>
        <v>NÃO</v>
      </c>
      <c r="O867" t="str">
        <f>IF($B867=5,"SIM","")</f>
        <v/>
      </c>
      <c r="P867" s="52" t="str">
        <f>A867&amp;B867&amp;C867&amp;E867&amp;G867&amp;EDATE(J867,0)</f>
        <v>45478113075426628SALÁRIO13045478</v>
      </c>
      <c r="Q867" s="1">
        <f>IF(A867=0,"",VLOOKUP($A867,RESUMO!$A$8:$B$107,2,FALSE))</f>
        <v>23</v>
      </c>
    </row>
    <row r="868" spans="1:17" x14ac:dyDescent="0.25">
      <c r="A868" s="53">
        <v>45478</v>
      </c>
      <c r="B868" s="1">
        <v>1</v>
      </c>
      <c r="C868" s="51" t="s">
        <v>658</v>
      </c>
      <c r="D868" s="54" t="s">
        <v>659</v>
      </c>
      <c r="E868" s="42" t="s">
        <v>64</v>
      </c>
      <c r="G868" s="51">
        <v>130</v>
      </c>
      <c r="H868" s="55">
        <v>10</v>
      </c>
      <c r="I868" s="56">
        <v>1300</v>
      </c>
      <c r="J868" s="41">
        <v>45478</v>
      </c>
      <c r="K868" s="57" t="s">
        <v>51</v>
      </c>
      <c r="N868" t="str">
        <f>IF(F868="","NÃO","SIM")</f>
        <v>NÃO</v>
      </c>
      <c r="O868" t="str">
        <f>IF($B868=5,"SIM","")</f>
        <v/>
      </c>
      <c r="P868" s="52" t="str">
        <f>A868&amp;B868&amp;C868&amp;E868&amp;G868&amp;EDATE(J868,0)</f>
        <v>45478114020156662SALÁRIO13045478</v>
      </c>
      <c r="Q868" s="1">
        <f>IF(A868=0,"",VLOOKUP($A868,RESUMO!$A$8:$B$107,2,FALSE))</f>
        <v>23</v>
      </c>
    </row>
    <row r="869" spans="1:17" x14ac:dyDescent="0.25">
      <c r="A869" s="41">
        <v>45478</v>
      </c>
      <c r="B869">
        <v>2</v>
      </c>
      <c r="C869" t="s">
        <v>17</v>
      </c>
      <c r="D869" t="s">
        <v>18</v>
      </c>
      <c r="E869" t="s">
        <v>41</v>
      </c>
      <c r="G869" s="66">
        <v>4000</v>
      </c>
      <c r="H869">
        <v>1</v>
      </c>
      <c r="I869" s="66">
        <v>4000</v>
      </c>
      <c r="J869" s="41">
        <v>45388</v>
      </c>
      <c r="K869" t="s">
        <v>21</v>
      </c>
      <c r="M869" t="s">
        <v>22</v>
      </c>
      <c r="N869" t="str">
        <f>IF(F869="","NÃO","SIM")</f>
        <v>NÃO</v>
      </c>
      <c r="O869" t="str">
        <f>IF($B869=5,"SIM","")</f>
        <v/>
      </c>
      <c r="P869" s="52" t="str">
        <f>A869&amp;B869&amp;C869&amp;E869&amp;G869&amp;EDATE(J869,0)</f>
        <v>45478230104762000107ADM OBRA - PARC. 9/15400045388</v>
      </c>
      <c r="Q869" s="1">
        <f>IF(A869=0,"",VLOOKUP($A869,RESUMO!$A$8:$B$107,2,FALSE))</f>
        <v>23</v>
      </c>
    </row>
    <row r="870" spans="1:17" x14ac:dyDescent="0.25">
      <c r="A870" s="53">
        <v>45478</v>
      </c>
      <c r="B870" s="1">
        <v>2</v>
      </c>
      <c r="C870" s="51" t="s">
        <v>78</v>
      </c>
      <c r="D870" s="54" t="s">
        <v>79</v>
      </c>
      <c r="E870" s="42" t="s">
        <v>699</v>
      </c>
      <c r="G870" s="51">
        <v>6000</v>
      </c>
      <c r="I870" s="56">
        <v>6000</v>
      </c>
      <c r="J870" s="41">
        <v>45478</v>
      </c>
      <c r="K870" s="57" t="s">
        <v>51</v>
      </c>
      <c r="L870" s="1" t="s">
        <v>81</v>
      </c>
      <c r="N870" t="str">
        <f>IF(F870="","NÃO","SIM")</f>
        <v>NÃO</v>
      </c>
      <c r="O870" t="str">
        <f>IF($B870=5,"SIM","")</f>
        <v/>
      </c>
      <c r="P870" s="52" t="str">
        <f>A870&amp;B870&amp;C870&amp;E870&amp;G870&amp;EDATE(J870,0)</f>
        <v>45478227648990687ADM JULHO600045478</v>
      </c>
      <c r="Q870" s="1">
        <f>IF(A870=0,"",VLOOKUP($A870,RESUMO!$A$8:$B$107,2,FALSE))</f>
        <v>23</v>
      </c>
    </row>
    <row r="871" spans="1:17" x14ac:dyDescent="0.25">
      <c r="A871" s="53">
        <v>45478</v>
      </c>
      <c r="B871" s="1">
        <v>2</v>
      </c>
      <c r="C871" s="51" t="s">
        <v>119</v>
      </c>
      <c r="D871" s="54" t="s">
        <v>120</v>
      </c>
      <c r="E871" s="42" t="s">
        <v>706</v>
      </c>
      <c r="G871" s="51">
        <v>5068</v>
      </c>
      <c r="I871" s="56">
        <v>5068</v>
      </c>
      <c r="J871" s="41">
        <v>45478</v>
      </c>
      <c r="K871" s="57" t="s">
        <v>90</v>
      </c>
      <c r="L871" s="1" t="s">
        <v>122</v>
      </c>
      <c r="N871" t="str">
        <f>IF(F871="","NÃO","SIM")</f>
        <v>NÃO</v>
      </c>
      <c r="O871" t="str">
        <f>IF($B871=5,"SIM","")</f>
        <v/>
      </c>
      <c r="P871" s="52" t="str">
        <f>A871&amp;B871&amp;C871&amp;E871&amp;G871&amp;EDATE(J871,0)</f>
        <v>454782370529048701 DIARIA BOBCAT, AREIA, FRETE BRITA - PED. 4323/4324/4326506845478</v>
      </c>
      <c r="Q871" s="1">
        <f>IF(A871=0,"",VLOOKUP($A871,RESUMO!$A$8:$B$107,2,FALSE))</f>
        <v>23</v>
      </c>
    </row>
    <row r="872" spans="1:17" x14ac:dyDescent="0.25">
      <c r="A872" s="53">
        <v>45478</v>
      </c>
      <c r="B872" s="1">
        <v>2</v>
      </c>
      <c r="C872" s="51" t="s">
        <v>331</v>
      </c>
      <c r="D872" s="54" t="s">
        <v>332</v>
      </c>
      <c r="E872" s="42" t="s">
        <v>64</v>
      </c>
      <c r="G872" s="51">
        <v>4906.3900000000003</v>
      </c>
      <c r="I872" s="56">
        <v>4906.3900000000003</v>
      </c>
      <c r="J872" s="41">
        <v>45478</v>
      </c>
      <c r="K872" s="57" t="s">
        <v>51</v>
      </c>
      <c r="L872" s="1" t="s">
        <v>333</v>
      </c>
      <c r="N872" t="str">
        <f>IF(F872="","NÃO","SIM")</f>
        <v>NÃO</v>
      </c>
      <c r="O872" t="str">
        <f>IF($B872=5,"SIM","")</f>
        <v/>
      </c>
      <c r="P872" s="52" t="str">
        <f>A872&amp;B872&amp;C872&amp;E872&amp;G872&amp;EDATE(J872,0)</f>
        <v>45478213736490623SALÁRIO4906,3945478</v>
      </c>
      <c r="Q872" s="1">
        <f>IF(A872=0,"",VLOOKUP($A872,RESUMO!$A$8:$B$107,2,FALSE))</f>
        <v>23</v>
      </c>
    </row>
    <row r="873" spans="1:17" x14ac:dyDescent="0.25">
      <c r="A873" s="53">
        <v>45478</v>
      </c>
      <c r="B873" s="1">
        <v>3</v>
      </c>
      <c r="C873" s="51" t="s">
        <v>225</v>
      </c>
      <c r="D873" s="54" t="s">
        <v>226</v>
      </c>
      <c r="E873" s="42" t="s">
        <v>686</v>
      </c>
      <c r="G873" s="51">
        <v>633.25</v>
      </c>
      <c r="I873" s="56">
        <v>633.25</v>
      </c>
      <c r="J873" s="41">
        <v>45491</v>
      </c>
      <c r="K873" s="57" t="s">
        <v>90</v>
      </c>
      <c r="N873" t="str">
        <f>IF(F873="","NÃO","SIM")</f>
        <v>NÃO</v>
      </c>
      <c r="O873" t="str">
        <f>IF($B873=5,"SIM","")</f>
        <v/>
      </c>
      <c r="P873" s="52" t="str">
        <f>A873&amp;B873&amp;C873&amp;E873&amp;G873&amp;EDATE(J873,0)</f>
        <v>45478317359233000188SELADOR, COLA, MANGUEIRA, ESPAÇADOR - NF 21009537633,2545491</v>
      </c>
      <c r="Q873" s="1">
        <f>IF(A873=0,"",VLOOKUP($A873,RESUMO!$A$8:$B$107,2,FALSE))</f>
        <v>23</v>
      </c>
    </row>
    <row r="874" spans="1:17" x14ac:dyDescent="0.25">
      <c r="A874" s="53">
        <v>45478</v>
      </c>
      <c r="B874" s="1">
        <v>3</v>
      </c>
      <c r="C874" s="51" t="s">
        <v>126</v>
      </c>
      <c r="D874" s="54" t="s">
        <v>127</v>
      </c>
      <c r="E874" s="42" t="s">
        <v>687</v>
      </c>
      <c r="G874" s="51">
        <v>1022.42</v>
      </c>
      <c r="I874" s="56">
        <v>1022.42</v>
      </c>
      <c r="J874" s="41">
        <v>45488</v>
      </c>
      <c r="K874" s="57" t="s">
        <v>90</v>
      </c>
      <c r="N874" t="str">
        <f>IF(F874="","NÃO","SIM")</f>
        <v>NÃO</v>
      </c>
      <c r="O874" t="str">
        <f>IF($B874=5,"SIM","")</f>
        <v/>
      </c>
      <c r="P874" s="52" t="str">
        <f>A874&amp;B874&amp;C874&amp;E874&amp;G874&amp;EDATE(J874,0)</f>
        <v>45478316652460000215BRITA - NF 90911022,4245488</v>
      </c>
      <c r="Q874" s="1">
        <f>IF(A874=0,"",VLOOKUP($A874,RESUMO!$A$8:$B$107,2,FALSE))</f>
        <v>23</v>
      </c>
    </row>
    <row r="875" spans="1:17" x14ac:dyDescent="0.25">
      <c r="A875" s="53">
        <v>45478</v>
      </c>
      <c r="B875" s="1">
        <v>3</v>
      </c>
      <c r="C875" s="51" t="s">
        <v>126</v>
      </c>
      <c r="D875" s="54" t="s">
        <v>127</v>
      </c>
      <c r="E875" s="42" t="s">
        <v>688</v>
      </c>
      <c r="G875" s="51">
        <v>1022.42</v>
      </c>
      <c r="I875" s="56">
        <v>1022.42</v>
      </c>
      <c r="J875" s="41">
        <v>45488</v>
      </c>
      <c r="K875" s="57" t="s">
        <v>90</v>
      </c>
      <c r="N875" t="str">
        <f>IF(F875="","NÃO","SIM")</f>
        <v>NÃO</v>
      </c>
      <c r="O875" t="str">
        <f>IF($B875=5,"SIM","")</f>
        <v/>
      </c>
      <c r="P875" s="52" t="str">
        <f>A875&amp;B875&amp;C875&amp;E875&amp;G875&amp;EDATE(J875,0)</f>
        <v>45478316652460000215BRITA - NF 90871022,4245488</v>
      </c>
      <c r="Q875" s="1">
        <f>IF(A875=0,"",VLOOKUP($A875,RESUMO!$A$8:$B$107,2,FALSE))</f>
        <v>23</v>
      </c>
    </row>
    <row r="876" spans="1:17" x14ac:dyDescent="0.25">
      <c r="A876" s="53">
        <v>45478</v>
      </c>
      <c r="B876" s="1">
        <v>3</v>
      </c>
      <c r="C876" s="51" t="s">
        <v>178</v>
      </c>
      <c r="D876" s="54" t="s">
        <v>179</v>
      </c>
      <c r="E876" s="42" t="s">
        <v>697</v>
      </c>
      <c r="G876" s="51">
        <v>320</v>
      </c>
      <c r="I876" s="56">
        <v>320</v>
      </c>
      <c r="J876" s="41">
        <v>45491</v>
      </c>
      <c r="K876" s="57" t="s">
        <v>181</v>
      </c>
      <c r="N876" t="str">
        <f>IF(F876="","NÃO","SIM")</f>
        <v>NÃO</v>
      </c>
      <c r="O876" t="str">
        <f>IF($B876=5,"SIM","")</f>
        <v/>
      </c>
      <c r="P876" s="52" t="str">
        <f>A876&amp;B876&amp;C876&amp;E876&amp;G876&amp;EDATE(J876,0)</f>
        <v>45478307409393000130MARTELO - NF 2501232045491</v>
      </c>
      <c r="Q876" s="1">
        <f>IF(A876=0,"",VLOOKUP($A876,RESUMO!$A$8:$B$107,2,FALSE))</f>
        <v>23</v>
      </c>
    </row>
    <row r="877" spans="1:17" x14ac:dyDescent="0.25">
      <c r="A877" s="53">
        <v>45478</v>
      </c>
      <c r="B877" s="1">
        <v>3</v>
      </c>
      <c r="C877" s="51" t="s">
        <v>178</v>
      </c>
      <c r="D877" s="54" t="s">
        <v>179</v>
      </c>
      <c r="E877" s="42" t="s">
        <v>701</v>
      </c>
      <c r="G877" s="51">
        <v>132</v>
      </c>
      <c r="I877" s="56">
        <v>132</v>
      </c>
      <c r="J877" s="41">
        <v>45484</v>
      </c>
      <c r="K877" s="57" t="s">
        <v>181</v>
      </c>
      <c r="N877" t="str">
        <f>IF(F877="","NÃO","SIM")</f>
        <v>NÃO</v>
      </c>
      <c r="O877" t="str">
        <f>IF($B877=5,"SIM","")</f>
        <v/>
      </c>
      <c r="P877" s="52" t="str">
        <f>A877&amp;B877&amp;C877&amp;E877&amp;G877&amp;EDATE(J877,0)</f>
        <v>45478307409393000130SERRA COPO E HASTE - NF 264513245484</v>
      </c>
      <c r="Q877" s="1">
        <f>IF(A877=0,"",VLOOKUP($A877,RESUMO!$A$8:$B$107,2,FALSE))</f>
        <v>23</v>
      </c>
    </row>
    <row r="878" spans="1:17" x14ac:dyDescent="0.25">
      <c r="A878" s="53">
        <v>45478</v>
      </c>
      <c r="B878" s="1">
        <v>3</v>
      </c>
      <c r="C878" s="51" t="s">
        <v>178</v>
      </c>
      <c r="D878" s="54" t="s">
        <v>179</v>
      </c>
      <c r="E878" s="42" t="s">
        <v>702</v>
      </c>
      <c r="G878" s="51">
        <v>765</v>
      </c>
      <c r="I878" s="56">
        <v>765</v>
      </c>
      <c r="J878" s="41">
        <v>45484</v>
      </c>
      <c r="K878" s="57" t="s">
        <v>181</v>
      </c>
      <c r="N878" t="str">
        <f>IF(F878="","NÃO","SIM")</f>
        <v>NÃO</v>
      </c>
      <c r="O878" t="str">
        <f>IF($B878=5,"SIM","")</f>
        <v/>
      </c>
      <c r="P878" s="52" t="str">
        <f>A878&amp;B878&amp;C878&amp;E878&amp;G878&amp;EDATE(J878,0)</f>
        <v>45478307409393000130GUINCHO, PEDESTAL, PISTOLA - NF 2487276545484</v>
      </c>
      <c r="Q878" s="1">
        <f>IF(A878=0,"",VLOOKUP($A878,RESUMO!$A$8:$B$107,2,FALSE))</f>
        <v>23</v>
      </c>
    </row>
    <row r="879" spans="1:17" x14ac:dyDescent="0.25">
      <c r="A879" s="53">
        <v>45478</v>
      </c>
      <c r="B879" s="1">
        <v>5</v>
      </c>
      <c r="C879" s="51" t="s">
        <v>679</v>
      </c>
      <c r="D879" s="54" t="s">
        <v>680</v>
      </c>
      <c r="E879" s="42" t="s">
        <v>681</v>
      </c>
      <c r="G879" s="51">
        <v>2237.6</v>
      </c>
      <c r="I879" s="56">
        <v>2237.6</v>
      </c>
      <c r="J879" s="41">
        <v>45457</v>
      </c>
      <c r="K879" s="57" t="s">
        <v>90</v>
      </c>
      <c r="N879" t="str">
        <f>IF(F879="","NÃO","SIM")</f>
        <v>NÃO</v>
      </c>
      <c r="O879" t="str">
        <f>IF($B879=5,"SIM","")</f>
        <v>SIM</v>
      </c>
      <c r="P879" s="52" t="str">
        <f>A879&amp;B879&amp;C879&amp;E879&amp;G879&amp;EDATE(J879,0)</f>
        <v>45478520450277001448BIANCO - NF 107052237,645457</v>
      </c>
      <c r="Q879" s="1">
        <f>IF(A879=0,"",VLOOKUP($A879,RESUMO!$A$8:$B$107,2,FALSE))</f>
        <v>23</v>
      </c>
    </row>
    <row r="880" spans="1:17" x14ac:dyDescent="0.25">
      <c r="A880" s="53">
        <v>45478</v>
      </c>
      <c r="B880" s="1">
        <v>5</v>
      </c>
      <c r="C880" s="51" t="s">
        <v>679</v>
      </c>
      <c r="D880" s="54" t="s">
        <v>680</v>
      </c>
      <c r="E880" s="42" t="s">
        <v>682</v>
      </c>
      <c r="G880" s="51">
        <v>322.93</v>
      </c>
      <c r="I880" s="56">
        <v>322.93</v>
      </c>
      <c r="J880" s="41">
        <v>45457</v>
      </c>
      <c r="K880" s="57" t="s">
        <v>90</v>
      </c>
      <c r="N880" t="str">
        <f>IF(F880="","NÃO","SIM")</f>
        <v>NÃO</v>
      </c>
      <c r="O880" t="str">
        <f>IF($B880=5,"SIM","")</f>
        <v>SIM</v>
      </c>
      <c r="P880" s="52" t="str">
        <f>A880&amp;B880&amp;C880&amp;E880&amp;G880&amp;EDATE(J880,0)</f>
        <v>45478520450277001448BIANCO - NF 10706322,9345457</v>
      </c>
      <c r="Q880" s="1">
        <f>IF(A880=0,"",VLOOKUP($A880,RESUMO!$A$8:$B$107,2,FALSE))</f>
        <v>23</v>
      </c>
    </row>
    <row r="881" spans="1:17" x14ac:dyDescent="0.25">
      <c r="A881" s="53">
        <v>45478</v>
      </c>
      <c r="B881" s="1">
        <v>5</v>
      </c>
      <c r="C881" s="51" t="s">
        <v>683</v>
      </c>
      <c r="D881" s="54" t="s">
        <v>684</v>
      </c>
      <c r="E881" s="42" t="s">
        <v>685</v>
      </c>
      <c r="G881" s="51">
        <v>270.36</v>
      </c>
      <c r="I881" s="56">
        <v>270.36</v>
      </c>
      <c r="J881" s="41">
        <v>45456</v>
      </c>
      <c r="K881" s="57" t="s">
        <v>90</v>
      </c>
      <c r="N881" t="str">
        <f>IF(F881="","NÃO","SIM")</f>
        <v>NÃO</v>
      </c>
      <c r="O881" t="str">
        <f>IF($B881=5,"SIM","")</f>
        <v>SIM</v>
      </c>
      <c r="P881" s="52" t="str">
        <f>A881&amp;B881&amp;C881&amp;E881&amp;G881&amp;EDATE(J881,0)</f>
        <v>45478525794827000226ALAMBRADO E ARAME - NF 50080270,3645456</v>
      </c>
      <c r="Q881" s="1">
        <f>IF(A881=0,"",VLOOKUP($A881,RESUMO!$A$8:$B$107,2,FALSE))</f>
        <v>23</v>
      </c>
    </row>
    <row r="882" spans="1:17" x14ac:dyDescent="0.25">
      <c r="A882" s="53">
        <v>45478</v>
      </c>
      <c r="B882" s="1">
        <v>5</v>
      </c>
      <c r="C882" s="51" t="s">
        <v>689</v>
      </c>
      <c r="D882" s="54" t="s">
        <v>690</v>
      </c>
      <c r="E882" s="42" t="s">
        <v>691</v>
      </c>
      <c r="G882" s="51">
        <v>9.6</v>
      </c>
      <c r="I882" s="56">
        <v>9.6</v>
      </c>
      <c r="J882" s="41">
        <v>45461</v>
      </c>
      <c r="K882" s="57" t="s">
        <v>90</v>
      </c>
      <c r="N882" t="str">
        <f>IF(F882="","NÃO","SIM")</f>
        <v>NÃO</v>
      </c>
      <c r="O882" t="str">
        <f>IF($B882=5,"SIM","")</f>
        <v>SIM</v>
      </c>
      <c r="P882" s="52" t="str">
        <f>A882&amp;B882&amp;C882&amp;E882&amp;G882&amp;EDATE(J882,0)</f>
        <v>45478503726802000171ESPAÇADOR9,645461</v>
      </c>
      <c r="Q882" s="1">
        <f>IF(A882=0,"",VLOOKUP($A882,RESUMO!$A$8:$B$107,2,FALSE))</f>
        <v>23</v>
      </c>
    </row>
    <row r="883" spans="1:17" x14ac:dyDescent="0.25">
      <c r="A883" s="53">
        <v>45478</v>
      </c>
      <c r="B883" s="1">
        <v>5</v>
      </c>
      <c r="C883" s="51" t="s">
        <v>692</v>
      </c>
      <c r="D883" s="54" t="s">
        <v>693</v>
      </c>
      <c r="E883" s="42" t="s">
        <v>694</v>
      </c>
      <c r="G883" s="51">
        <v>7.6</v>
      </c>
      <c r="I883" s="56">
        <v>7.6</v>
      </c>
      <c r="J883" s="41">
        <v>45461</v>
      </c>
      <c r="K883" s="57" t="s">
        <v>90</v>
      </c>
      <c r="N883" t="str">
        <f>IF(F883="","NÃO","SIM")</f>
        <v>NÃO</v>
      </c>
      <c r="O883" t="str">
        <f>IF($B883=5,"SIM","")</f>
        <v>SIM</v>
      </c>
      <c r="P883" s="52" t="str">
        <f>A883&amp;B883&amp;C883&amp;E883&amp;G883&amp;EDATE(J883,0)</f>
        <v>45478543460841000194ADAPTADOR7,645461</v>
      </c>
      <c r="Q883" s="1">
        <f>IF(A883=0,"",VLOOKUP($A883,RESUMO!$A$8:$B$107,2,FALSE))</f>
        <v>23</v>
      </c>
    </row>
    <row r="884" spans="1:17" x14ac:dyDescent="0.25">
      <c r="A884" s="53">
        <v>45478</v>
      </c>
      <c r="B884" s="1">
        <v>5</v>
      </c>
      <c r="C884" s="51" t="s">
        <v>692</v>
      </c>
      <c r="D884" s="54" t="s">
        <v>693</v>
      </c>
      <c r="E884" s="42" t="s">
        <v>695</v>
      </c>
      <c r="G884" s="51">
        <v>25.1</v>
      </c>
      <c r="I884" s="56">
        <v>25.1</v>
      </c>
      <c r="J884" s="41">
        <v>45461</v>
      </c>
      <c r="K884" s="57" t="s">
        <v>90</v>
      </c>
      <c r="N884" t="str">
        <f>IF(F884="","NÃO","SIM")</f>
        <v>NÃO</v>
      </c>
      <c r="O884" t="str">
        <f>IF($B884=5,"SIM","")</f>
        <v>SIM</v>
      </c>
      <c r="P884" s="52" t="str">
        <f>A884&amp;B884&amp;C884&amp;E884&amp;G884&amp;EDATE(J884,0)</f>
        <v>45478543460841000194JOELHO25,145461</v>
      </c>
      <c r="Q884" s="1">
        <f>IF(A884=0,"",VLOOKUP($A884,RESUMO!$A$8:$B$107,2,FALSE))</f>
        <v>23</v>
      </c>
    </row>
    <row r="885" spans="1:17" x14ac:dyDescent="0.25">
      <c r="A885" s="53">
        <v>45478</v>
      </c>
      <c r="B885" s="1">
        <v>5</v>
      </c>
      <c r="C885" s="51" t="s">
        <v>291</v>
      </c>
      <c r="D885" s="54" t="s">
        <v>292</v>
      </c>
      <c r="E885" s="42" t="s">
        <v>696</v>
      </c>
      <c r="G885" s="51">
        <v>781</v>
      </c>
      <c r="I885" s="56">
        <v>781</v>
      </c>
      <c r="J885" s="41">
        <v>45462</v>
      </c>
      <c r="K885" s="57" t="s">
        <v>90</v>
      </c>
      <c r="N885" t="str">
        <f>IF(F885="","NÃO","SIM")</f>
        <v>NÃO</v>
      </c>
      <c r="O885" t="str">
        <f>IF($B885=5,"SIM","")</f>
        <v>SIM</v>
      </c>
      <c r="P885" s="52" t="str">
        <f>A885&amp;B885&amp;C885&amp;E885&amp;G885&amp;EDATE(J885,0)</f>
        <v>45478597397491000198TELA, ESPAÇADOR - NF 5897578145462</v>
      </c>
      <c r="Q885" s="1">
        <f>IF(A885=0,"",VLOOKUP($A885,RESUMO!$A$8:$B$107,2,FALSE))</f>
        <v>23</v>
      </c>
    </row>
    <row r="886" spans="1:17" x14ac:dyDescent="0.25">
      <c r="A886" s="53">
        <v>45478</v>
      </c>
      <c r="B886" s="1">
        <v>5</v>
      </c>
      <c r="C886" s="51" t="s">
        <v>623</v>
      </c>
      <c r="D886" s="54" t="s">
        <v>624</v>
      </c>
      <c r="E886" s="42" t="s">
        <v>698</v>
      </c>
      <c r="G886" s="51">
        <v>352</v>
      </c>
      <c r="I886" s="56">
        <v>352</v>
      </c>
      <c r="J886" s="41">
        <v>45478</v>
      </c>
      <c r="K886" s="57" t="s">
        <v>51</v>
      </c>
      <c r="L886" s="1" t="s">
        <v>81</v>
      </c>
      <c r="N886" t="str">
        <f>IF(F886="","NÃO","SIM")</f>
        <v>NÃO</v>
      </c>
      <c r="O886" t="str">
        <f>IF($B886=5,"SIM","")</f>
        <v>SIM</v>
      </c>
      <c r="P886" s="52" t="str">
        <f>A886&amp;B886&amp;C886&amp;E886&amp;G886&amp;EDATE(J886,0)</f>
        <v>45478510000000002REF. JUNHO/202435245478</v>
      </c>
      <c r="Q886" s="1">
        <f>IF(A886=0,"",VLOOKUP($A886,RESUMO!$A$8:$B$107,2,FALSE))</f>
        <v>23</v>
      </c>
    </row>
    <row r="887" spans="1:17" x14ac:dyDescent="0.25">
      <c r="A887" s="53">
        <v>45478</v>
      </c>
      <c r="B887" s="1">
        <v>5</v>
      </c>
      <c r="C887" s="51" t="s">
        <v>626</v>
      </c>
      <c r="D887" s="54" t="s">
        <v>627</v>
      </c>
      <c r="E887" s="42" t="s">
        <v>698</v>
      </c>
      <c r="G887" s="51">
        <v>115</v>
      </c>
      <c r="I887" s="56">
        <v>115</v>
      </c>
      <c r="J887" s="41">
        <v>45478</v>
      </c>
      <c r="K887" s="57" t="s">
        <v>61</v>
      </c>
      <c r="L887" s="1" t="s">
        <v>81</v>
      </c>
      <c r="N887" t="str">
        <f>IF(F887="","NÃO","SIM")</f>
        <v>NÃO</v>
      </c>
      <c r="O887" t="str">
        <f>IF($B887=5,"SIM","")</f>
        <v>SIM</v>
      </c>
      <c r="P887" s="52" t="str">
        <f>A887&amp;B887&amp;C887&amp;E887&amp;G887&amp;EDATE(J887,0)</f>
        <v>45478510000000003REF. JUNHO/202411545478</v>
      </c>
      <c r="Q887" s="1">
        <f>IF(A887=0,"",VLOOKUP($A887,RESUMO!$A$8:$B$107,2,FALSE))</f>
        <v>23</v>
      </c>
    </row>
    <row r="888" spans="1:17" x14ac:dyDescent="0.25">
      <c r="A888" s="53">
        <v>45478</v>
      </c>
      <c r="B888" s="1">
        <v>5</v>
      </c>
      <c r="C888" s="51" t="s">
        <v>629</v>
      </c>
      <c r="D888" s="54" t="s">
        <v>630</v>
      </c>
      <c r="E888" s="42" t="s">
        <v>698</v>
      </c>
      <c r="G888" s="51">
        <v>847.2</v>
      </c>
      <c r="I888" s="56">
        <v>847.2</v>
      </c>
      <c r="J888" s="41">
        <v>45478</v>
      </c>
      <c r="K888" s="57" t="s">
        <v>51</v>
      </c>
      <c r="L888" s="1" t="s">
        <v>81</v>
      </c>
      <c r="N888" t="str">
        <f>IF(F888="","NÃO","SIM")</f>
        <v>NÃO</v>
      </c>
      <c r="O888" t="str">
        <f>IF($B888=5,"SIM","")</f>
        <v>SIM</v>
      </c>
      <c r="P888" s="52" t="str">
        <f>A888&amp;B888&amp;C888&amp;E888&amp;G888&amp;EDATE(J888,0)</f>
        <v>45478510000000004REF. JUNHO/2024847,245478</v>
      </c>
      <c r="Q888" s="1">
        <f>IF(A888=0,"",VLOOKUP($A888,RESUMO!$A$8:$B$107,2,FALSE))</f>
        <v>23</v>
      </c>
    </row>
    <row r="889" spans="1:17" x14ac:dyDescent="0.25">
      <c r="A889" s="53">
        <v>45478</v>
      </c>
      <c r="B889" s="1">
        <v>5</v>
      </c>
      <c r="C889" s="51" t="s">
        <v>661</v>
      </c>
      <c r="D889" s="54" t="s">
        <v>104</v>
      </c>
      <c r="E889" s="42" t="s">
        <v>700</v>
      </c>
      <c r="G889" s="51">
        <v>348.96</v>
      </c>
      <c r="I889" s="56">
        <v>348.96</v>
      </c>
      <c r="J889" s="41">
        <v>45461</v>
      </c>
      <c r="K889" s="57" t="s">
        <v>90</v>
      </c>
      <c r="N889" t="str">
        <f>IF(F889="","NÃO","SIM")</f>
        <v>NÃO</v>
      </c>
      <c r="O889" t="str">
        <f>IF($B889=5,"SIM","")</f>
        <v>SIM</v>
      </c>
      <c r="P889" s="52" t="str">
        <f>A889&amp;B889&amp;C889&amp;E889&amp;G889&amp;EDATE(J889,0)</f>
        <v>45478517250275000186BASE MONOC. CHUVEIRO - NF 913436348,9645461</v>
      </c>
      <c r="Q889" s="1">
        <f>IF(A889=0,"",VLOOKUP($A889,RESUMO!$A$8:$B$107,2,FALSE))</f>
        <v>23</v>
      </c>
    </row>
    <row r="890" spans="1:17" x14ac:dyDescent="0.25">
      <c r="A890" s="53">
        <v>45478</v>
      </c>
      <c r="B890" s="1">
        <v>5</v>
      </c>
      <c r="C890" s="51" t="s">
        <v>703</v>
      </c>
      <c r="D890" s="54" t="s">
        <v>704</v>
      </c>
      <c r="E890" s="42" t="s">
        <v>705</v>
      </c>
      <c r="G890" s="51">
        <v>1077</v>
      </c>
      <c r="I890" s="56">
        <v>1077</v>
      </c>
      <c r="J890" s="41">
        <v>45468</v>
      </c>
      <c r="K890" s="57" t="s">
        <v>90</v>
      </c>
      <c r="N890" t="str">
        <f>IF(F890="","NÃO","SIM")</f>
        <v>NÃO</v>
      </c>
      <c r="O890" t="str">
        <f>IF($B890=5,"SIM","")</f>
        <v>SIM</v>
      </c>
      <c r="P890" s="52" t="str">
        <f>A890&amp;B890&amp;C890&amp;E890&amp;G890&amp;EDATE(J890,0)</f>
        <v>45478566287731000178RALO - NF 4107745468</v>
      </c>
      <c r="Q890" s="1">
        <f>IF(A890=0,"",VLOOKUP($A890,RESUMO!$A$8:$B$107,2,FALSE))</f>
        <v>23</v>
      </c>
    </row>
    <row r="891" spans="1:17" x14ac:dyDescent="0.25">
      <c r="A891" s="53">
        <v>45478</v>
      </c>
      <c r="B891" s="1">
        <v>5</v>
      </c>
      <c r="C891" s="51" t="s">
        <v>225</v>
      </c>
      <c r="D891" s="54" t="s">
        <v>226</v>
      </c>
      <c r="E891" s="42" t="s">
        <v>64</v>
      </c>
      <c r="G891" s="51">
        <v>1672.14</v>
      </c>
      <c r="I891" s="56">
        <v>1672.14</v>
      </c>
      <c r="J891" s="41">
        <v>45469</v>
      </c>
      <c r="K891" s="57" t="s">
        <v>90</v>
      </c>
      <c r="N891" t="str">
        <f>IF(F891="","NÃO","SIM")</f>
        <v>NÃO</v>
      </c>
      <c r="O891" t="str">
        <f>IF($B891=5,"SIM","")</f>
        <v>SIM</v>
      </c>
      <c r="P891" s="52" t="str">
        <f>A891&amp;B891&amp;C891&amp;E891&amp;G891&amp;EDATE(J891,0)</f>
        <v>45478517359233000188SALÁRIO1672,1445469</v>
      </c>
      <c r="Q891" s="1">
        <f>IF(A891=0,"",VLOOKUP($A891,RESUMO!$A$8:$B$107,2,FALSE))</f>
        <v>23</v>
      </c>
    </row>
    <row r="892" spans="1:17" x14ac:dyDescent="0.25">
      <c r="A892" s="53">
        <v>45478</v>
      </c>
      <c r="B892" s="1">
        <v>5</v>
      </c>
      <c r="C892" s="51" t="s">
        <v>88</v>
      </c>
      <c r="D892" s="54" t="s">
        <v>89</v>
      </c>
      <c r="E892" s="42" t="s">
        <v>64</v>
      </c>
      <c r="G892" s="51">
        <v>1100</v>
      </c>
      <c r="I892" s="56">
        <v>1100</v>
      </c>
      <c r="J892" s="41">
        <v>45474</v>
      </c>
      <c r="K892" s="57" t="s">
        <v>90</v>
      </c>
      <c r="N892" t="str">
        <f>IF(F892="","NÃO","SIM")</f>
        <v>NÃO</v>
      </c>
      <c r="O892" t="str">
        <f>IF($B892=5,"SIM","")</f>
        <v>SIM</v>
      </c>
      <c r="P892" s="52" t="str">
        <f>A892&amp;B892&amp;C892&amp;E892&amp;G892&amp;EDATE(J892,0)</f>
        <v>45478507861005000158SALÁRIO110045474</v>
      </c>
      <c r="Q892" s="1">
        <f>IF(A892=0,"",VLOOKUP($A892,RESUMO!$A$8:$B$107,2,FALSE))</f>
        <v>23</v>
      </c>
    </row>
    <row r="893" spans="1:17" x14ac:dyDescent="0.25">
      <c r="A893" s="53">
        <v>45478</v>
      </c>
      <c r="B893" s="1">
        <v>5</v>
      </c>
      <c r="C893" s="51" t="s">
        <v>401</v>
      </c>
      <c r="D893" s="54" t="s">
        <v>402</v>
      </c>
      <c r="E893" s="42" t="s">
        <v>64</v>
      </c>
      <c r="G893" s="51">
        <v>1095</v>
      </c>
      <c r="I893" s="56">
        <v>1095</v>
      </c>
      <c r="J893" s="41">
        <v>45474</v>
      </c>
      <c r="K893" s="57" t="s">
        <v>90</v>
      </c>
      <c r="N893" t="str">
        <f>IF(F893="","NÃO","SIM")</f>
        <v>NÃO</v>
      </c>
      <c r="O893" t="str">
        <f>IF($B893=5,"SIM","")</f>
        <v>SIM</v>
      </c>
      <c r="P893" s="52" t="str">
        <f>A893&amp;B893&amp;C893&amp;E893&amp;G893&amp;EDATE(J893,0)</f>
        <v>45478518802977000198SALÁRIO109545474</v>
      </c>
      <c r="Q893" s="1">
        <f>IF(A893=0,"",VLOOKUP($A893,RESUMO!$A$8:$B$107,2,FALSE))</f>
        <v>23</v>
      </c>
    </row>
    <row r="894" spans="1:17" x14ac:dyDescent="0.25">
      <c r="A894" s="53">
        <v>45478</v>
      </c>
      <c r="B894" s="1">
        <v>5</v>
      </c>
      <c r="C894" s="51" t="s">
        <v>132</v>
      </c>
      <c r="D894" s="54" t="s">
        <v>133</v>
      </c>
      <c r="E894" s="42" t="s">
        <v>64</v>
      </c>
      <c r="G894" s="51">
        <v>2915.76</v>
      </c>
      <c r="I894" s="56">
        <v>2915.76</v>
      </c>
      <c r="J894" s="41">
        <v>45469</v>
      </c>
      <c r="K894" s="57" t="s">
        <v>90</v>
      </c>
      <c r="N894" t="str">
        <f>IF(F894="","NÃO","SIM")</f>
        <v>NÃO</v>
      </c>
      <c r="O894" t="str">
        <f>IF($B894=5,"SIM","")</f>
        <v>SIM</v>
      </c>
      <c r="P894" s="52" t="str">
        <f>A894&amp;B894&amp;C894&amp;E894&amp;G894&amp;EDATE(J894,0)</f>
        <v>45478517155342000183SALÁRIO2915,7645469</v>
      </c>
      <c r="Q894" s="1">
        <f>IF(A894=0,"",VLOOKUP($A894,RESUMO!$A$8:$B$107,2,FALSE))</f>
        <v>23</v>
      </c>
    </row>
    <row r="895" spans="1:17" x14ac:dyDescent="0.25">
      <c r="A895" s="53">
        <v>45478</v>
      </c>
      <c r="B895" s="1">
        <v>5</v>
      </c>
      <c r="C895" s="51" t="s">
        <v>325</v>
      </c>
      <c r="D895" s="54" t="s">
        <v>326</v>
      </c>
      <c r="E895" s="42" t="s">
        <v>64</v>
      </c>
      <c r="G895" s="51">
        <v>1156.98</v>
      </c>
      <c r="I895" s="56">
        <v>1156.98</v>
      </c>
      <c r="J895" s="41">
        <v>45469</v>
      </c>
      <c r="K895" s="57" t="s">
        <v>90</v>
      </c>
      <c r="N895" t="str">
        <f>IF(F895="","NÃO","SIM")</f>
        <v>NÃO</v>
      </c>
      <c r="O895" t="str">
        <f>IF($B895=5,"SIM","")</f>
        <v>SIM</v>
      </c>
      <c r="P895" s="52" t="str">
        <f>A895&amp;B895&amp;C895&amp;E895&amp;G895&amp;EDATE(J895,0)</f>
        <v>45478514096604000198SALÁRIO1156,9845469</v>
      </c>
      <c r="Q895" s="1">
        <f>IF(A895=0,"",VLOOKUP($A895,RESUMO!$A$8:$B$107,2,FALSE))</f>
        <v>23</v>
      </c>
    </row>
    <row r="896" spans="1:17" x14ac:dyDescent="0.25">
      <c r="A896" s="53">
        <v>45478</v>
      </c>
      <c r="B896" s="1">
        <v>5</v>
      </c>
      <c r="C896" s="51" t="s">
        <v>401</v>
      </c>
      <c r="D896" s="54" t="s">
        <v>402</v>
      </c>
      <c r="E896" s="42" t="s">
        <v>64</v>
      </c>
      <c r="G896" s="51">
        <v>1095</v>
      </c>
      <c r="I896" s="56">
        <v>1095</v>
      </c>
      <c r="J896" s="41">
        <v>45469</v>
      </c>
      <c r="K896" s="57" t="s">
        <v>90</v>
      </c>
      <c r="N896" t="str">
        <f>IF(F896="","NÃO","SIM")</f>
        <v>NÃO</v>
      </c>
      <c r="O896" t="str">
        <f>IF($B896=5,"SIM","")</f>
        <v>SIM</v>
      </c>
      <c r="P896" s="52" t="str">
        <f>A896&amp;B896&amp;C896&amp;E896&amp;G896&amp;EDATE(J896,0)</f>
        <v>45478518802977000198SALÁRIO109545469</v>
      </c>
      <c r="Q896" s="1">
        <f>IF(A896=0,"",VLOOKUP($A896,RESUMO!$A$8:$B$107,2,FALSE))</f>
        <v>23</v>
      </c>
    </row>
    <row r="897" spans="1:17" x14ac:dyDescent="0.25">
      <c r="A897" s="53">
        <v>45493</v>
      </c>
      <c r="B897" s="1">
        <v>1</v>
      </c>
      <c r="C897" s="51" t="s">
        <v>62</v>
      </c>
      <c r="D897" s="54" t="s">
        <v>63</v>
      </c>
      <c r="E897" s="42" t="s">
        <v>64</v>
      </c>
      <c r="G897" s="51">
        <v>1260</v>
      </c>
      <c r="I897" s="56">
        <v>1260</v>
      </c>
      <c r="J897" s="41">
        <v>45493</v>
      </c>
      <c r="K897" s="57" t="s">
        <v>51</v>
      </c>
      <c r="L897" s="1" t="s">
        <v>65</v>
      </c>
      <c r="N897" t="str">
        <f>IF(F897="","NÃO","SIM")</f>
        <v>NÃO</v>
      </c>
      <c r="O897" t="str">
        <f>IF($B897=5,"SIM","")</f>
        <v/>
      </c>
      <c r="P897" s="52" t="str">
        <f>A897&amp;B897&amp;C897&amp;E897&amp;G897&amp;EDATE(J897,0)</f>
        <v>45493112101331640SALÁRIO126045493</v>
      </c>
      <c r="Q897" s="1">
        <f>IF(A897=0,"",VLOOKUP($A897,RESUMO!$A$8:$B$107,2,FALSE))</f>
        <v>24</v>
      </c>
    </row>
    <row r="898" spans="1:17" x14ac:dyDescent="0.25">
      <c r="A898" s="53">
        <v>45493</v>
      </c>
      <c r="B898" s="1">
        <v>1</v>
      </c>
      <c r="C898" s="51" t="s">
        <v>72</v>
      </c>
      <c r="D898" s="54" t="s">
        <v>73</v>
      </c>
      <c r="E898" s="42" t="s">
        <v>64</v>
      </c>
      <c r="G898" s="51">
        <v>642.79999999999995</v>
      </c>
      <c r="I898" s="56">
        <v>642.79999999999995</v>
      </c>
      <c r="J898" s="41">
        <v>45493</v>
      </c>
      <c r="K898" s="57" t="s">
        <v>51</v>
      </c>
      <c r="L898" s="1" t="s">
        <v>74</v>
      </c>
      <c r="N898" t="str">
        <f>IF(F898="","NÃO","SIM")</f>
        <v>NÃO</v>
      </c>
      <c r="O898" t="str">
        <f>IF($B898=5,"SIM","")</f>
        <v/>
      </c>
      <c r="P898" s="52" t="str">
        <f>A898&amp;B898&amp;C898&amp;E898&amp;G898&amp;EDATE(J898,0)</f>
        <v>45493116700914655SALÁRIO642,845493</v>
      </c>
      <c r="Q898" s="1">
        <f>IF(A898=0,"",VLOOKUP($A898,RESUMO!$A$8:$B$107,2,FALSE))</f>
        <v>24</v>
      </c>
    </row>
    <row r="899" spans="1:17" x14ac:dyDescent="0.25">
      <c r="A899" s="53">
        <v>45493</v>
      </c>
      <c r="B899" s="1">
        <v>1</v>
      </c>
      <c r="C899" s="51" t="s">
        <v>201</v>
      </c>
      <c r="D899" s="54" t="s">
        <v>202</v>
      </c>
      <c r="E899" s="42" t="s">
        <v>64</v>
      </c>
      <c r="G899" s="51">
        <v>642.79999999999995</v>
      </c>
      <c r="I899" s="56">
        <v>642.79999999999995</v>
      </c>
      <c r="J899" s="41">
        <v>45493</v>
      </c>
      <c r="K899" s="57" t="s">
        <v>51</v>
      </c>
      <c r="L899" s="1" t="s">
        <v>203</v>
      </c>
      <c r="N899" t="str">
        <f>IF(F899="","NÃO","SIM")</f>
        <v>NÃO</v>
      </c>
      <c r="O899" t="str">
        <f>IF($B899=5,"SIM","")</f>
        <v/>
      </c>
      <c r="P899" s="52" t="str">
        <f>A899&amp;B899&amp;C899&amp;E899&amp;G899&amp;EDATE(J899,0)</f>
        <v>45493116700955688SALÁRIO642,845493</v>
      </c>
      <c r="Q899" s="1">
        <f>IF(A899=0,"",VLOOKUP($A899,RESUMO!$A$8:$B$107,2,FALSE))</f>
        <v>24</v>
      </c>
    </row>
    <row r="900" spans="1:17" x14ac:dyDescent="0.25">
      <c r="A900" s="53">
        <v>45493</v>
      </c>
      <c r="B900" s="1">
        <v>1</v>
      </c>
      <c r="C900" s="51" t="s">
        <v>204</v>
      </c>
      <c r="D900" s="54" t="s">
        <v>205</v>
      </c>
      <c r="E900" s="42" t="s">
        <v>64</v>
      </c>
      <c r="G900" s="51">
        <v>916</v>
      </c>
      <c r="I900" s="56">
        <v>916</v>
      </c>
      <c r="J900" s="41">
        <v>45493</v>
      </c>
      <c r="K900" s="57" t="s">
        <v>51</v>
      </c>
      <c r="L900" s="1" t="s">
        <v>206</v>
      </c>
      <c r="N900" t="str">
        <f>IF(F900="","NÃO","SIM")</f>
        <v>NÃO</v>
      </c>
      <c r="O900" t="str">
        <f>IF($B900=5,"SIM","")</f>
        <v/>
      </c>
      <c r="P900" s="52" t="str">
        <f>A900&amp;B900&amp;C900&amp;E900&amp;G900&amp;EDATE(J900,0)</f>
        <v>45493105864821560SALÁRIO91645493</v>
      </c>
      <c r="Q900" s="1">
        <f>IF(A900=0,"",VLOOKUP($A900,RESUMO!$A$8:$B$107,2,FALSE))</f>
        <v>24</v>
      </c>
    </row>
    <row r="901" spans="1:17" x14ac:dyDescent="0.25">
      <c r="A901" s="53">
        <v>45493</v>
      </c>
      <c r="B901" s="1">
        <v>1</v>
      </c>
      <c r="C901" s="51" t="s">
        <v>409</v>
      </c>
      <c r="D901" s="54" t="s">
        <v>410</v>
      </c>
      <c r="E901" s="42" t="s">
        <v>64</v>
      </c>
      <c r="G901" s="51">
        <v>1104.8</v>
      </c>
      <c r="I901" s="56">
        <v>1104.8</v>
      </c>
      <c r="J901" s="41">
        <v>45493</v>
      </c>
      <c r="K901" s="57" t="s">
        <v>51</v>
      </c>
      <c r="N901" t="str">
        <f>IF(F901="","NÃO","SIM")</f>
        <v>NÃO</v>
      </c>
      <c r="O901" t="str">
        <f>IF($B901=5,"SIM","")</f>
        <v/>
      </c>
      <c r="P901" s="52" t="str">
        <f>A901&amp;B901&amp;C901&amp;E901&amp;G901&amp;EDATE(J901,0)</f>
        <v>45493112095122623SALÁRIO1104,845493</v>
      </c>
      <c r="Q901" s="1">
        <f>IF(A901=0,"",VLOOKUP($A901,RESUMO!$A$8:$B$107,2,FALSE))</f>
        <v>24</v>
      </c>
    </row>
    <row r="902" spans="1:17" x14ac:dyDescent="0.25">
      <c r="A902" s="53">
        <v>45493</v>
      </c>
      <c r="B902" s="1">
        <v>1</v>
      </c>
      <c r="C902" s="51" t="s">
        <v>584</v>
      </c>
      <c r="D902" s="54" t="s">
        <v>585</v>
      </c>
      <c r="E902" s="42" t="s">
        <v>64</v>
      </c>
      <c r="G902" s="51">
        <v>642.79999999999995</v>
      </c>
      <c r="I902" s="56">
        <v>642.79999999999995</v>
      </c>
      <c r="J902" s="41">
        <v>45493</v>
      </c>
      <c r="K902" s="57" t="s">
        <v>51</v>
      </c>
      <c r="L902" s="1" t="s">
        <v>586</v>
      </c>
      <c r="N902" t="str">
        <f>IF(F902="","NÃO","SIM")</f>
        <v>NÃO</v>
      </c>
      <c r="O902" t="str">
        <f>IF($B902=5,"SIM","")</f>
        <v/>
      </c>
      <c r="P902" s="52" t="str">
        <f>A902&amp;B902&amp;C902&amp;E902&amp;G902&amp;EDATE(J902,0)</f>
        <v>45493108337242663SALÁRIO642,845493</v>
      </c>
      <c r="Q902" s="1">
        <f>IF(A902=0,"",VLOOKUP($A902,RESUMO!$A$8:$B$107,2,FALSE))</f>
        <v>24</v>
      </c>
    </row>
    <row r="903" spans="1:17" x14ac:dyDescent="0.25">
      <c r="A903" s="53">
        <v>45493</v>
      </c>
      <c r="B903" s="1">
        <v>2</v>
      </c>
      <c r="C903" s="51" t="s">
        <v>119</v>
      </c>
      <c r="D903" s="54" t="s">
        <v>120</v>
      </c>
      <c r="E903" s="42" t="s">
        <v>712</v>
      </c>
      <c r="G903" s="51">
        <v>380</v>
      </c>
      <c r="I903" s="56">
        <v>380</v>
      </c>
      <c r="J903" s="41">
        <v>45493</v>
      </c>
      <c r="K903" s="57" t="s">
        <v>90</v>
      </c>
      <c r="L903" s="1" t="s">
        <v>122</v>
      </c>
      <c r="N903" t="str">
        <f>IF(F903="","NÃO","SIM")</f>
        <v>NÃO</v>
      </c>
      <c r="O903" t="str">
        <f>IF($B903=5,"SIM","")</f>
        <v/>
      </c>
      <c r="P903" s="52" t="str">
        <f>A903&amp;B903&amp;C903&amp;E903&amp;G903&amp;EDATE(J903,0)</f>
        <v>45493237052904870FRETE MADEIRA - PED482738045493</v>
      </c>
      <c r="Q903" s="1">
        <f>IF(A903=0,"",VLOOKUP($A903,RESUMO!$A$8:$B$107,2,FALSE))</f>
        <v>24</v>
      </c>
    </row>
    <row r="904" spans="1:17" x14ac:dyDescent="0.25">
      <c r="A904" s="53">
        <v>45493</v>
      </c>
      <c r="B904" s="1">
        <v>3</v>
      </c>
      <c r="C904" s="51" t="s">
        <v>123</v>
      </c>
      <c r="D904" s="54" t="s">
        <v>124</v>
      </c>
      <c r="E904" s="42" t="s">
        <v>707</v>
      </c>
      <c r="G904" s="51">
        <v>1025.8900000000001</v>
      </c>
      <c r="I904" s="56">
        <v>1025.8900000000001</v>
      </c>
      <c r="J904" s="41">
        <v>45492</v>
      </c>
      <c r="K904" s="57" t="s">
        <v>51</v>
      </c>
      <c r="N904" t="str">
        <f>IF(F904="","NÃO","SIM")</f>
        <v>NÃO</v>
      </c>
      <c r="O904" t="str">
        <f>IF($B904=5,"SIM","")</f>
        <v/>
      </c>
      <c r="P904" s="52" t="str">
        <f>A904&amp;B904&amp;C904&amp;E904&amp;G904&amp;EDATE(J904,0)</f>
        <v>45493300360305000104FOLHA 06/20241025,8945492</v>
      </c>
      <c r="Q904" s="1">
        <f>IF(A904=0,"",VLOOKUP($A904,RESUMO!$A$8:$B$107,2,FALSE))</f>
        <v>24</v>
      </c>
    </row>
    <row r="905" spans="1:17" x14ac:dyDescent="0.25">
      <c r="A905" s="53">
        <v>45493</v>
      </c>
      <c r="B905" s="1">
        <v>3</v>
      </c>
      <c r="C905" s="51" t="s">
        <v>129</v>
      </c>
      <c r="D905" s="54" t="s">
        <v>130</v>
      </c>
      <c r="E905" s="42" t="s">
        <v>707</v>
      </c>
      <c r="G905" s="51">
        <v>5353.28</v>
      </c>
      <c r="I905" s="56">
        <v>5353.28</v>
      </c>
      <c r="J905" s="41">
        <v>45492</v>
      </c>
      <c r="K905" s="57" t="s">
        <v>51</v>
      </c>
      <c r="N905" t="str">
        <f>IF(F905="","NÃO","SIM")</f>
        <v>NÃO</v>
      </c>
      <c r="O905" t="str">
        <f>IF($B905=5,"SIM","")</f>
        <v/>
      </c>
      <c r="P905" s="52" t="str">
        <f>A905&amp;B905&amp;C905&amp;E905&amp;G905&amp;EDATE(J905,0)</f>
        <v>45493300394460000141FOLHA 06/20245353,2845492</v>
      </c>
      <c r="Q905" s="1">
        <f>IF(A905=0,"",VLOOKUP($A905,RESUMO!$A$8:$B$107,2,FALSE))</f>
        <v>24</v>
      </c>
    </row>
    <row r="906" spans="1:17" x14ac:dyDescent="0.25">
      <c r="A906" s="53">
        <v>45493</v>
      </c>
      <c r="B906" s="1">
        <v>3</v>
      </c>
      <c r="C906" s="51" t="s">
        <v>225</v>
      </c>
      <c r="D906" s="54" t="s">
        <v>226</v>
      </c>
      <c r="E906" s="42" t="s">
        <v>708</v>
      </c>
      <c r="G906" s="51">
        <v>1672.14</v>
      </c>
      <c r="I906" s="56">
        <v>1672.14</v>
      </c>
      <c r="J906" s="41">
        <v>45502</v>
      </c>
      <c r="K906" s="57" t="s">
        <v>90</v>
      </c>
      <c r="N906" t="str">
        <f>IF(F906="","NÃO","SIM")</f>
        <v>NÃO</v>
      </c>
      <c r="O906" t="str">
        <f>IF($B906=5,"SIM","")</f>
        <v/>
      </c>
      <c r="P906" s="52" t="str">
        <f>A906&amp;B906&amp;C906&amp;E906&amp;G906&amp;EDATE(J906,0)</f>
        <v>45493317359233000188PROTETOR E FITA CREPE - NF 210718181672,1445502</v>
      </c>
      <c r="Q906" s="1">
        <f>IF(A906=0,"",VLOOKUP($A906,RESUMO!$A$8:$B$107,2,FALSE))</f>
        <v>24</v>
      </c>
    </row>
    <row r="907" spans="1:17" x14ac:dyDescent="0.25">
      <c r="A907" s="53">
        <v>45493</v>
      </c>
      <c r="B907" s="1">
        <v>3</v>
      </c>
      <c r="C907" s="51" t="s">
        <v>85</v>
      </c>
      <c r="D907" s="54" t="s">
        <v>86</v>
      </c>
      <c r="E907" s="42" t="s">
        <v>664</v>
      </c>
      <c r="G907" s="51">
        <v>127.62</v>
      </c>
      <c r="I907" s="56">
        <v>127.62</v>
      </c>
      <c r="J907" s="41">
        <v>45504</v>
      </c>
      <c r="K907" s="57" t="s">
        <v>51</v>
      </c>
      <c r="N907" t="str">
        <f>IF(F907="","NÃO","SIM")</f>
        <v>NÃO</v>
      </c>
      <c r="O907" t="str">
        <f>IF($B907=5,"SIM","")</f>
        <v/>
      </c>
      <c r="P907" s="52" t="str">
        <f>A907&amp;B907&amp;C907&amp;E907&amp;G907&amp;EDATE(J907,0)</f>
        <v>45493338727707000177SEGURO COLABORADORES127,6245504</v>
      </c>
      <c r="Q907" s="1">
        <f>IF(A907=0,"",VLOOKUP($A907,RESUMO!$A$8:$B$107,2,FALSE))</f>
        <v>24</v>
      </c>
    </row>
    <row r="908" spans="1:17" x14ac:dyDescent="0.25">
      <c r="A908" s="53">
        <v>45493</v>
      </c>
      <c r="B908" s="1">
        <v>3</v>
      </c>
      <c r="C908" s="51" t="s">
        <v>463</v>
      </c>
      <c r="D908" s="54" t="s">
        <v>464</v>
      </c>
      <c r="E908" s="42" t="s">
        <v>713</v>
      </c>
      <c r="G908" s="51">
        <v>344</v>
      </c>
      <c r="I908" s="56">
        <v>344</v>
      </c>
      <c r="J908" s="41">
        <v>45492</v>
      </c>
      <c r="K908" s="57" t="s">
        <v>181</v>
      </c>
      <c r="N908" t="str">
        <f>IF(F908="","NÃO","SIM")</f>
        <v>NÃO</v>
      </c>
      <c r="O908" t="str">
        <f>IF($B908=5,"SIM","")</f>
        <v/>
      </c>
      <c r="P908" s="52" t="str">
        <f>A908&amp;B908&amp;C908&amp;E908&amp;G908&amp;EDATE(J908,0)</f>
        <v>45493321944558000103LOCAÇÃO DE ANDAIMES - ND 935334445492</v>
      </c>
      <c r="Q908" s="1">
        <f>IF(A908=0,"",VLOOKUP($A908,RESUMO!$A$8:$B$107,2,FALSE))</f>
        <v>24</v>
      </c>
    </row>
    <row r="909" spans="1:17" x14ac:dyDescent="0.25">
      <c r="A909" s="53">
        <v>45493</v>
      </c>
      <c r="B909" s="1">
        <v>3</v>
      </c>
      <c r="C909" s="51" t="s">
        <v>183</v>
      </c>
      <c r="D909" s="54" t="s">
        <v>184</v>
      </c>
      <c r="E909" s="42" t="s">
        <v>715</v>
      </c>
      <c r="G909" s="51">
        <v>3622.78</v>
      </c>
      <c r="I909" s="56">
        <v>3622.78</v>
      </c>
      <c r="J909" s="41">
        <v>45501</v>
      </c>
      <c r="K909" s="57" t="s">
        <v>51</v>
      </c>
      <c r="N909" t="str">
        <f>IF(F909="","NÃO","SIM")</f>
        <v>NÃO</v>
      </c>
      <c r="O909" t="str">
        <f>IF($B909=5,"SIM","")</f>
        <v/>
      </c>
      <c r="P909" s="52" t="str">
        <f>A909&amp;B909&amp;C909&amp;E909&amp;G909&amp;EDATE(J909,0)</f>
        <v>45493324654133000220CESTAS BASICAS - NF 2496883622,7845501</v>
      </c>
      <c r="Q909" s="1">
        <f>IF(A909=0,"",VLOOKUP($A909,RESUMO!$A$8:$B$107,2,FALSE))</f>
        <v>24</v>
      </c>
    </row>
    <row r="910" spans="1:17" x14ac:dyDescent="0.25">
      <c r="A910" s="53">
        <v>45493</v>
      </c>
      <c r="B910" s="1">
        <v>3</v>
      </c>
      <c r="C910" s="51" t="s">
        <v>596</v>
      </c>
      <c r="D910" s="54" t="s">
        <v>597</v>
      </c>
      <c r="E910" s="42" t="s">
        <v>716</v>
      </c>
      <c r="G910" s="51">
        <v>2430</v>
      </c>
      <c r="I910" s="56">
        <v>2430</v>
      </c>
      <c r="J910" s="41">
        <v>45495</v>
      </c>
      <c r="K910" s="57" t="s">
        <v>181</v>
      </c>
      <c r="N910" t="str">
        <f>IF(F910="","NÃO","SIM")</f>
        <v>NÃO</v>
      </c>
      <c r="O910" t="str">
        <f>IF($B910=5,"SIM","")</f>
        <v/>
      </c>
      <c r="P910" s="52" t="str">
        <f>A910&amp;B910&amp;C910&amp;E910&amp;G910&amp;EDATE(J910,0)</f>
        <v>45493309462647000100LOCAÇÃO DE AÇAMBAS - NF 635243045495</v>
      </c>
      <c r="Q910" s="1">
        <f>IF(A910=0,"",VLOOKUP($A910,RESUMO!$A$8:$B$107,2,FALSE))</f>
        <v>24</v>
      </c>
    </row>
    <row r="911" spans="1:17" x14ac:dyDescent="0.25">
      <c r="A911" s="53">
        <v>45493</v>
      </c>
      <c r="B911" s="1">
        <v>3</v>
      </c>
      <c r="C911" s="51" t="s">
        <v>178</v>
      </c>
      <c r="D911" s="54" t="s">
        <v>179</v>
      </c>
      <c r="E911" s="42" t="s">
        <v>717</v>
      </c>
      <c r="G911" s="51">
        <v>205</v>
      </c>
      <c r="I911" s="56">
        <v>205</v>
      </c>
      <c r="J911" s="41">
        <v>45497</v>
      </c>
      <c r="K911" s="57" t="s">
        <v>181</v>
      </c>
      <c r="N911" t="str">
        <f>IF(F911="","NÃO","SIM")</f>
        <v>NÃO</v>
      </c>
      <c r="O911" t="str">
        <f>IF($B911=5,"SIM","")</f>
        <v/>
      </c>
      <c r="P911" s="52" t="str">
        <f>A911&amp;B911&amp;C911&amp;E911&amp;G911&amp;EDATE(J911,0)</f>
        <v>45493307409393000130MARTELETE - NF 2505720545497</v>
      </c>
      <c r="Q911" s="1">
        <f>IF(A911=0,"",VLOOKUP($A911,RESUMO!$A$8:$B$107,2,FALSE))</f>
        <v>24</v>
      </c>
    </row>
    <row r="912" spans="1:17" x14ac:dyDescent="0.25">
      <c r="A912" s="53">
        <v>45493</v>
      </c>
      <c r="B912" s="1">
        <v>3</v>
      </c>
      <c r="C912" s="51" t="s">
        <v>178</v>
      </c>
      <c r="D912" s="54" t="s">
        <v>179</v>
      </c>
      <c r="E912" s="42" t="s">
        <v>718</v>
      </c>
      <c r="G912" s="51">
        <v>100</v>
      </c>
      <c r="I912" s="56">
        <v>100</v>
      </c>
      <c r="J912" s="41">
        <v>45497</v>
      </c>
      <c r="K912" s="57" t="s">
        <v>181</v>
      </c>
      <c r="N912" t="str">
        <f>IF(F912="","NÃO","SIM")</f>
        <v>NÃO</v>
      </c>
      <c r="O912" t="str">
        <f>IF($B912=5,"SIM","")</f>
        <v/>
      </c>
      <c r="P912" s="52" t="str">
        <f>A912&amp;B912&amp;C912&amp;E912&amp;G912&amp;EDATE(J912,0)</f>
        <v>45493307409393000130ESMERILHADEIRA - NF 2508010045497</v>
      </c>
      <c r="Q912" s="1">
        <f>IF(A912=0,"",VLOOKUP($A912,RESUMO!$A$8:$B$107,2,FALSE))</f>
        <v>24</v>
      </c>
    </row>
    <row r="913" spans="1:17" x14ac:dyDescent="0.25">
      <c r="A913" s="53">
        <v>45493</v>
      </c>
      <c r="B913" s="1">
        <v>3</v>
      </c>
      <c r="C913" s="51" t="s">
        <v>178</v>
      </c>
      <c r="D913" s="54" t="s">
        <v>179</v>
      </c>
      <c r="E913" s="42" t="s">
        <v>719</v>
      </c>
      <c r="G913" s="51">
        <v>420</v>
      </c>
      <c r="I913" s="56">
        <v>420</v>
      </c>
      <c r="J913" s="41">
        <v>45499</v>
      </c>
      <c r="K913" s="57" t="s">
        <v>181</v>
      </c>
      <c r="N913" t="str">
        <f>IF(F913="","NÃO","SIM")</f>
        <v>NÃO</v>
      </c>
      <c r="O913" t="str">
        <f>IF($B913=5,"SIM","")</f>
        <v/>
      </c>
      <c r="P913" s="52" t="str">
        <f>A913&amp;B913&amp;C913&amp;E913&amp;G913&amp;EDATE(J913,0)</f>
        <v>45493307409393000130POLICORTE E MISTURADOR - NF 2516242045499</v>
      </c>
      <c r="Q913" s="1">
        <f>IF(A913=0,"",VLOOKUP($A913,RESUMO!$A$8:$B$107,2,FALSE))</f>
        <v>24</v>
      </c>
    </row>
    <row r="914" spans="1:17" x14ac:dyDescent="0.25">
      <c r="A914" s="53">
        <v>45493</v>
      </c>
      <c r="B914" s="1">
        <v>3</v>
      </c>
      <c r="C914" s="51" t="s">
        <v>225</v>
      </c>
      <c r="D914" s="54" t="s">
        <v>226</v>
      </c>
      <c r="E914" s="42" t="s">
        <v>720</v>
      </c>
      <c r="G914" s="51">
        <v>1672.14</v>
      </c>
      <c r="I914" s="56">
        <v>1672.14</v>
      </c>
      <c r="J914" s="41">
        <v>45504</v>
      </c>
      <c r="K914" s="57" t="s">
        <v>90</v>
      </c>
      <c r="N914" t="str">
        <f>IF(F914="","NÃO","SIM")</f>
        <v>NÃO</v>
      </c>
      <c r="O914" t="str">
        <f>IF($B914=5,"SIM","")</f>
        <v/>
      </c>
      <c r="P914" s="52" t="str">
        <f>A914&amp;B914&amp;C914&amp;E914&amp;G914&amp;EDATE(J914,0)</f>
        <v>45493317359233000188PROTETOR E FITA CREPE - NF 210844401672,1445504</v>
      </c>
      <c r="Q914" s="1">
        <f>IF(A914=0,"",VLOOKUP($A914,RESUMO!$A$8:$B$107,2,FALSE))</f>
        <v>24</v>
      </c>
    </row>
    <row r="915" spans="1:17" x14ac:dyDescent="0.25">
      <c r="A915" s="53">
        <v>45493</v>
      </c>
      <c r="B915" s="1">
        <v>5</v>
      </c>
      <c r="C915" s="51" t="s">
        <v>709</v>
      </c>
      <c r="D915" s="54" t="s">
        <v>710</v>
      </c>
      <c r="E915" s="42" t="s">
        <v>711</v>
      </c>
      <c r="G915" s="51">
        <v>3920</v>
      </c>
      <c r="I915" s="56">
        <v>3920</v>
      </c>
      <c r="J915" s="41">
        <v>45478</v>
      </c>
      <c r="K915" s="57" t="s">
        <v>51</v>
      </c>
      <c r="N915" t="str">
        <f>IF(F915="","NÃO","SIM")</f>
        <v>NÃO</v>
      </c>
      <c r="O915" t="str">
        <f>IF($B915=5,"SIM","")</f>
        <v>SIM</v>
      </c>
      <c r="P915" s="52" t="str">
        <f>A915&amp;B915&amp;C915&amp;E915&amp;G915&amp;EDATE(J915,0)</f>
        <v>4549353199632843814 DIÁRIAS PEDREIRO 392045478</v>
      </c>
      <c r="Q915" s="1">
        <f>IF(A915=0,"",VLOOKUP($A915,RESUMO!$A$8:$B$107,2,FALSE))</f>
        <v>24</v>
      </c>
    </row>
    <row r="916" spans="1:17" x14ac:dyDescent="0.25">
      <c r="A916" s="53">
        <v>45493</v>
      </c>
      <c r="B916" s="1">
        <v>5</v>
      </c>
      <c r="C916" s="51" t="s">
        <v>215</v>
      </c>
      <c r="D916" s="54" t="s">
        <v>216</v>
      </c>
      <c r="E916" s="42" t="s">
        <v>714</v>
      </c>
      <c r="G916" s="51">
        <v>2400</v>
      </c>
      <c r="I916" s="56">
        <v>2400</v>
      </c>
      <c r="J916" s="41">
        <v>45478</v>
      </c>
      <c r="K916" s="57" t="s">
        <v>90</v>
      </c>
      <c r="N916" t="str">
        <f>IF(F916="","NÃO","SIM")</f>
        <v>NÃO</v>
      </c>
      <c r="O916" t="str">
        <f>IF($B916=5,"SIM","")</f>
        <v>SIM</v>
      </c>
      <c r="P916" s="52" t="str">
        <f>A916&amp;B916&amp;C916&amp;E916&amp;G916&amp;EDATE(J916,0)</f>
        <v>45493503562661000107CIMENTO - NF 129600240045478</v>
      </c>
      <c r="Q916" s="1">
        <f>IF(A916=0,"",VLOOKUP($A916,RESUMO!$A$8:$B$107,2,FALSE))</f>
        <v>24</v>
      </c>
    </row>
    <row r="917" spans="1:17" x14ac:dyDescent="0.25">
      <c r="A917" s="53">
        <v>45493</v>
      </c>
      <c r="B917" s="1">
        <v>5</v>
      </c>
      <c r="C917" s="51" t="s">
        <v>689</v>
      </c>
      <c r="D917" s="54" t="s">
        <v>690</v>
      </c>
      <c r="E917" s="42" t="s">
        <v>721</v>
      </c>
      <c r="G917" s="51">
        <v>607.20000000000005</v>
      </c>
      <c r="I917" s="56">
        <v>607.20000000000005</v>
      </c>
      <c r="J917" s="41">
        <v>45477</v>
      </c>
      <c r="K917" s="57" t="s">
        <v>90</v>
      </c>
      <c r="N917" t="str">
        <f>IF(F917="","NÃO","SIM")</f>
        <v>NÃO</v>
      </c>
      <c r="O917" t="str">
        <f>IF($B917=5,"SIM","")</f>
        <v>SIM</v>
      </c>
      <c r="P917" s="52" t="str">
        <f>A917&amp;B917&amp;C917&amp;E917&amp;G917&amp;EDATE(J917,0)</f>
        <v>45493503726802000171BRITA, AREIA - NF 69416607,245477</v>
      </c>
      <c r="Q917" s="1">
        <f>IF(A917=0,"",VLOOKUP($A917,RESUMO!$A$8:$B$107,2,FALSE))</f>
        <v>24</v>
      </c>
    </row>
    <row r="918" spans="1:17" x14ac:dyDescent="0.25">
      <c r="A918" s="53">
        <v>45493</v>
      </c>
      <c r="B918" s="1">
        <v>5</v>
      </c>
      <c r="C918" s="51" t="s">
        <v>689</v>
      </c>
      <c r="D918" s="54" t="s">
        <v>690</v>
      </c>
      <c r="E918" s="42" t="s">
        <v>722</v>
      </c>
      <c r="G918" s="51">
        <v>78.75</v>
      </c>
      <c r="I918" s="56">
        <v>78.75</v>
      </c>
      <c r="J918" s="41">
        <v>45476</v>
      </c>
      <c r="K918" s="57" t="s">
        <v>90</v>
      </c>
      <c r="N918" t="str">
        <f>IF(F918="","NÃO","SIM")</f>
        <v>NÃO</v>
      </c>
      <c r="O918" t="str">
        <f>IF($B918=5,"SIM","")</f>
        <v>SIM</v>
      </c>
      <c r="P918" s="52" t="str">
        <f>A918&amp;B918&amp;C918&amp;E918&amp;G918&amp;EDATE(J918,0)</f>
        <v>45493503726802000171BLOCO CONCRETO - NF 6944678,7545476</v>
      </c>
      <c r="Q918" s="1">
        <f>IF(A918=0,"",VLOOKUP($A918,RESUMO!$A$8:$B$107,2,FALSE))</f>
        <v>24</v>
      </c>
    </row>
    <row r="919" spans="1:17" x14ac:dyDescent="0.25">
      <c r="A919" s="53">
        <v>45493</v>
      </c>
      <c r="B919" s="1">
        <v>5</v>
      </c>
      <c r="C919" s="51" t="s">
        <v>291</v>
      </c>
      <c r="D919" s="54" t="s">
        <v>292</v>
      </c>
      <c r="E919" s="42" t="s">
        <v>723</v>
      </c>
      <c r="G919" s="51">
        <v>512.5</v>
      </c>
      <c r="I919" s="56">
        <v>512.5</v>
      </c>
      <c r="J919" s="41">
        <v>45467</v>
      </c>
      <c r="K919" s="57" t="s">
        <v>90</v>
      </c>
      <c r="N919" t="str">
        <f>IF(F919="","NÃO","SIM")</f>
        <v>NÃO</v>
      </c>
      <c r="O919" t="str">
        <f>IF($B919=5,"SIM","")</f>
        <v>SIM</v>
      </c>
      <c r="P919" s="52" t="str">
        <f>A919&amp;B919&amp;C919&amp;E919&amp;G919&amp;EDATE(J919,0)</f>
        <v>45493597397491000198PINO E CARGA - NF 59053512,545467</v>
      </c>
      <c r="Q919" s="1">
        <f>IF(A919=0,"",VLOOKUP($A919,RESUMO!$A$8:$B$107,2,FALSE))</f>
        <v>24</v>
      </c>
    </row>
    <row r="920" spans="1:17" x14ac:dyDescent="0.25">
      <c r="A920" s="53">
        <v>45493</v>
      </c>
      <c r="B920" s="1">
        <v>5</v>
      </c>
      <c r="C920" s="51" t="s">
        <v>724</v>
      </c>
      <c r="D920" s="54" t="s">
        <v>415</v>
      </c>
      <c r="E920" s="42" t="s">
        <v>725</v>
      </c>
      <c r="G920" s="51">
        <v>211.5</v>
      </c>
      <c r="I920" s="56">
        <v>211.5</v>
      </c>
      <c r="J920" s="41">
        <v>45474</v>
      </c>
      <c r="K920" s="57" t="s">
        <v>90</v>
      </c>
      <c r="N920" t="str">
        <f>IF(F920="","NÃO","SIM")</f>
        <v>NÃO</v>
      </c>
      <c r="O920" t="str">
        <f>IF($B920=5,"SIM","")</f>
        <v>SIM</v>
      </c>
      <c r="P920" s="52" t="str">
        <f>A920&amp;B920&amp;C920&amp;E920&amp;G920&amp;EDATE(J920,0)</f>
        <v>45493517581836000634SERRA COPO - NF 29509211,545474</v>
      </c>
      <c r="Q920" s="1">
        <f>IF(A920=0,"",VLOOKUP($A920,RESUMO!$A$8:$B$107,2,FALSE))</f>
        <v>24</v>
      </c>
    </row>
    <row r="921" spans="1:17" x14ac:dyDescent="0.25">
      <c r="A921" s="53">
        <v>45493</v>
      </c>
      <c r="B921" s="1">
        <v>5</v>
      </c>
      <c r="C921" s="51" t="s">
        <v>724</v>
      </c>
      <c r="D921" s="54" t="s">
        <v>415</v>
      </c>
      <c r="E921" s="42" t="s">
        <v>726</v>
      </c>
      <c r="G921" s="51">
        <v>117.8</v>
      </c>
      <c r="I921" s="56">
        <v>117.8</v>
      </c>
      <c r="J921" s="41">
        <v>45474</v>
      </c>
      <c r="K921" s="57" t="s">
        <v>90</v>
      </c>
      <c r="N921" t="str">
        <f>IF(F921="","NÃO","SIM")</f>
        <v>NÃO</v>
      </c>
      <c r="O921" t="str">
        <f>IF($B921=5,"SIM","")</f>
        <v>SIM</v>
      </c>
      <c r="P921" s="52" t="str">
        <f>A921&amp;B921&amp;C921&amp;E921&amp;G921&amp;EDATE(J921,0)</f>
        <v>45493517581836000634DISCO DE CORTE - NF 29510117,845474</v>
      </c>
      <c r="Q921" s="1">
        <f>IF(A921=0,"",VLOOKUP($A921,RESUMO!$A$8:$B$107,2,FALSE))</f>
        <v>24</v>
      </c>
    </row>
    <row r="922" spans="1:17" x14ac:dyDescent="0.25">
      <c r="A922" s="53">
        <v>45509</v>
      </c>
      <c r="B922" s="1">
        <v>1</v>
      </c>
      <c r="C922" s="51" t="s">
        <v>654</v>
      </c>
      <c r="D922" s="54" t="s">
        <v>655</v>
      </c>
      <c r="E922" s="42" t="s">
        <v>656</v>
      </c>
      <c r="G922" s="51">
        <v>200</v>
      </c>
      <c r="H922" s="55">
        <v>12</v>
      </c>
      <c r="I922" s="56">
        <v>2400</v>
      </c>
      <c r="J922" s="41">
        <v>45510</v>
      </c>
      <c r="K922" s="57" t="s">
        <v>51</v>
      </c>
      <c r="L922" s="1" t="s">
        <v>657</v>
      </c>
      <c r="N922" t="str">
        <f>IF(F922="","NÃO","SIM")</f>
        <v>NÃO</v>
      </c>
      <c r="O922" t="str">
        <f>IF($B922=5,"SIM","")</f>
        <v/>
      </c>
      <c r="P922" s="52" t="str">
        <f>A922&amp;B922&amp;C922&amp;E922&amp;G922&amp;EDATE(J922,0)</f>
        <v>45509131986868335DIÁRIA20045510</v>
      </c>
      <c r="Q922" s="1">
        <f>IF(A922=0,"",VLOOKUP($A922,RESUMO!$A$8:$B$107,2,FALSE))</f>
        <v>25</v>
      </c>
    </row>
    <row r="923" spans="1:17" x14ac:dyDescent="0.25">
      <c r="A923" s="53">
        <v>45509</v>
      </c>
      <c r="B923" s="1">
        <v>1</v>
      </c>
      <c r="C923" s="51" t="s">
        <v>590</v>
      </c>
      <c r="D923" s="54" t="s">
        <v>591</v>
      </c>
      <c r="E923" s="42" t="s">
        <v>656</v>
      </c>
      <c r="G923" s="51">
        <v>200</v>
      </c>
      <c r="H923" s="55">
        <v>12</v>
      </c>
      <c r="I923" s="56">
        <v>2400</v>
      </c>
      <c r="J923" s="41">
        <v>45510</v>
      </c>
      <c r="K923" s="57" t="s">
        <v>51</v>
      </c>
      <c r="L923" s="1" t="s">
        <v>592</v>
      </c>
      <c r="N923" t="str">
        <f>IF(F923="","NÃO","SIM")</f>
        <v>NÃO</v>
      </c>
      <c r="O923" t="str">
        <f>IF($B923=5,"SIM","")</f>
        <v/>
      </c>
      <c r="P923" s="52" t="str">
        <f>A923&amp;B923&amp;C923&amp;E923&amp;G923&amp;EDATE(J923,0)</f>
        <v>45509102086696558DIÁRIA20045510</v>
      </c>
      <c r="Q923" s="1">
        <f>IF(A923=0,"",VLOOKUP($A923,RESUMO!$A$8:$B$107,2,FALSE))</f>
        <v>25</v>
      </c>
    </row>
    <row r="924" spans="1:17" x14ac:dyDescent="0.25">
      <c r="A924" s="53">
        <v>45509</v>
      </c>
      <c r="B924" s="1">
        <v>1</v>
      </c>
      <c r="C924" s="51" t="s">
        <v>294</v>
      </c>
      <c r="D924" s="54" t="s">
        <v>295</v>
      </c>
      <c r="E924" s="42" t="s">
        <v>656</v>
      </c>
      <c r="G924" s="51">
        <v>160</v>
      </c>
      <c r="H924" s="55">
        <v>12</v>
      </c>
      <c r="I924" s="56">
        <v>1920</v>
      </c>
      <c r="J924" s="41">
        <v>45510</v>
      </c>
      <c r="K924" s="57" t="s">
        <v>51</v>
      </c>
      <c r="L924" s="1" t="s">
        <v>296</v>
      </c>
      <c r="N924" t="str">
        <f>IF(F924="","NÃO","SIM")</f>
        <v>NÃO</v>
      </c>
      <c r="O924" t="str">
        <f>IF($B924=5,"SIM","")</f>
        <v/>
      </c>
      <c r="P924" s="52" t="str">
        <f>A924&amp;B924&amp;C924&amp;E924&amp;G924&amp;EDATE(J924,0)</f>
        <v>45509109250736606DIÁRIA16045510</v>
      </c>
      <c r="Q924" s="1">
        <f>IF(A924=0,"",VLOOKUP($A924,RESUMO!$A$8:$B$107,2,FALSE))</f>
        <v>25</v>
      </c>
    </row>
    <row r="925" spans="1:17" x14ac:dyDescent="0.25">
      <c r="A925" s="53">
        <v>45509</v>
      </c>
      <c r="B925" s="1">
        <v>1</v>
      </c>
      <c r="C925" s="51" t="s">
        <v>150</v>
      </c>
      <c r="D925" s="54" t="s">
        <v>151</v>
      </c>
      <c r="E925" s="42" t="s">
        <v>656</v>
      </c>
      <c r="G925" s="51">
        <v>130</v>
      </c>
      <c r="H925" s="55">
        <v>9</v>
      </c>
      <c r="I925" s="56">
        <v>1170</v>
      </c>
      <c r="J925" s="41">
        <v>45510</v>
      </c>
      <c r="K925" s="57" t="s">
        <v>51</v>
      </c>
      <c r="L925" s="1" t="s">
        <v>152</v>
      </c>
      <c r="N925" t="str">
        <f>IF(F925="","NÃO","SIM")</f>
        <v>NÃO</v>
      </c>
      <c r="O925" t="str">
        <f>IF($B925=5,"SIM","")</f>
        <v/>
      </c>
      <c r="P925" s="52" t="str">
        <f>A925&amp;B925&amp;C925&amp;E925&amp;G925&amp;EDATE(J925,0)</f>
        <v>45509113075426628DIÁRIA13045510</v>
      </c>
      <c r="Q925" s="1">
        <f>IF(A925=0,"",VLOOKUP($A925,RESUMO!$A$8:$B$107,2,FALSE))</f>
        <v>25</v>
      </c>
    </row>
    <row r="926" spans="1:17" x14ac:dyDescent="0.25">
      <c r="A926" s="53">
        <v>45509</v>
      </c>
      <c r="B926" s="1">
        <v>1</v>
      </c>
      <c r="C926" s="51" t="s">
        <v>658</v>
      </c>
      <c r="D926" s="54" t="s">
        <v>659</v>
      </c>
      <c r="E926" s="42" t="s">
        <v>656</v>
      </c>
      <c r="G926" s="51">
        <v>130</v>
      </c>
      <c r="H926" s="55">
        <v>11</v>
      </c>
      <c r="I926" s="56">
        <v>1430</v>
      </c>
      <c r="J926" s="41">
        <v>45510</v>
      </c>
      <c r="K926" s="57" t="s">
        <v>51</v>
      </c>
      <c r="N926" t="str">
        <f>IF(F926="","NÃO","SIM")</f>
        <v>NÃO</v>
      </c>
      <c r="O926" t="str">
        <f>IF($B926=5,"SIM","")</f>
        <v/>
      </c>
      <c r="P926" s="52" t="str">
        <f>A926&amp;B926&amp;C926&amp;E926&amp;G926&amp;EDATE(J926,0)</f>
        <v>45509114020156662DIÁRIA13045510</v>
      </c>
      <c r="Q926" s="1">
        <f>IF(A926=0,"",VLOOKUP($A926,RESUMO!$A$8:$B$107,2,FALSE))</f>
        <v>25</v>
      </c>
    </row>
    <row r="927" spans="1:17" x14ac:dyDescent="0.25">
      <c r="A927" s="53">
        <v>45509</v>
      </c>
      <c r="B927" s="1">
        <v>1</v>
      </c>
      <c r="C927" s="51" t="s">
        <v>331</v>
      </c>
      <c r="D927" s="54" t="s">
        <v>332</v>
      </c>
      <c r="E927" s="42" t="s">
        <v>656</v>
      </c>
      <c r="G927" s="51">
        <v>200</v>
      </c>
      <c r="H927" s="55">
        <v>10</v>
      </c>
      <c r="I927" s="56">
        <v>2000</v>
      </c>
      <c r="J927" s="41">
        <v>45510</v>
      </c>
      <c r="K927" s="57" t="s">
        <v>51</v>
      </c>
      <c r="L927" s="1" t="s">
        <v>333</v>
      </c>
      <c r="N927" t="str">
        <f>IF(F927="","NÃO","SIM")</f>
        <v>NÃO</v>
      </c>
      <c r="O927" t="str">
        <f>IF($B927=5,"SIM","")</f>
        <v/>
      </c>
      <c r="P927" s="52" t="str">
        <f>A927&amp;B927&amp;C927&amp;E927&amp;G927&amp;EDATE(J927,0)</f>
        <v>45509113736490623DIÁRIA20045510</v>
      </c>
      <c r="Q927" s="1">
        <f>IF(A927=0,"",VLOOKUP($A927,RESUMO!$A$8:$B$107,2,FALSE))</f>
        <v>25</v>
      </c>
    </row>
    <row r="928" spans="1:17" x14ac:dyDescent="0.25">
      <c r="A928" s="53">
        <v>45509</v>
      </c>
      <c r="B928" s="1">
        <v>1</v>
      </c>
      <c r="C928" s="51" t="s">
        <v>744</v>
      </c>
      <c r="D928" s="54" t="s">
        <v>745</v>
      </c>
      <c r="E928" s="42" t="s">
        <v>656</v>
      </c>
      <c r="G928" s="51">
        <v>130</v>
      </c>
      <c r="H928" s="55">
        <v>12</v>
      </c>
      <c r="I928" s="56">
        <v>1560</v>
      </c>
      <c r="J928" s="41">
        <v>45510</v>
      </c>
      <c r="K928" s="57" t="s">
        <v>51</v>
      </c>
      <c r="L928" s="1" t="s">
        <v>746</v>
      </c>
      <c r="N928" t="str">
        <f>IF(F928="","NÃO","SIM")</f>
        <v>NÃO</v>
      </c>
      <c r="O928" t="str">
        <f>IF($B928=5,"SIM","")</f>
        <v/>
      </c>
      <c r="P928" s="52" t="str">
        <f>A928&amp;B928&amp;C928&amp;E928&amp;G928&amp;EDATE(J928,0)</f>
        <v>45509100039376583DIÁRIA13045510</v>
      </c>
      <c r="Q928" s="1">
        <f>IF(A928=0,"",VLOOKUP($A928,RESUMO!$A$8:$B$107,2,FALSE))</f>
        <v>25</v>
      </c>
    </row>
    <row r="929" spans="1:17" x14ac:dyDescent="0.25">
      <c r="A929" s="53">
        <v>45509</v>
      </c>
      <c r="B929" s="1">
        <v>1</v>
      </c>
      <c r="C929" s="51" t="s">
        <v>72</v>
      </c>
      <c r="D929" s="54" t="s">
        <v>73</v>
      </c>
      <c r="E929" s="42" t="s">
        <v>656</v>
      </c>
      <c r="G929" s="51">
        <v>130</v>
      </c>
      <c r="H929" s="55">
        <v>2</v>
      </c>
      <c r="I929" s="56">
        <v>260</v>
      </c>
      <c r="J929" s="41">
        <v>45510</v>
      </c>
      <c r="K929" s="57" t="s">
        <v>51</v>
      </c>
      <c r="L929" s="1" t="s">
        <v>74</v>
      </c>
      <c r="N929" t="str">
        <f>IF(F929="","NÃO","SIM")</f>
        <v>NÃO</v>
      </c>
      <c r="O929" t="str">
        <f>IF($B929=5,"SIM","")</f>
        <v/>
      </c>
      <c r="P929" s="52" t="str">
        <f>A929&amp;B929&amp;C929&amp;E929&amp;G929&amp;EDATE(J929,0)</f>
        <v>45509116700914655DIÁRIA13045510</v>
      </c>
      <c r="Q929" s="1">
        <f>IF(A929=0,"",VLOOKUP($A929,RESUMO!$A$8:$B$107,2,FALSE))</f>
        <v>25</v>
      </c>
    </row>
    <row r="930" spans="1:17" x14ac:dyDescent="0.25">
      <c r="A930" s="53">
        <v>45509</v>
      </c>
      <c r="B930" s="1">
        <v>1</v>
      </c>
      <c r="C930" s="51" t="s">
        <v>409</v>
      </c>
      <c r="D930" s="54" t="s">
        <v>410</v>
      </c>
      <c r="E930" s="42" t="s">
        <v>656</v>
      </c>
      <c r="G930" s="51">
        <v>200</v>
      </c>
      <c r="H930" s="55">
        <v>6</v>
      </c>
      <c r="I930" s="56">
        <v>1200</v>
      </c>
      <c r="J930" s="41">
        <v>45510</v>
      </c>
      <c r="K930" s="57" t="s">
        <v>51</v>
      </c>
      <c r="N930" t="str">
        <f>IF(F930="","NÃO","SIM")</f>
        <v>NÃO</v>
      </c>
      <c r="O930" t="str">
        <f>IF($B930=5,"SIM","")</f>
        <v/>
      </c>
      <c r="P930" s="52" t="str">
        <f>A930&amp;B930&amp;C930&amp;E930&amp;G930&amp;EDATE(J930,0)</f>
        <v>45509112095122623DIÁRIA20045510</v>
      </c>
      <c r="Q930" s="1">
        <f>IF(A930=0,"",VLOOKUP($A930,RESUMO!$A$8:$B$107,2,FALSE))</f>
        <v>25</v>
      </c>
    </row>
    <row r="931" spans="1:17" x14ac:dyDescent="0.25">
      <c r="A931" s="53">
        <v>45509</v>
      </c>
      <c r="B931" s="1">
        <v>1</v>
      </c>
      <c r="C931" s="51" t="s">
        <v>201</v>
      </c>
      <c r="D931" s="54" t="s">
        <v>202</v>
      </c>
      <c r="E931" s="42" t="s">
        <v>656</v>
      </c>
      <c r="G931" s="51">
        <v>130</v>
      </c>
      <c r="H931" s="55">
        <v>2</v>
      </c>
      <c r="I931" s="56">
        <v>260</v>
      </c>
      <c r="J931" s="41">
        <v>45510</v>
      </c>
      <c r="K931" s="57" t="s">
        <v>51</v>
      </c>
      <c r="L931" s="1" t="s">
        <v>203</v>
      </c>
      <c r="N931" t="str">
        <f>IF(F931="","NÃO","SIM")</f>
        <v>NÃO</v>
      </c>
      <c r="O931" t="str">
        <f>IF($B931=5,"SIM","")</f>
        <v/>
      </c>
      <c r="P931" s="52" t="str">
        <f>A931&amp;B931&amp;C931&amp;E931&amp;G931&amp;EDATE(J931,0)</f>
        <v>45509116700955688DIÁRIA13045510</v>
      </c>
      <c r="Q931" s="1">
        <f>IF(A931=0,"",VLOOKUP($A931,RESUMO!$A$8:$B$107,2,FALSE))</f>
        <v>25</v>
      </c>
    </row>
    <row r="932" spans="1:17" x14ac:dyDescent="0.25">
      <c r="A932" s="53">
        <v>45509</v>
      </c>
      <c r="B932" s="1">
        <v>1</v>
      </c>
      <c r="C932" s="51" t="s">
        <v>62</v>
      </c>
      <c r="D932" s="54" t="s">
        <v>63</v>
      </c>
      <c r="E932" s="42" t="s">
        <v>64</v>
      </c>
      <c r="G932" s="51">
        <v>1595.58</v>
      </c>
      <c r="I932" s="56">
        <v>1595.58</v>
      </c>
      <c r="J932" s="41">
        <v>45510</v>
      </c>
      <c r="K932" s="57" t="s">
        <v>51</v>
      </c>
      <c r="L932" s="1" t="s">
        <v>65</v>
      </c>
      <c r="N932" t="str">
        <f>IF(F932="","NÃO","SIM")</f>
        <v>NÃO</v>
      </c>
      <c r="O932" t="str">
        <f>IF($B932=5,"SIM","")</f>
        <v/>
      </c>
      <c r="P932" s="52" t="str">
        <f>A932&amp;B932&amp;C932&amp;E932&amp;G932&amp;EDATE(J932,0)</f>
        <v>45509112101331640SALÁRIO1595,5845510</v>
      </c>
      <c r="Q932" s="1">
        <f>IF(A932=0,"",VLOOKUP($A932,RESUMO!$A$8:$B$107,2,FALSE))</f>
        <v>25</v>
      </c>
    </row>
    <row r="933" spans="1:17" x14ac:dyDescent="0.25">
      <c r="A933" s="53">
        <v>45509</v>
      </c>
      <c r="B933" s="1">
        <v>1</v>
      </c>
      <c r="C933" s="51" t="s">
        <v>204</v>
      </c>
      <c r="D933" s="54" t="s">
        <v>205</v>
      </c>
      <c r="E933" s="42" t="s">
        <v>64</v>
      </c>
      <c r="G933" s="51">
        <v>1189.08</v>
      </c>
      <c r="I933" s="56">
        <v>1189.08</v>
      </c>
      <c r="J933" s="41">
        <v>45510</v>
      </c>
      <c r="K933" s="57" t="s">
        <v>51</v>
      </c>
      <c r="L933" s="1" t="s">
        <v>206</v>
      </c>
      <c r="N933" t="str">
        <f>IF(F933="","NÃO","SIM")</f>
        <v>NÃO</v>
      </c>
      <c r="O933" t="str">
        <f>IF($B933=5,"SIM","")</f>
        <v/>
      </c>
      <c r="P933" s="52" t="str">
        <f>A933&amp;B933&amp;C933&amp;E933&amp;G933&amp;EDATE(J933,0)</f>
        <v>45509105864821560SALÁRIO1189,0845510</v>
      </c>
      <c r="Q933" s="1">
        <f>IF(A933=0,"",VLOOKUP($A933,RESUMO!$A$8:$B$107,2,FALSE))</f>
        <v>25</v>
      </c>
    </row>
    <row r="934" spans="1:17" x14ac:dyDescent="0.25">
      <c r="A934" s="53">
        <v>45509</v>
      </c>
      <c r="B934" s="1">
        <v>1</v>
      </c>
      <c r="C934" s="51" t="s">
        <v>72</v>
      </c>
      <c r="D934" s="54" t="s">
        <v>73</v>
      </c>
      <c r="E934" s="42" t="s">
        <v>500</v>
      </c>
      <c r="G934" s="51">
        <v>3801.8</v>
      </c>
      <c r="I934" s="56">
        <v>3801.8</v>
      </c>
      <c r="J934" s="41">
        <v>45510</v>
      </c>
      <c r="K934" s="57" t="s">
        <v>51</v>
      </c>
      <c r="L934" s="1" t="s">
        <v>74</v>
      </c>
      <c r="N934" t="str">
        <f>IF(F934="","NÃO","SIM")</f>
        <v>NÃO</v>
      </c>
      <c r="O934" t="str">
        <f>IF($B934=5,"SIM","")</f>
        <v/>
      </c>
      <c r="P934" s="52" t="str">
        <f>A934&amp;B934&amp;C934&amp;E934&amp;G934&amp;EDATE(J934,0)</f>
        <v>45509116700914655RESCISÃO 3801,845510</v>
      </c>
      <c r="Q934" s="1">
        <f>IF(A934=0,"",VLOOKUP($A934,RESUMO!$A$8:$B$107,2,FALSE))</f>
        <v>25</v>
      </c>
    </row>
    <row r="935" spans="1:17" x14ac:dyDescent="0.25">
      <c r="A935" s="53">
        <v>45509</v>
      </c>
      <c r="B935" s="1">
        <v>1</v>
      </c>
      <c r="C935" s="51" t="s">
        <v>201</v>
      </c>
      <c r="D935" s="54" t="s">
        <v>202</v>
      </c>
      <c r="E935" s="42" t="s">
        <v>500</v>
      </c>
      <c r="G935" s="51">
        <v>3444.69</v>
      </c>
      <c r="I935" s="56">
        <v>3444.69</v>
      </c>
      <c r="J935" s="41">
        <v>45510</v>
      </c>
      <c r="K935" s="57" t="s">
        <v>51</v>
      </c>
      <c r="L935" s="1" t="s">
        <v>203</v>
      </c>
      <c r="N935" t="str">
        <f>IF(F935="","NÃO","SIM")</f>
        <v>NÃO</v>
      </c>
      <c r="O935" t="str">
        <f>IF($B935=5,"SIM","")</f>
        <v/>
      </c>
      <c r="P935" s="52" t="str">
        <f>A935&amp;B935&amp;C935&amp;E935&amp;G935&amp;EDATE(J935,0)</f>
        <v>45509116700955688RESCISÃO 3444,6945510</v>
      </c>
      <c r="Q935" s="1">
        <f>IF(A935=0,"",VLOOKUP($A935,RESUMO!$A$8:$B$107,2,FALSE))</f>
        <v>25</v>
      </c>
    </row>
    <row r="936" spans="1:17" x14ac:dyDescent="0.25">
      <c r="A936" s="53">
        <v>45509</v>
      </c>
      <c r="B936" s="1">
        <v>1</v>
      </c>
      <c r="C936" s="51" t="s">
        <v>409</v>
      </c>
      <c r="D936" s="54" t="s">
        <v>410</v>
      </c>
      <c r="E936" s="42" t="s">
        <v>500</v>
      </c>
      <c r="G936" s="51">
        <v>4732.71</v>
      </c>
      <c r="I936" s="56">
        <v>4732.71</v>
      </c>
      <c r="J936" s="41">
        <v>45510</v>
      </c>
      <c r="K936" s="57" t="s">
        <v>51</v>
      </c>
      <c r="N936" t="str">
        <f>IF(F936="","NÃO","SIM")</f>
        <v>NÃO</v>
      </c>
      <c r="O936" t="str">
        <f>IF($B936=5,"SIM","")</f>
        <v/>
      </c>
      <c r="P936" s="52" t="str">
        <f>A936&amp;B936&amp;C936&amp;E936&amp;G936&amp;EDATE(J936,0)</f>
        <v>45509112095122623RESCISÃO 4732,7145510</v>
      </c>
      <c r="Q936" s="1">
        <f>IF(A936=0,"",VLOOKUP($A936,RESUMO!$A$8:$B$107,2,FALSE))</f>
        <v>25</v>
      </c>
    </row>
    <row r="937" spans="1:17" x14ac:dyDescent="0.25">
      <c r="A937" s="53">
        <v>45509</v>
      </c>
      <c r="B937" s="1">
        <v>1</v>
      </c>
      <c r="C937" s="51" t="s">
        <v>62</v>
      </c>
      <c r="D937" s="54" t="s">
        <v>63</v>
      </c>
      <c r="E937" s="42" t="s">
        <v>107</v>
      </c>
      <c r="G937" s="51">
        <v>31.4</v>
      </c>
      <c r="H937" s="55">
        <v>22</v>
      </c>
      <c r="I937" s="56">
        <v>690.8</v>
      </c>
      <c r="J937" s="41">
        <v>45510</v>
      </c>
      <c r="K937" s="57" t="s">
        <v>51</v>
      </c>
      <c r="L937" s="1" t="s">
        <v>65</v>
      </c>
      <c r="N937" t="str">
        <f>IF(F937="","NÃO","SIM")</f>
        <v>NÃO</v>
      </c>
      <c r="O937" t="str">
        <f>IF($B937=5,"SIM","")</f>
        <v/>
      </c>
      <c r="P937" s="52" t="str">
        <f>A937&amp;B937&amp;C937&amp;E937&amp;G937&amp;EDATE(J937,0)</f>
        <v>45509112101331640TRANSPORTE31,445510</v>
      </c>
      <c r="Q937" s="1">
        <f>IF(A937=0,"",VLOOKUP($A937,RESUMO!$A$8:$B$107,2,FALSE))</f>
        <v>25</v>
      </c>
    </row>
    <row r="938" spans="1:17" x14ac:dyDescent="0.25">
      <c r="A938" s="53">
        <v>45509</v>
      </c>
      <c r="B938" s="1">
        <v>1</v>
      </c>
      <c r="C938" s="51" t="s">
        <v>204</v>
      </c>
      <c r="D938" s="54" t="s">
        <v>205</v>
      </c>
      <c r="E938" s="42" t="s">
        <v>107</v>
      </c>
      <c r="G938" s="51">
        <v>10</v>
      </c>
      <c r="H938" s="55">
        <v>22</v>
      </c>
      <c r="I938" s="56">
        <v>220</v>
      </c>
      <c r="J938" s="41">
        <v>45510</v>
      </c>
      <c r="K938" s="57" t="s">
        <v>51</v>
      </c>
      <c r="L938" s="1" t="s">
        <v>206</v>
      </c>
      <c r="N938" t="str">
        <f>IF(F938="","NÃO","SIM")</f>
        <v>NÃO</v>
      </c>
      <c r="O938" t="str">
        <f>IF($B938=5,"SIM","")</f>
        <v/>
      </c>
      <c r="P938" s="52" t="str">
        <f>A938&amp;B938&amp;C938&amp;E938&amp;G938&amp;EDATE(J938,0)</f>
        <v>45509105864821560TRANSPORTE1045510</v>
      </c>
      <c r="Q938" s="1">
        <f>IF(A938=0,"",VLOOKUP($A938,RESUMO!$A$8:$B$107,2,FALSE))</f>
        <v>25</v>
      </c>
    </row>
    <row r="939" spans="1:17" x14ac:dyDescent="0.25">
      <c r="A939" s="53">
        <v>45509</v>
      </c>
      <c r="B939" s="1">
        <v>1</v>
      </c>
      <c r="C939" s="51" t="s">
        <v>72</v>
      </c>
      <c r="D939" s="54" t="s">
        <v>73</v>
      </c>
      <c r="E939" s="42" t="s">
        <v>107</v>
      </c>
      <c r="G939" s="51">
        <v>41.8</v>
      </c>
      <c r="H939" s="55">
        <v>4</v>
      </c>
      <c r="I939" s="56">
        <v>167.2</v>
      </c>
      <c r="J939" s="41">
        <v>45510</v>
      </c>
      <c r="K939" s="57" t="s">
        <v>51</v>
      </c>
      <c r="L939" s="1" t="s">
        <v>74</v>
      </c>
      <c r="N939" t="str">
        <f>IF(F939="","NÃO","SIM")</f>
        <v>NÃO</v>
      </c>
      <c r="O939" t="str">
        <f>IF($B939=5,"SIM","")</f>
        <v/>
      </c>
      <c r="P939" s="52" t="str">
        <f>A939&amp;B939&amp;C939&amp;E939&amp;G939&amp;EDATE(J939,0)</f>
        <v>45509116700914655TRANSPORTE41,845510</v>
      </c>
      <c r="Q939" s="1">
        <f>IF(A939=0,"",VLOOKUP($A939,RESUMO!$A$8:$B$107,2,FALSE))</f>
        <v>25</v>
      </c>
    </row>
    <row r="940" spans="1:17" x14ac:dyDescent="0.25">
      <c r="A940" s="53">
        <v>45509</v>
      </c>
      <c r="B940" s="1">
        <v>1</v>
      </c>
      <c r="C940" s="51" t="s">
        <v>201</v>
      </c>
      <c r="D940" s="54" t="s">
        <v>202</v>
      </c>
      <c r="E940" s="42" t="s">
        <v>107</v>
      </c>
      <c r="G940" s="51">
        <v>41.8</v>
      </c>
      <c r="H940" s="55">
        <v>4</v>
      </c>
      <c r="I940" s="56">
        <v>167.2</v>
      </c>
      <c r="J940" s="41">
        <v>45510</v>
      </c>
      <c r="K940" s="57" t="s">
        <v>51</v>
      </c>
      <c r="L940" s="1" t="s">
        <v>203</v>
      </c>
      <c r="N940" t="str">
        <f>IF(F940="","NÃO","SIM")</f>
        <v>NÃO</v>
      </c>
      <c r="O940" t="str">
        <f>IF($B940=5,"SIM","")</f>
        <v/>
      </c>
      <c r="P940" s="52" t="str">
        <f>A940&amp;B940&amp;C940&amp;E940&amp;G940&amp;EDATE(J940,0)</f>
        <v>45509116700955688TRANSPORTE41,845510</v>
      </c>
      <c r="Q940" s="1">
        <f>IF(A940=0,"",VLOOKUP($A940,RESUMO!$A$8:$B$107,2,FALSE))</f>
        <v>25</v>
      </c>
    </row>
    <row r="941" spans="1:17" x14ac:dyDescent="0.25">
      <c r="A941" s="53">
        <v>45509</v>
      </c>
      <c r="B941" s="1">
        <v>1</v>
      </c>
      <c r="C941" s="51" t="s">
        <v>62</v>
      </c>
      <c r="D941" s="54" t="s">
        <v>63</v>
      </c>
      <c r="E941" s="42" t="s">
        <v>108</v>
      </c>
      <c r="G941" s="51">
        <v>4</v>
      </c>
      <c r="H941" s="55">
        <v>22</v>
      </c>
      <c r="I941" s="56">
        <v>88</v>
      </c>
      <c r="J941" s="41">
        <v>45510</v>
      </c>
      <c r="K941" s="57" t="s">
        <v>51</v>
      </c>
      <c r="L941" s="1" t="s">
        <v>65</v>
      </c>
      <c r="N941" t="str">
        <f>IF(F941="","NÃO","SIM")</f>
        <v>NÃO</v>
      </c>
      <c r="O941" t="str">
        <f>IF($B941=5,"SIM","")</f>
        <v/>
      </c>
      <c r="P941" s="52" t="str">
        <f>A941&amp;B941&amp;C941&amp;E941&amp;G941&amp;EDATE(J941,0)</f>
        <v>45509112101331640CAFÉ445510</v>
      </c>
      <c r="Q941" s="1">
        <f>IF(A941=0,"",VLOOKUP($A941,RESUMO!$A$8:$B$107,2,FALSE))</f>
        <v>25</v>
      </c>
    </row>
    <row r="942" spans="1:17" x14ac:dyDescent="0.25">
      <c r="A942" s="53">
        <v>45509</v>
      </c>
      <c r="B942" s="1">
        <v>1</v>
      </c>
      <c r="C942" s="51" t="s">
        <v>204</v>
      </c>
      <c r="D942" s="54" t="s">
        <v>205</v>
      </c>
      <c r="E942" s="42" t="s">
        <v>108</v>
      </c>
      <c r="G942" s="51">
        <v>4</v>
      </c>
      <c r="H942" s="55">
        <v>22</v>
      </c>
      <c r="I942" s="56">
        <v>88</v>
      </c>
      <c r="J942" s="41">
        <v>45510</v>
      </c>
      <c r="K942" s="57" t="s">
        <v>51</v>
      </c>
      <c r="L942" s="1" t="s">
        <v>206</v>
      </c>
      <c r="N942" t="str">
        <f>IF(F942="","NÃO","SIM")</f>
        <v>NÃO</v>
      </c>
      <c r="O942" t="str">
        <f>IF($B942=5,"SIM","")</f>
        <v/>
      </c>
      <c r="P942" s="52" t="str">
        <f>A942&amp;B942&amp;C942&amp;E942&amp;G942&amp;EDATE(J942,0)</f>
        <v>45509105864821560CAFÉ445510</v>
      </c>
      <c r="Q942" s="1">
        <f>IF(A942=0,"",VLOOKUP($A942,RESUMO!$A$8:$B$107,2,FALSE))</f>
        <v>25</v>
      </c>
    </row>
    <row r="943" spans="1:17" x14ac:dyDescent="0.25">
      <c r="A943" s="53">
        <v>45509</v>
      </c>
      <c r="B943" s="1">
        <v>1</v>
      </c>
      <c r="C943" s="51" t="s">
        <v>72</v>
      </c>
      <c r="D943" s="54" t="s">
        <v>73</v>
      </c>
      <c r="E943" s="42" t="s">
        <v>108</v>
      </c>
      <c r="G943" s="51">
        <v>4</v>
      </c>
      <c r="H943" s="55">
        <v>4</v>
      </c>
      <c r="I943" s="56">
        <v>16</v>
      </c>
      <c r="J943" s="41">
        <v>45510</v>
      </c>
      <c r="K943" s="57" t="s">
        <v>51</v>
      </c>
      <c r="L943" s="1" t="s">
        <v>74</v>
      </c>
      <c r="N943" t="str">
        <f>IF(F943="","NÃO","SIM")</f>
        <v>NÃO</v>
      </c>
      <c r="O943" t="str">
        <f>IF($B943=5,"SIM","")</f>
        <v/>
      </c>
      <c r="P943" s="52" t="str">
        <f>A943&amp;B943&amp;C943&amp;E943&amp;G943&amp;EDATE(J943,0)</f>
        <v>45509116700914655CAFÉ445510</v>
      </c>
      <c r="Q943" s="1">
        <f>IF(A943=0,"",VLOOKUP($A943,RESUMO!$A$8:$B$107,2,FALSE))</f>
        <v>25</v>
      </c>
    </row>
    <row r="944" spans="1:17" x14ac:dyDescent="0.25">
      <c r="A944" s="53">
        <v>45509</v>
      </c>
      <c r="B944" s="1">
        <v>1</v>
      </c>
      <c r="C944" s="51" t="s">
        <v>201</v>
      </c>
      <c r="D944" s="54" t="s">
        <v>202</v>
      </c>
      <c r="E944" s="42" t="s">
        <v>108</v>
      </c>
      <c r="G944" s="51">
        <v>4</v>
      </c>
      <c r="H944" s="55">
        <v>4</v>
      </c>
      <c r="I944" s="56">
        <v>16</v>
      </c>
      <c r="J944" s="41">
        <v>45510</v>
      </c>
      <c r="K944" s="57" t="s">
        <v>51</v>
      </c>
      <c r="L944" s="1" t="s">
        <v>203</v>
      </c>
      <c r="N944" t="str">
        <f>IF(F944="","NÃO","SIM")</f>
        <v>NÃO</v>
      </c>
      <c r="O944" t="str">
        <f>IF($B944=5,"SIM","")</f>
        <v/>
      </c>
      <c r="P944" s="52" t="str">
        <f>A944&amp;B944&amp;C944&amp;E944&amp;G944&amp;EDATE(J944,0)</f>
        <v>45509116700955688CAFÉ445510</v>
      </c>
      <c r="Q944" s="1">
        <f>IF(A944=0,"",VLOOKUP($A944,RESUMO!$A$8:$B$107,2,FALSE))</f>
        <v>25</v>
      </c>
    </row>
    <row r="945" spans="1:17" x14ac:dyDescent="0.25">
      <c r="A945" s="53">
        <v>45509</v>
      </c>
      <c r="B945" s="1">
        <v>1</v>
      </c>
      <c r="C945" s="51" t="s">
        <v>409</v>
      </c>
      <c r="D945" s="54" t="s">
        <v>410</v>
      </c>
      <c r="I945" s="56">
        <v>0</v>
      </c>
      <c r="J945" s="41">
        <v>45510</v>
      </c>
      <c r="K945" s="57" t="s">
        <v>51</v>
      </c>
      <c r="N945" t="str">
        <f>IF(F945="","NÃO","SIM")</f>
        <v>NÃO</v>
      </c>
      <c r="O945" t="str">
        <f>IF($B945=5,"SIM","")</f>
        <v/>
      </c>
      <c r="P945" s="52" t="str">
        <f>A945&amp;B945&amp;C945&amp;E945&amp;G945&amp;EDATE(J945,0)</f>
        <v>4550911209512262345510</v>
      </c>
      <c r="Q945" s="1">
        <f>IF(A945=0,"",VLOOKUP($A945,RESUMO!$A$8:$B$107,2,FALSE))</f>
        <v>25</v>
      </c>
    </row>
    <row r="946" spans="1:17" x14ac:dyDescent="0.25">
      <c r="A946" s="53">
        <v>45509</v>
      </c>
      <c r="B946" s="1">
        <v>2</v>
      </c>
      <c r="C946" s="51" t="s">
        <v>53</v>
      </c>
      <c r="D946" s="54" t="s">
        <v>54</v>
      </c>
      <c r="E946" s="42" t="s">
        <v>118</v>
      </c>
      <c r="G946" s="51">
        <v>33</v>
      </c>
      <c r="I946" s="56">
        <v>33</v>
      </c>
      <c r="J946" s="41">
        <v>45510</v>
      </c>
      <c r="K946" s="57" t="s">
        <v>56</v>
      </c>
      <c r="L946" s="1" t="s">
        <v>57</v>
      </c>
      <c r="N946" t="str">
        <f>IF(F946="","NÃO","SIM")</f>
        <v>NÃO</v>
      </c>
      <c r="O946" t="str">
        <f>IF($B946=5,"SIM","")</f>
        <v/>
      </c>
      <c r="P946" s="52" t="str">
        <f>A946&amp;B946&amp;C946&amp;E946&amp;G946&amp;EDATE(J946,0)</f>
        <v>45509207834753000141PLOTAGENS - NF A EMITIR3345510</v>
      </c>
      <c r="Q946" s="1">
        <f>IF(A946=0,"",VLOOKUP($A946,RESUMO!$A$8:$B$107,2,FALSE))</f>
        <v>25</v>
      </c>
    </row>
    <row r="947" spans="1:17" x14ac:dyDescent="0.25">
      <c r="A947" s="53">
        <v>45509</v>
      </c>
      <c r="B947" s="1">
        <v>2</v>
      </c>
      <c r="C947" s="51" t="s">
        <v>78</v>
      </c>
      <c r="D947" s="54" t="s">
        <v>79</v>
      </c>
      <c r="E947" s="42" t="s">
        <v>734</v>
      </c>
      <c r="G947" s="51">
        <v>6000</v>
      </c>
      <c r="I947" s="56">
        <v>6000</v>
      </c>
      <c r="J947" s="41">
        <v>45510</v>
      </c>
      <c r="K947" s="57" t="s">
        <v>51</v>
      </c>
      <c r="L947" s="1" t="s">
        <v>81</v>
      </c>
      <c r="N947" t="str">
        <f>IF(F947="","NÃO","SIM")</f>
        <v>NÃO</v>
      </c>
      <c r="O947" t="str">
        <f>IF($B947=5,"SIM","")</f>
        <v/>
      </c>
      <c r="P947" s="52" t="str">
        <f>A947&amp;B947&amp;C947&amp;E947&amp;G947&amp;EDATE(J947,0)</f>
        <v>45509227648990687ADMINISTRAÇÃO AGOSTO600045510</v>
      </c>
      <c r="Q947" s="1">
        <f>IF(A947=0,"",VLOOKUP($A947,RESUMO!$A$8:$B$107,2,FALSE))</f>
        <v>25</v>
      </c>
    </row>
    <row r="948" spans="1:17" x14ac:dyDescent="0.25">
      <c r="A948" s="53">
        <v>45509</v>
      </c>
      <c r="B948" s="1">
        <v>2</v>
      </c>
      <c r="C948" s="51" t="s">
        <v>238</v>
      </c>
      <c r="D948" s="54" t="s">
        <v>239</v>
      </c>
      <c r="E948" s="42" t="s">
        <v>743</v>
      </c>
      <c r="G948" s="51">
        <v>3780</v>
      </c>
      <c r="I948" s="56">
        <v>3780</v>
      </c>
      <c r="J948" s="41">
        <v>45510</v>
      </c>
      <c r="K948" s="57" t="s">
        <v>90</v>
      </c>
      <c r="L948" s="1" t="s">
        <v>241</v>
      </c>
      <c r="N948" t="str">
        <f>IF(F948="","NÃO","SIM")</f>
        <v>NÃO</v>
      </c>
      <c r="O948" t="str">
        <f>IF($B948=5,"SIM","")</f>
        <v/>
      </c>
      <c r="P948" s="52" t="str">
        <f>A948&amp;B948&amp;C948&amp;E948&amp;G948&amp;EDATE(J948,0)</f>
        <v>45509229067113023560CONCRETAGEM - NF 2024/1014378045510</v>
      </c>
      <c r="Q948" s="1">
        <f>IF(A948=0,"",VLOOKUP($A948,RESUMO!$A$8:$B$107,2,FALSE))</f>
        <v>25</v>
      </c>
    </row>
    <row r="949" spans="1:17" x14ac:dyDescent="0.25">
      <c r="A949" s="53">
        <v>45509</v>
      </c>
      <c r="B949" s="1">
        <v>3</v>
      </c>
      <c r="C949" s="51" t="s">
        <v>178</v>
      </c>
      <c r="D949" s="54" t="s">
        <v>179</v>
      </c>
      <c r="E949" s="42" t="s">
        <v>728</v>
      </c>
      <c r="G949" s="51">
        <v>915</v>
      </c>
      <c r="I949" s="56">
        <v>915</v>
      </c>
      <c r="J949" s="41">
        <v>45513</v>
      </c>
      <c r="K949" s="57" t="s">
        <v>181</v>
      </c>
      <c r="N949" t="str">
        <f>IF(F949="","NÃO","SIM")</f>
        <v>NÃO</v>
      </c>
      <c r="O949" t="str">
        <f>IF($B949=5,"SIM","")</f>
        <v/>
      </c>
      <c r="P949" s="52" t="str">
        <f>A949&amp;B949&amp;C949&amp;E949&amp;G949&amp;EDATE(J949,0)</f>
        <v>45509307409393000130GUINCHO, PEDESTAL, PISTOLA E SERRA - NF 2529891545513</v>
      </c>
      <c r="Q949" s="1">
        <f>IF(A949=0,"",VLOOKUP($A949,RESUMO!$A$8:$B$107,2,FALSE))</f>
        <v>25</v>
      </c>
    </row>
    <row r="950" spans="1:17" x14ac:dyDescent="0.25">
      <c r="A950" s="53">
        <v>45509</v>
      </c>
      <c r="B950" s="1">
        <v>3</v>
      </c>
      <c r="C950" s="51" t="s">
        <v>623</v>
      </c>
      <c r="D950" s="54" t="s">
        <v>624</v>
      </c>
      <c r="E950" s="42" t="s">
        <v>733</v>
      </c>
      <c r="G950" s="51">
        <v>352</v>
      </c>
      <c r="I950" s="56">
        <v>352</v>
      </c>
      <c r="J950" s="41">
        <v>45510</v>
      </c>
      <c r="K950" s="57" t="s">
        <v>51</v>
      </c>
      <c r="L950" s="1" t="s">
        <v>81</v>
      </c>
      <c r="N950" t="str">
        <f>IF(F950="","NÃO","SIM")</f>
        <v>NÃO</v>
      </c>
      <c r="O950" t="str">
        <f>IF($B950=5,"SIM","")</f>
        <v/>
      </c>
      <c r="P950" s="52" t="str">
        <f>A950&amp;B950&amp;C950&amp;E950&amp;G950&amp;EDATE(J950,0)</f>
        <v>45509310000000002REF. JULHO/202435245510</v>
      </c>
      <c r="Q950" s="1">
        <f>IF(A950=0,"",VLOOKUP($A950,RESUMO!$A$8:$B$107,2,FALSE))</f>
        <v>25</v>
      </c>
    </row>
    <row r="951" spans="1:17" x14ac:dyDescent="0.25">
      <c r="A951" s="53">
        <v>45509</v>
      </c>
      <c r="B951" s="1">
        <v>3</v>
      </c>
      <c r="C951" s="51" t="s">
        <v>626</v>
      </c>
      <c r="D951" s="54" t="s">
        <v>627</v>
      </c>
      <c r="E951" s="42" t="s">
        <v>733</v>
      </c>
      <c r="G951" s="51">
        <v>125</v>
      </c>
      <c r="I951" s="56">
        <v>125</v>
      </c>
      <c r="J951" s="41">
        <v>45510</v>
      </c>
      <c r="K951" s="57" t="s">
        <v>61</v>
      </c>
      <c r="L951" s="1" t="s">
        <v>81</v>
      </c>
      <c r="N951" t="str">
        <f>IF(F951="","NÃO","SIM")</f>
        <v>NÃO</v>
      </c>
      <c r="O951" t="str">
        <f>IF($B951=5,"SIM","")</f>
        <v/>
      </c>
      <c r="P951" s="52" t="str">
        <f>A951&amp;B951&amp;C951&amp;E951&amp;G951&amp;EDATE(J951,0)</f>
        <v>45509310000000003REF. JULHO/202412545510</v>
      </c>
      <c r="Q951" s="1">
        <f>IF(A951=0,"",VLOOKUP($A951,RESUMO!$A$8:$B$107,2,FALSE))</f>
        <v>25</v>
      </c>
    </row>
    <row r="952" spans="1:17" x14ac:dyDescent="0.25">
      <c r="A952" s="53">
        <v>45509</v>
      </c>
      <c r="B952" s="1">
        <v>3</v>
      </c>
      <c r="C952" s="51" t="s">
        <v>629</v>
      </c>
      <c r="D952" s="54" t="s">
        <v>630</v>
      </c>
      <c r="E952" s="42" t="s">
        <v>733</v>
      </c>
      <c r="G952" s="51">
        <v>847.2</v>
      </c>
      <c r="I952" s="56">
        <v>847.2</v>
      </c>
      <c r="J952" s="41">
        <v>45510</v>
      </c>
      <c r="K952" s="57" t="s">
        <v>51</v>
      </c>
      <c r="L952" s="1" t="s">
        <v>81</v>
      </c>
      <c r="N952" t="str">
        <f>IF(F952="","NÃO","SIM")</f>
        <v>NÃO</v>
      </c>
      <c r="O952" t="str">
        <f>IF($B952=5,"SIM","")</f>
        <v/>
      </c>
      <c r="P952" s="52" t="str">
        <f>A952&amp;B952&amp;C952&amp;E952&amp;G952&amp;EDATE(J952,0)</f>
        <v>45509310000000004REF. JULHO/2024847,245510</v>
      </c>
      <c r="Q952" s="1">
        <f>IF(A952=0,"",VLOOKUP($A952,RESUMO!$A$8:$B$107,2,FALSE))</f>
        <v>25</v>
      </c>
    </row>
    <row r="953" spans="1:17" x14ac:dyDescent="0.25">
      <c r="A953" s="53">
        <v>45509</v>
      </c>
      <c r="B953" s="1">
        <v>3</v>
      </c>
      <c r="C953" s="51" t="s">
        <v>123</v>
      </c>
      <c r="D953" s="54" t="s">
        <v>124</v>
      </c>
      <c r="E953" s="42" t="s">
        <v>741</v>
      </c>
      <c r="G953" s="51">
        <v>756.55</v>
      </c>
      <c r="I953" s="56">
        <v>756.55</v>
      </c>
      <c r="J953" s="41">
        <v>45513</v>
      </c>
      <c r="K953" s="57" t="s">
        <v>51</v>
      </c>
      <c r="N953" t="str">
        <f>IF(F953="","NÃO","SIM")</f>
        <v>NÃO</v>
      </c>
      <c r="O953" t="str">
        <f>IF($B953=5,"SIM","")</f>
        <v/>
      </c>
      <c r="P953" s="52" t="str">
        <f>A953&amp;B953&amp;C953&amp;E953&amp;G953&amp;EDATE(J953,0)</f>
        <v>45509300360305000104ADRIEN FELIPE756,5545513</v>
      </c>
      <c r="Q953" s="1">
        <f>IF(A953=0,"",VLOOKUP($A953,RESUMO!$A$8:$B$107,2,FALSE))</f>
        <v>25</v>
      </c>
    </row>
    <row r="954" spans="1:17" x14ac:dyDescent="0.25">
      <c r="A954" s="53">
        <v>45509</v>
      </c>
      <c r="B954" s="1">
        <v>3</v>
      </c>
      <c r="C954" s="51" t="s">
        <v>123</v>
      </c>
      <c r="D954" s="54" t="s">
        <v>124</v>
      </c>
      <c r="E954" s="42" t="s">
        <v>747</v>
      </c>
      <c r="G954" s="51">
        <v>858.42</v>
      </c>
      <c r="I954" s="56">
        <v>858.42</v>
      </c>
      <c r="J954" s="41">
        <v>45513</v>
      </c>
      <c r="K954" s="57" t="s">
        <v>51</v>
      </c>
      <c r="N954" t="str">
        <f>IF(F954="","NÃO","SIM")</f>
        <v>NÃO</v>
      </c>
      <c r="O954" t="str">
        <f>IF($B954=5,"SIM","")</f>
        <v/>
      </c>
      <c r="P954" s="52" t="str">
        <f>A954&amp;B954&amp;C954&amp;E954&amp;G954&amp;EDATE(J954,0)</f>
        <v>45509300360305000104MATEUS HENRIQUE858,4245513</v>
      </c>
      <c r="Q954" s="1">
        <f>IF(A954=0,"",VLOOKUP($A954,RESUMO!$A$8:$B$107,2,FALSE))</f>
        <v>25</v>
      </c>
    </row>
    <row r="955" spans="1:17" x14ac:dyDescent="0.25">
      <c r="A955" s="53">
        <v>45509</v>
      </c>
      <c r="B955" s="1">
        <v>3</v>
      </c>
      <c r="C955" s="51" t="s">
        <v>123</v>
      </c>
      <c r="D955" s="54" t="s">
        <v>124</v>
      </c>
      <c r="E955" s="42" t="s">
        <v>748</v>
      </c>
      <c r="G955" s="51">
        <v>903.06</v>
      </c>
      <c r="I955" s="56">
        <v>903.06</v>
      </c>
      <c r="J955" s="41">
        <v>45513</v>
      </c>
      <c r="K955" s="57" t="s">
        <v>51</v>
      </c>
      <c r="N955" t="str">
        <f>IF(F955="","NÃO","SIM")</f>
        <v>NÃO</v>
      </c>
      <c r="O955" t="str">
        <f>IF($B955=5,"SIM","")</f>
        <v/>
      </c>
      <c r="P955" s="52" t="str">
        <f>A955&amp;B955&amp;C955&amp;E955&amp;G955&amp;EDATE(J955,0)</f>
        <v>45509300360305000104WANDERSON ROMUALDO903,0645513</v>
      </c>
      <c r="Q955" s="1">
        <f>IF(A955=0,"",VLOOKUP($A955,RESUMO!$A$8:$B$107,2,FALSE))</f>
        <v>25</v>
      </c>
    </row>
    <row r="956" spans="1:17" x14ac:dyDescent="0.25">
      <c r="A956" s="53">
        <v>45509</v>
      </c>
      <c r="B956" s="1">
        <v>5</v>
      </c>
      <c r="C956" s="51" t="s">
        <v>103</v>
      </c>
      <c r="D956" s="54" t="s">
        <v>104</v>
      </c>
      <c r="E956" s="42" t="s">
        <v>727</v>
      </c>
      <c r="G956" s="51">
        <v>992.52</v>
      </c>
      <c r="I956" s="56">
        <v>992.52</v>
      </c>
      <c r="J956" s="41">
        <v>45491</v>
      </c>
      <c r="K956" s="57" t="s">
        <v>90</v>
      </c>
      <c r="N956" t="str">
        <f>IF(F956="","NÃO","SIM")</f>
        <v>NÃO</v>
      </c>
      <c r="O956" t="str">
        <f>IF($B956=5,"SIM","")</f>
        <v>SIM</v>
      </c>
      <c r="P956" s="52" t="str">
        <f>A956&amp;B956&amp;C956&amp;E956&amp;G956&amp;EDATE(J956,0)</f>
        <v>45509517250275000348MATERIAIS HIDRAULICOS - NF 475559992,5245491</v>
      </c>
      <c r="Q956" s="1">
        <f>IF(A956=0,"",VLOOKUP($A956,RESUMO!$A$8:$B$107,2,FALSE))</f>
        <v>25</v>
      </c>
    </row>
    <row r="957" spans="1:17" x14ac:dyDescent="0.25">
      <c r="A957" s="53">
        <v>45509</v>
      </c>
      <c r="B957" s="1">
        <v>5</v>
      </c>
      <c r="C957" s="51" t="s">
        <v>689</v>
      </c>
      <c r="D957" s="54" t="s">
        <v>690</v>
      </c>
      <c r="E957" s="42" t="s">
        <v>729</v>
      </c>
      <c r="G957" s="51">
        <v>789.6</v>
      </c>
      <c r="I957" s="56">
        <v>789.6</v>
      </c>
      <c r="J957" s="41">
        <v>45481</v>
      </c>
      <c r="K957" s="57" t="s">
        <v>90</v>
      </c>
      <c r="N957" t="str">
        <f>IF(F957="","NÃO","SIM")</f>
        <v>NÃO</v>
      </c>
      <c r="O957" t="str">
        <f>IF($B957=5,"SIM","")</f>
        <v>SIM</v>
      </c>
      <c r="P957" s="52" t="str">
        <f>A957&amp;B957&amp;C957&amp;E957&amp;G957&amp;EDATE(J957,0)</f>
        <v>45509503726802000171BRITA E AREIA - NF 69536789,645481</v>
      </c>
      <c r="Q957" s="1">
        <f>IF(A957=0,"",VLOOKUP($A957,RESUMO!$A$8:$B$107,2,FALSE))</f>
        <v>25</v>
      </c>
    </row>
    <row r="958" spans="1:17" x14ac:dyDescent="0.25">
      <c r="A958" s="53">
        <v>45509</v>
      </c>
      <c r="B958" s="1">
        <v>5</v>
      </c>
      <c r="C958" s="51" t="s">
        <v>215</v>
      </c>
      <c r="D958" s="54" t="s">
        <v>216</v>
      </c>
      <c r="E958" s="42" t="s">
        <v>730</v>
      </c>
      <c r="G958" s="51">
        <v>1500</v>
      </c>
      <c r="I958" s="56">
        <v>1500</v>
      </c>
      <c r="J958" s="41">
        <v>45513</v>
      </c>
      <c r="K958" s="57" t="s">
        <v>90</v>
      </c>
      <c r="N958" t="str">
        <f>IF(F958="","NÃO","SIM")</f>
        <v>NÃO</v>
      </c>
      <c r="O958" t="str">
        <f>IF($B958=5,"SIM","")</f>
        <v>SIM</v>
      </c>
      <c r="P958" s="52" t="str">
        <f>A958&amp;B958&amp;C958&amp;E958&amp;G958&amp;EDATE(J958,0)</f>
        <v>45509503562661000107CIMENTO - NF 129933150045513</v>
      </c>
      <c r="Q958" s="1">
        <f>IF(A958=0,"",VLOOKUP($A958,RESUMO!$A$8:$B$107,2,FALSE))</f>
        <v>25</v>
      </c>
    </row>
    <row r="959" spans="1:17" x14ac:dyDescent="0.25">
      <c r="A959" s="53">
        <v>45509</v>
      </c>
      <c r="B959" s="1">
        <v>5</v>
      </c>
      <c r="C959" s="51" t="s">
        <v>178</v>
      </c>
      <c r="D959" s="54" t="s">
        <v>179</v>
      </c>
      <c r="E959" s="42" t="s">
        <v>731</v>
      </c>
      <c r="G959" s="69">
        <v>600</v>
      </c>
      <c r="H959"/>
      <c r="I959" s="69">
        <v>600</v>
      </c>
      <c r="J959" s="41">
        <v>45520</v>
      </c>
      <c r="K959" s="57" t="s">
        <v>181</v>
      </c>
      <c r="N959" t="str">
        <f>IF(F959="","NÃO","SIM")</f>
        <v>NÃO</v>
      </c>
      <c r="O959" t="str">
        <f>IF($B959=5,"SIM","")</f>
        <v>SIM</v>
      </c>
      <c r="P959" s="52" t="str">
        <f>A959&amp;B959&amp;C959&amp;E959&amp;G959&amp;EDATE(J959,0)</f>
        <v>45509507409393000130MARTELO E LIXADEIRA - NF 2540560045520</v>
      </c>
      <c r="Q959" s="1">
        <f>IF(A959=0,"",VLOOKUP($A959,RESUMO!$A$8:$B$107,2,FALSE))</f>
        <v>25</v>
      </c>
    </row>
    <row r="960" spans="1:17" x14ac:dyDescent="0.25">
      <c r="A960" s="53">
        <v>45509</v>
      </c>
      <c r="B960" s="1">
        <v>5</v>
      </c>
      <c r="C960" s="51" t="s">
        <v>661</v>
      </c>
      <c r="D960" s="54" t="s">
        <v>104</v>
      </c>
      <c r="E960" s="42" t="s">
        <v>732</v>
      </c>
      <c r="G960" s="69">
        <v>564.87</v>
      </c>
      <c r="H960"/>
      <c r="I960" s="69">
        <v>564.87</v>
      </c>
      <c r="J960" s="41">
        <v>45490</v>
      </c>
      <c r="K960" s="57" t="s">
        <v>90</v>
      </c>
      <c r="N960" t="str">
        <f>IF(F960="","NÃO","SIM")</f>
        <v>NÃO</v>
      </c>
      <c r="O960" t="str">
        <f>IF($B960=5,"SIM","")</f>
        <v>SIM</v>
      </c>
      <c r="P960" s="52" t="str">
        <f>A960&amp;B960&amp;C960&amp;E960&amp;G960&amp;EDATE(J960,0)</f>
        <v>45509517250275000186MATERIAIS HIDRAULICOS - NF 920202564,8745490</v>
      </c>
      <c r="Q960" s="1">
        <f>IF(A960=0,"",VLOOKUP($A960,RESUMO!$A$8:$B$107,2,FALSE))</f>
        <v>25</v>
      </c>
    </row>
    <row r="961" spans="1:17" x14ac:dyDescent="0.25">
      <c r="A961" s="53">
        <v>45509</v>
      </c>
      <c r="B961" s="1">
        <v>5</v>
      </c>
      <c r="C961" s="51" t="s">
        <v>325</v>
      </c>
      <c r="D961" s="54" t="s">
        <v>326</v>
      </c>
      <c r="E961" s="42" t="s">
        <v>735</v>
      </c>
      <c r="G961" s="69">
        <v>382.58</v>
      </c>
      <c r="H961"/>
      <c r="I961" s="69">
        <v>382.58</v>
      </c>
      <c r="J961" s="41">
        <v>45495</v>
      </c>
      <c r="K961" s="57" t="s">
        <v>90</v>
      </c>
      <c r="N961" t="str">
        <f>IF(F961="","NÃO","SIM")</f>
        <v>NÃO</v>
      </c>
      <c r="O961" t="str">
        <f>IF($B961=5,"SIM","")</f>
        <v>SIM</v>
      </c>
      <c r="P961" s="52" t="str">
        <f>A961&amp;B961&amp;C961&amp;E961&amp;G961&amp;EDATE(J961,0)</f>
        <v>45509514096604000198TAMPÃO GRELHA - NF 20321382,5845495</v>
      </c>
      <c r="Q961" s="1">
        <f>IF(A961=0,"",VLOOKUP($A961,RESUMO!$A$8:$B$107,2,FALSE))</f>
        <v>25</v>
      </c>
    </row>
    <row r="962" spans="1:17" x14ac:dyDescent="0.25">
      <c r="A962" s="53">
        <v>45509</v>
      </c>
      <c r="B962" s="1">
        <v>5</v>
      </c>
      <c r="C962" s="51" t="s">
        <v>325</v>
      </c>
      <c r="D962" s="54" t="s">
        <v>326</v>
      </c>
      <c r="E962" s="42" t="s">
        <v>736</v>
      </c>
      <c r="G962" s="69">
        <v>914.36</v>
      </c>
      <c r="H962"/>
      <c r="I962" s="69">
        <v>914.36</v>
      </c>
      <c r="J962" s="41">
        <v>45495</v>
      </c>
      <c r="K962" s="57" t="s">
        <v>90</v>
      </c>
      <c r="N962" t="str">
        <f>IF(F962="","NÃO","SIM")</f>
        <v>NÃO</v>
      </c>
      <c r="O962" t="str">
        <f>IF($B962=5,"SIM","")</f>
        <v>SIM</v>
      </c>
      <c r="P962" s="52" t="str">
        <f>A962&amp;B962&amp;C962&amp;E962&amp;G962&amp;EDATE(J962,0)</f>
        <v>45509514096604000198CAIXA DE PASSAGEM - NF 20322914,3645495</v>
      </c>
      <c r="Q962" s="1">
        <f>IF(A962=0,"",VLOOKUP($A962,RESUMO!$A$8:$B$107,2,FALSE))</f>
        <v>25</v>
      </c>
    </row>
    <row r="963" spans="1:17" x14ac:dyDescent="0.25">
      <c r="A963" s="53">
        <v>45509</v>
      </c>
      <c r="B963" s="1">
        <v>5</v>
      </c>
      <c r="C963" s="51" t="s">
        <v>737</v>
      </c>
      <c r="D963" s="54" t="s">
        <v>738</v>
      </c>
      <c r="E963" s="42" t="s">
        <v>739</v>
      </c>
      <c r="G963" s="69">
        <v>915</v>
      </c>
      <c r="H963"/>
      <c r="I963" s="69">
        <v>915</v>
      </c>
      <c r="J963" s="41">
        <v>45496</v>
      </c>
      <c r="K963" s="57" t="s">
        <v>56</v>
      </c>
      <c r="N963" t="str">
        <f>IF(F963="","NÃO","SIM")</f>
        <v>NÃO</v>
      </c>
      <c r="O963" t="str">
        <f>IF($B963=5,"SIM","")</f>
        <v>SIM</v>
      </c>
      <c r="P963" s="52" t="str">
        <f>A963&amp;B963&amp;C963&amp;E963&amp;G963&amp;EDATE(J963,0)</f>
        <v>45509547505691000149INSTALAÇÃO DE GÁS91545496</v>
      </c>
      <c r="Q963" s="1">
        <f>IF(A963=0,"",VLOOKUP($A963,RESUMO!$A$8:$B$107,2,FALSE))</f>
        <v>25</v>
      </c>
    </row>
    <row r="964" spans="1:17" x14ac:dyDescent="0.25">
      <c r="A964" s="53">
        <v>45509</v>
      </c>
      <c r="B964" s="1">
        <v>5</v>
      </c>
      <c r="C964" s="51" t="s">
        <v>325</v>
      </c>
      <c r="D964" s="54" t="s">
        <v>326</v>
      </c>
      <c r="E964" s="42" t="s">
        <v>740</v>
      </c>
      <c r="G964" s="69">
        <v>300</v>
      </c>
      <c r="H964"/>
      <c r="I964" s="69">
        <v>300</v>
      </c>
      <c r="J964" s="41">
        <v>45492</v>
      </c>
      <c r="K964" s="57" t="s">
        <v>90</v>
      </c>
      <c r="N964" t="str">
        <f>IF(F964="","NÃO","SIM")</f>
        <v>NÃO</v>
      </c>
      <c r="O964" t="str">
        <f>IF($B964=5,"SIM","")</f>
        <v>SIM</v>
      </c>
      <c r="P964" s="52" t="str">
        <f>A964&amp;B964&amp;C964&amp;E964&amp;G964&amp;EDATE(J964,0)</f>
        <v>45509514096604000198FRETE30045492</v>
      </c>
      <c r="Q964" s="1">
        <f>IF(A964=0,"",VLOOKUP($A964,RESUMO!$A$8:$B$107,2,FALSE))</f>
        <v>25</v>
      </c>
    </row>
    <row r="965" spans="1:17" x14ac:dyDescent="0.25">
      <c r="A965" s="53">
        <v>45509</v>
      </c>
      <c r="B965" s="1">
        <v>5</v>
      </c>
      <c r="C965" s="51" t="s">
        <v>669</v>
      </c>
      <c r="D965" s="54" t="s">
        <v>670</v>
      </c>
      <c r="E965" s="42" t="s">
        <v>742</v>
      </c>
      <c r="G965" s="69">
        <v>688.97</v>
      </c>
      <c r="H965"/>
      <c r="I965" s="69">
        <v>688.97</v>
      </c>
      <c r="J965" s="41">
        <v>45460</v>
      </c>
      <c r="K965" s="57" t="s">
        <v>90</v>
      </c>
      <c r="N965" t="str">
        <f>IF(F965="","NÃO","SIM")</f>
        <v>NÃO</v>
      </c>
      <c r="O965" t="str">
        <f>IF($B965=5,"SIM","")</f>
        <v>SIM</v>
      </c>
      <c r="P965" s="52" t="str">
        <f>A965&amp;B965&amp;C965&amp;E965&amp;G965&amp;EDATE(J965,0)</f>
        <v>45509513556759000954CERAMICA MARMORIZADA - NF 26265688,9745460</v>
      </c>
      <c r="Q965" s="1">
        <f>IF(A965=0,"",VLOOKUP($A965,RESUMO!$A$8:$B$107,2,FALSE))</f>
        <v>25</v>
      </c>
    </row>
    <row r="966" spans="1:17" x14ac:dyDescent="0.25">
      <c r="A966" s="53">
        <v>45524</v>
      </c>
      <c r="B966" s="1">
        <v>1</v>
      </c>
      <c r="C966" s="51" t="s">
        <v>62</v>
      </c>
      <c r="D966" s="54" t="s">
        <v>63</v>
      </c>
      <c r="E966" s="42" t="s">
        <v>64</v>
      </c>
      <c r="G966" s="69">
        <v>1260</v>
      </c>
      <c r="H966"/>
      <c r="I966" s="69">
        <v>1260</v>
      </c>
      <c r="J966" s="41">
        <v>45524</v>
      </c>
      <c r="K966" s="57" t="s">
        <v>51</v>
      </c>
      <c r="L966" s="1" t="s">
        <v>65</v>
      </c>
      <c r="N966" t="str">
        <f>IF(F966="","NÃO","SIM")</f>
        <v>NÃO</v>
      </c>
      <c r="O966" t="str">
        <f>IF($B966=5,"SIM","")</f>
        <v/>
      </c>
      <c r="P966" s="52" t="str">
        <f>A966&amp;B966&amp;C966&amp;E966&amp;G966&amp;EDATE(J966,0)</f>
        <v>45524112101331640SALÁRIO126045524</v>
      </c>
      <c r="Q966" s="1">
        <f>IF(A966=0,"",VLOOKUP($A966,RESUMO!$A$8:$B$107,2,FALSE))</f>
        <v>26</v>
      </c>
    </row>
    <row r="967" spans="1:17" x14ac:dyDescent="0.25">
      <c r="A967" s="53">
        <v>45524</v>
      </c>
      <c r="B967" s="1">
        <v>1</v>
      </c>
      <c r="C967" s="51" t="s">
        <v>204</v>
      </c>
      <c r="D967" s="54" t="s">
        <v>205</v>
      </c>
      <c r="E967" s="42" t="s">
        <v>64</v>
      </c>
      <c r="G967" s="69">
        <v>916</v>
      </c>
      <c r="H967"/>
      <c r="I967" s="69">
        <v>916</v>
      </c>
      <c r="J967" s="41">
        <v>45524</v>
      </c>
      <c r="K967" s="57" t="s">
        <v>51</v>
      </c>
      <c r="L967" s="1" t="s">
        <v>206</v>
      </c>
      <c r="N967" t="str">
        <f>IF(F967="","NÃO","SIM")</f>
        <v>NÃO</v>
      </c>
      <c r="O967" t="str">
        <f>IF($B967=5,"SIM","")</f>
        <v/>
      </c>
      <c r="P967" s="52" t="str">
        <f>A967&amp;B967&amp;C967&amp;E967&amp;G967&amp;EDATE(J967,0)</f>
        <v>45524105864821560SALÁRIO91645524</v>
      </c>
      <c r="Q967" s="1">
        <f>IF(A967=0,"",VLOOKUP($A967,RESUMO!$A$8:$B$107,2,FALSE))</f>
        <v>26</v>
      </c>
    </row>
    <row r="968" spans="1:17" x14ac:dyDescent="0.25">
      <c r="A968" s="53">
        <v>45524</v>
      </c>
      <c r="B968" s="1">
        <v>1</v>
      </c>
      <c r="C968" s="51" t="s">
        <v>654</v>
      </c>
      <c r="D968" s="54" t="s">
        <v>655</v>
      </c>
      <c r="E968" s="42" t="s">
        <v>656</v>
      </c>
      <c r="G968" s="69">
        <v>200</v>
      </c>
      <c r="H968">
        <v>10</v>
      </c>
      <c r="I968" s="69">
        <v>2000</v>
      </c>
      <c r="J968" s="41">
        <v>45524</v>
      </c>
      <c r="K968" s="57" t="s">
        <v>51</v>
      </c>
      <c r="L968" s="1" t="s">
        <v>657</v>
      </c>
      <c r="N968" t="str">
        <f>IF(F968="","NÃO","SIM")</f>
        <v>NÃO</v>
      </c>
      <c r="O968" t="str">
        <f>IF($B968=5,"SIM","")</f>
        <v/>
      </c>
      <c r="P968" s="52" t="str">
        <f>A968&amp;B968&amp;C968&amp;E968&amp;G968&amp;EDATE(J968,0)</f>
        <v>45524131986868335DIÁRIA20045524</v>
      </c>
      <c r="Q968" s="1">
        <f>IF(A968=0,"",VLOOKUP($A968,RESUMO!$A$8:$B$107,2,FALSE))</f>
        <v>26</v>
      </c>
    </row>
    <row r="969" spans="1:17" x14ac:dyDescent="0.25">
      <c r="A969" s="53">
        <v>45524</v>
      </c>
      <c r="B969" s="1">
        <v>1</v>
      </c>
      <c r="C969" s="51" t="s">
        <v>590</v>
      </c>
      <c r="D969" s="54" t="s">
        <v>591</v>
      </c>
      <c r="E969" s="42" t="s">
        <v>656</v>
      </c>
      <c r="G969" s="69">
        <v>250</v>
      </c>
      <c r="H969">
        <v>5</v>
      </c>
      <c r="I969" s="69">
        <v>1250</v>
      </c>
      <c r="J969" s="41">
        <v>45524</v>
      </c>
      <c r="K969" s="57" t="s">
        <v>51</v>
      </c>
      <c r="L969" s="1" t="s">
        <v>592</v>
      </c>
      <c r="N969" t="str">
        <f>IF(F969="","NÃO","SIM")</f>
        <v>NÃO</v>
      </c>
      <c r="O969" t="str">
        <f>IF($B969=5,"SIM","")</f>
        <v/>
      </c>
      <c r="P969" s="52" t="str">
        <f>A969&amp;B969&amp;C969&amp;E969&amp;G969&amp;EDATE(J969,0)</f>
        <v>45524102086696558DIÁRIA25045524</v>
      </c>
      <c r="Q969" s="1">
        <f>IF(A969=0,"",VLOOKUP($A969,RESUMO!$A$8:$B$107,2,FALSE))</f>
        <v>26</v>
      </c>
    </row>
    <row r="970" spans="1:17" x14ac:dyDescent="0.25">
      <c r="A970" s="53">
        <v>45524</v>
      </c>
      <c r="B970" s="1">
        <v>1</v>
      </c>
      <c r="C970" s="51" t="s">
        <v>294</v>
      </c>
      <c r="D970" s="54" t="s">
        <v>295</v>
      </c>
      <c r="E970" s="42" t="s">
        <v>656</v>
      </c>
      <c r="G970" s="69">
        <v>160</v>
      </c>
      <c r="H970">
        <v>9</v>
      </c>
      <c r="I970" s="69">
        <v>1440</v>
      </c>
      <c r="J970" s="41">
        <v>45524</v>
      </c>
      <c r="K970" s="57" t="s">
        <v>51</v>
      </c>
      <c r="L970" s="1" t="s">
        <v>296</v>
      </c>
      <c r="N970" t="str">
        <f>IF(F970="","NÃO","SIM")</f>
        <v>NÃO</v>
      </c>
      <c r="O970" t="str">
        <f>IF($B970=5,"SIM","")</f>
        <v/>
      </c>
      <c r="P970" s="52" t="str">
        <f>A970&amp;B970&amp;C970&amp;E970&amp;G970&amp;EDATE(J970,0)</f>
        <v>45524109250736606DIÁRIA16045524</v>
      </c>
      <c r="Q970" s="1">
        <f>IF(A970=0,"",VLOOKUP($A970,RESUMO!$A$8:$B$107,2,FALSE))</f>
        <v>26</v>
      </c>
    </row>
    <row r="971" spans="1:17" x14ac:dyDescent="0.25">
      <c r="A971" s="53">
        <v>45524</v>
      </c>
      <c r="B971" s="1">
        <v>1</v>
      </c>
      <c r="C971" s="51" t="s">
        <v>658</v>
      </c>
      <c r="D971" s="54" t="s">
        <v>659</v>
      </c>
      <c r="E971" s="42" t="s">
        <v>656</v>
      </c>
      <c r="G971" s="69">
        <v>130</v>
      </c>
      <c r="H971">
        <v>1</v>
      </c>
      <c r="I971" s="69">
        <v>130</v>
      </c>
      <c r="J971" s="41">
        <v>45524</v>
      </c>
      <c r="K971" s="57" t="s">
        <v>51</v>
      </c>
      <c r="N971" t="str">
        <f>IF(F971="","NÃO","SIM")</f>
        <v>NÃO</v>
      </c>
      <c r="O971" t="str">
        <f>IF($B971=5,"SIM","")</f>
        <v/>
      </c>
      <c r="P971" s="52" t="str">
        <f>A971&amp;B971&amp;C971&amp;E971&amp;G971&amp;EDATE(J971,0)</f>
        <v>45524114020156662DIÁRIA13045524</v>
      </c>
      <c r="Q971" s="1">
        <f>IF(A971=0,"",VLOOKUP($A971,RESUMO!$A$8:$B$107,2,FALSE))</f>
        <v>26</v>
      </c>
    </row>
    <row r="972" spans="1:17" x14ac:dyDescent="0.25">
      <c r="A972" s="53">
        <v>45524</v>
      </c>
      <c r="B972" s="1">
        <v>1</v>
      </c>
      <c r="C972" s="51" t="s">
        <v>331</v>
      </c>
      <c r="D972" s="54" t="s">
        <v>332</v>
      </c>
      <c r="E972" s="42" t="s">
        <v>656</v>
      </c>
      <c r="G972" s="69">
        <v>200</v>
      </c>
      <c r="H972">
        <v>9</v>
      </c>
      <c r="I972" s="69">
        <v>1800</v>
      </c>
      <c r="J972" s="41">
        <v>45524</v>
      </c>
      <c r="K972" s="57" t="s">
        <v>51</v>
      </c>
      <c r="L972" s="1" t="s">
        <v>333</v>
      </c>
      <c r="N972" t="str">
        <f>IF(F972="","NÃO","SIM")</f>
        <v>NÃO</v>
      </c>
      <c r="O972" t="str">
        <f>IF($B972=5,"SIM","")</f>
        <v/>
      </c>
      <c r="P972" s="52" t="str">
        <f>A972&amp;B972&amp;C972&amp;E972&amp;G972&amp;EDATE(J972,0)</f>
        <v>45524113736490623DIÁRIA20045524</v>
      </c>
      <c r="Q972" s="1">
        <f>IF(A972=0,"",VLOOKUP($A972,RESUMO!$A$8:$B$107,2,FALSE))</f>
        <v>26</v>
      </c>
    </row>
    <row r="973" spans="1:17" x14ac:dyDescent="0.25">
      <c r="A973" s="53">
        <v>45524</v>
      </c>
      <c r="B973" s="1">
        <v>1</v>
      </c>
      <c r="C973" s="51" t="s">
        <v>744</v>
      </c>
      <c r="D973" s="54" t="s">
        <v>745</v>
      </c>
      <c r="E973" s="42" t="s">
        <v>656</v>
      </c>
      <c r="G973" s="69">
        <v>130</v>
      </c>
      <c r="H973">
        <v>10</v>
      </c>
      <c r="I973" s="69">
        <v>1300</v>
      </c>
      <c r="J973" s="41">
        <v>45524</v>
      </c>
      <c r="K973" s="57" t="s">
        <v>51</v>
      </c>
      <c r="L973" s="1" t="s">
        <v>746</v>
      </c>
      <c r="N973" t="str">
        <f>IF(F973="","NÃO","SIM")</f>
        <v>NÃO</v>
      </c>
      <c r="O973" t="str">
        <f>IF($B973=5,"SIM","")</f>
        <v/>
      </c>
      <c r="P973" s="52" t="str">
        <f>A973&amp;B973&amp;C973&amp;E973&amp;G973&amp;EDATE(J973,0)</f>
        <v>45524100039376583DIÁRIA13045524</v>
      </c>
      <c r="Q973" s="1">
        <f>IF(A973=0,"",VLOOKUP($A973,RESUMO!$A$8:$B$107,2,FALSE))</f>
        <v>26</v>
      </c>
    </row>
    <row r="974" spans="1:17" x14ac:dyDescent="0.25">
      <c r="A974" s="53">
        <v>45524</v>
      </c>
      <c r="B974" s="1">
        <v>1</v>
      </c>
      <c r="C974" s="51" t="s">
        <v>72</v>
      </c>
      <c r="D974" s="54" t="s">
        <v>73</v>
      </c>
      <c r="E974" s="42" t="s">
        <v>656</v>
      </c>
      <c r="G974" s="69">
        <v>130</v>
      </c>
      <c r="H974">
        <v>10</v>
      </c>
      <c r="I974" s="69">
        <v>1300</v>
      </c>
      <c r="J974" s="41">
        <v>45524</v>
      </c>
      <c r="K974" s="57" t="s">
        <v>51</v>
      </c>
      <c r="L974" s="1" t="s">
        <v>74</v>
      </c>
      <c r="N974" t="str">
        <f>IF(F974="","NÃO","SIM")</f>
        <v>NÃO</v>
      </c>
      <c r="O974" t="str">
        <f>IF($B974=5,"SIM","")</f>
        <v/>
      </c>
      <c r="P974" s="52" t="str">
        <f>A974&amp;B974&amp;C974&amp;E974&amp;G974&amp;EDATE(J974,0)</f>
        <v>45524116700914655DIÁRIA13045524</v>
      </c>
      <c r="Q974" s="1">
        <f>IF(A974=0,"",VLOOKUP($A974,RESUMO!$A$8:$B$107,2,FALSE))</f>
        <v>26</v>
      </c>
    </row>
    <row r="975" spans="1:17" x14ac:dyDescent="0.25">
      <c r="A975" s="53">
        <v>45524</v>
      </c>
      <c r="B975" s="1">
        <v>1</v>
      </c>
      <c r="C975" s="51" t="s">
        <v>409</v>
      </c>
      <c r="D975" s="54" t="s">
        <v>410</v>
      </c>
      <c r="E975" s="42" t="s">
        <v>656</v>
      </c>
      <c r="G975" s="69">
        <v>200</v>
      </c>
      <c r="H975">
        <v>1</v>
      </c>
      <c r="I975" s="69">
        <v>200</v>
      </c>
      <c r="J975" s="41">
        <v>45524</v>
      </c>
      <c r="K975" s="57" t="s">
        <v>51</v>
      </c>
      <c r="N975" t="str">
        <f>IF(F975="","NÃO","SIM")</f>
        <v>NÃO</v>
      </c>
      <c r="O975" t="str">
        <f>IF($B975=5,"SIM","")</f>
        <v/>
      </c>
      <c r="P975" s="52" t="str">
        <f>A975&amp;B975&amp;C975&amp;E975&amp;G975&amp;EDATE(J975,0)</f>
        <v>45524112095122623DIÁRIA20045524</v>
      </c>
      <c r="Q975" s="1">
        <f>IF(A975=0,"",VLOOKUP($A975,RESUMO!$A$8:$B$107,2,FALSE))</f>
        <v>26</v>
      </c>
    </row>
    <row r="976" spans="1:17" x14ac:dyDescent="0.25">
      <c r="A976" s="53">
        <v>45524</v>
      </c>
      <c r="B976" s="1">
        <v>1</v>
      </c>
      <c r="C976" s="51" t="s">
        <v>201</v>
      </c>
      <c r="D976" s="54" t="s">
        <v>202</v>
      </c>
      <c r="E976" s="42" t="s">
        <v>656</v>
      </c>
      <c r="G976" s="69">
        <v>130</v>
      </c>
      <c r="H976">
        <v>10</v>
      </c>
      <c r="I976" s="69">
        <v>1300</v>
      </c>
      <c r="J976" s="41">
        <v>45524</v>
      </c>
      <c r="K976" s="57" t="s">
        <v>51</v>
      </c>
      <c r="L976" s="1" t="s">
        <v>203</v>
      </c>
      <c r="N976" t="str">
        <f>IF(F976="","NÃO","SIM")</f>
        <v>NÃO</v>
      </c>
      <c r="O976" t="str">
        <f>IF($B976=5,"SIM","")</f>
        <v/>
      </c>
      <c r="P976" s="52" t="str">
        <f>A976&amp;B976&amp;C976&amp;E976&amp;G976&amp;EDATE(J976,0)</f>
        <v>45524116700955688DIÁRIA13045524</v>
      </c>
      <c r="Q976" s="1">
        <f>IF(A976=0,"",VLOOKUP($A976,RESUMO!$A$8:$B$107,2,FALSE))</f>
        <v>26</v>
      </c>
    </row>
    <row r="977" spans="1:17" x14ac:dyDescent="0.25">
      <c r="A977" s="53">
        <v>45524</v>
      </c>
      <c r="B977" s="1">
        <v>1</v>
      </c>
      <c r="C977" s="51" t="s">
        <v>479</v>
      </c>
      <c r="D977" s="54" t="s">
        <v>480</v>
      </c>
      <c r="E977" s="42" t="s">
        <v>656</v>
      </c>
      <c r="G977" s="69">
        <v>130</v>
      </c>
      <c r="H977">
        <v>8</v>
      </c>
      <c r="I977" s="69">
        <v>1040</v>
      </c>
      <c r="J977" s="41">
        <v>45524</v>
      </c>
      <c r="K977" s="57" t="s">
        <v>51</v>
      </c>
      <c r="L977" s="1" t="s">
        <v>481</v>
      </c>
      <c r="N977" t="str">
        <f>IF(F977="","NÃO","SIM")</f>
        <v>NÃO</v>
      </c>
      <c r="O977" t="str">
        <f>IF($B977=5,"SIM","")</f>
        <v/>
      </c>
      <c r="P977" s="52" t="str">
        <f>A977&amp;B977&amp;C977&amp;E977&amp;G977&amp;EDATE(J977,0)</f>
        <v>45524111499237685DIÁRIA13045524</v>
      </c>
      <c r="Q977" s="1">
        <f>IF(A977=0,"",VLOOKUP($A977,RESUMO!$A$8:$B$107,2,FALSE))</f>
        <v>26</v>
      </c>
    </row>
    <row r="978" spans="1:17" x14ac:dyDescent="0.25">
      <c r="A978" s="53">
        <v>45524</v>
      </c>
      <c r="B978" s="1">
        <v>1</v>
      </c>
      <c r="C978" s="51" t="s">
        <v>766</v>
      </c>
      <c r="D978" s="54" t="s">
        <v>767</v>
      </c>
      <c r="E978" s="42" t="s">
        <v>656</v>
      </c>
      <c r="G978" s="69">
        <v>130</v>
      </c>
      <c r="H978">
        <v>7</v>
      </c>
      <c r="I978" s="69">
        <v>910</v>
      </c>
      <c r="J978" s="41">
        <v>45524</v>
      </c>
      <c r="K978" s="57" t="s">
        <v>51</v>
      </c>
      <c r="N978" t="str">
        <f>IF(F978="","NÃO","SIM")</f>
        <v>NÃO</v>
      </c>
      <c r="O978" t="str">
        <f>IF($B978=5,"SIM","")</f>
        <v/>
      </c>
      <c r="P978" s="52" t="str">
        <f>A978&amp;B978&amp;C978&amp;E978&amp;G978&amp;EDATE(J978,0)</f>
        <v>45524170709873662DIÁRIA13045524</v>
      </c>
      <c r="Q978" s="1">
        <f>IF(A978=0,"",VLOOKUP($A978,RESUMO!$A$8:$B$107,2,FALSE))</f>
        <v>26</v>
      </c>
    </row>
    <row r="979" spans="1:17" x14ac:dyDescent="0.25">
      <c r="A979" s="41">
        <v>45524</v>
      </c>
      <c r="B979">
        <v>2</v>
      </c>
      <c r="C979" t="s">
        <v>17</v>
      </c>
      <c r="D979" t="s">
        <v>18</v>
      </c>
      <c r="E979" t="s">
        <v>42</v>
      </c>
      <c r="G979" s="69">
        <v>4000</v>
      </c>
      <c r="H979">
        <v>1</v>
      </c>
      <c r="I979" s="69">
        <v>4000</v>
      </c>
      <c r="J979" s="41">
        <v>45478</v>
      </c>
      <c r="K979" t="s">
        <v>21</v>
      </c>
      <c r="M979" t="s">
        <v>22</v>
      </c>
      <c r="N979" t="str">
        <f>IF(F979="","NÃO","SIM")</f>
        <v>NÃO</v>
      </c>
      <c r="O979" t="str">
        <f>IF($B979=5,"SIM","")</f>
        <v/>
      </c>
      <c r="P979" s="52" t="str">
        <f>A979&amp;B979&amp;C979&amp;E979&amp;G979&amp;EDATE(J979,0)</f>
        <v>45524230104762000107ADM OBRA - PARC. 10/15400045478</v>
      </c>
      <c r="Q979" s="1">
        <f>IF(A979=0,"",VLOOKUP($A979,RESUMO!$A$8:$B$107,2,FALSE))</f>
        <v>26</v>
      </c>
    </row>
    <row r="980" spans="1:17" x14ac:dyDescent="0.25">
      <c r="A980" s="41">
        <v>45524</v>
      </c>
      <c r="B980">
        <v>2</v>
      </c>
      <c r="C980" t="s">
        <v>17</v>
      </c>
      <c r="D980" t="s">
        <v>18</v>
      </c>
      <c r="E980" t="s">
        <v>43</v>
      </c>
      <c r="G980" s="69">
        <v>4000</v>
      </c>
      <c r="H980">
        <v>1</v>
      </c>
      <c r="I980" s="69">
        <v>4000</v>
      </c>
      <c r="J980" s="41">
        <v>45524</v>
      </c>
      <c r="K980" t="s">
        <v>21</v>
      </c>
      <c r="M980" t="s">
        <v>22</v>
      </c>
      <c r="N980" t="str">
        <f>IF(F980="","NÃO","SIM")</f>
        <v>NÃO</v>
      </c>
      <c r="O980" t="str">
        <f>IF($B980=5,"SIM","")</f>
        <v/>
      </c>
      <c r="P980" s="52" t="str">
        <f>A980&amp;B980&amp;C980&amp;E980&amp;G980&amp;EDATE(J980,0)</f>
        <v>45524230104762000107ADM OBRA - PARC. 11/15400045524</v>
      </c>
      <c r="Q980" s="1">
        <f>IF(A980=0,"",VLOOKUP($A980,RESUMO!$A$8:$B$107,2,FALSE))</f>
        <v>26</v>
      </c>
    </row>
    <row r="981" spans="1:17" x14ac:dyDescent="0.25">
      <c r="A981" s="53">
        <v>45524</v>
      </c>
      <c r="B981" s="1">
        <v>2</v>
      </c>
      <c r="C981" s="51" t="s">
        <v>119</v>
      </c>
      <c r="D981" s="54" t="s">
        <v>120</v>
      </c>
      <c r="E981" s="42" t="s">
        <v>756</v>
      </c>
      <c r="G981" s="69">
        <v>370</v>
      </c>
      <c r="H981"/>
      <c r="I981" s="69">
        <v>370</v>
      </c>
      <c r="J981" s="41">
        <v>45524</v>
      </c>
      <c r="K981" s="57" t="s">
        <v>90</v>
      </c>
      <c r="L981" s="1" t="s">
        <v>122</v>
      </c>
      <c r="N981" t="str">
        <f>IF(F981="","NÃO","SIM")</f>
        <v>NÃO</v>
      </c>
      <c r="O981" t="str">
        <f>IF($B981=5,"SIM","")</f>
        <v/>
      </c>
      <c r="P981" s="52" t="str">
        <f>A981&amp;B981&amp;C981&amp;E981&amp;G981&amp;EDATE(J981,0)</f>
        <v>45524237052904870FRETE PEDREIRA MACHADO - PED. 488837045524</v>
      </c>
      <c r="Q981" s="1">
        <f>IF(A981=0,"",VLOOKUP($A981,RESUMO!$A$8:$B$107,2,FALSE))</f>
        <v>26</v>
      </c>
    </row>
    <row r="982" spans="1:17" x14ac:dyDescent="0.25">
      <c r="A982" s="53">
        <v>45524</v>
      </c>
      <c r="B982" s="1">
        <v>3</v>
      </c>
      <c r="C982" s="51" t="s">
        <v>123</v>
      </c>
      <c r="D982" s="54" t="s">
        <v>124</v>
      </c>
      <c r="E982" s="42" t="s">
        <v>749</v>
      </c>
      <c r="G982" s="69">
        <v>487.15</v>
      </c>
      <c r="H982"/>
      <c r="I982" s="69">
        <v>487.15</v>
      </c>
      <c r="J982" s="41">
        <v>45524</v>
      </c>
      <c r="K982" s="57" t="s">
        <v>51</v>
      </c>
      <c r="N982" t="str">
        <f>IF(F982="","NÃO","SIM")</f>
        <v>NÃO</v>
      </c>
      <c r="O982" t="str">
        <f>IF($B982=5,"SIM","")</f>
        <v/>
      </c>
      <c r="P982" s="52" t="str">
        <f>A982&amp;B982&amp;C982&amp;E982&amp;G982&amp;EDATE(J982,0)</f>
        <v>45524300360305000104FOLHA 07/2024487,1545524</v>
      </c>
      <c r="Q982" s="1">
        <f>IF(A982=0,"",VLOOKUP($A982,RESUMO!$A$8:$B$107,2,FALSE))</f>
        <v>26</v>
      </c>
    </row>
    <row r="983" spans="1:17" x14ac:dyDescent="0.25">
      <c r="A983" s="53">
        <v>45524</v>
      </c>
      <c r="B983" s="1">
        <v>3</v>
      </c>
      <c r="C983" s="51" t="s">
        <v>129</v>
      </c>
      <c r="D983" s="54" t="s">
        <v>130</v>
      </c>
      <c r="E983" s="42" t="s">
        <v>749</v>
      </c>
      <c r="G983" s="69">
        <v>5844.03</v>
      </c>
      <c r="H983"/>
      <c r="I983" s="69">
        <v>5844.03</v>
      </c>
      <c r="J983" s="41">
        <v>45524</v>
      </c>
      <c r="K983" s="57" t="s">
        <v>51</v>
      </c>
      <c r="N983" t="str">
        <f>IF(F983="","NÃO","SIM")</f>
        <v>NÃO</v>
      </c>
      <c r="O983" t="str">
        <f>IF($B983=5,"SIM","")</f>
        <v/>
      </c>
      <c r="P983" s="52" t="str">
        <f>A983&amp;B983&amp;C983&amp;E983&amp;G983&amp;EDATE(J983,0)</f>
        <v>45524300394460000141FOLHA 07/20245844,0345524</v>
      </c>
      <c r="Q983" s="1">
        <f>IF(A983=0,"",VLOOKUP($A983,RESUMO!$A$8:$B$107,2,FALSE))</f>
        <v>26</v>
      </c>
    </row>
    <row r="984" spans="1:17" x14ac:dyDescent="0.25">
      <c r="A984" s="53">
        <v>45524</v>
      </c>
      <c r="B984" s="1">
        <v>3</v>
      </c>
      <c r="C984" s="51" t="s">
        <v>666</v>
      </c>
      <c r="D984" s="54" t="s">
        <v>667</v>
      </c>
      <c r="E984" s="42" t="s">
        <v>750</v>
      </c>
      <c r="G984" s="69">
        <v>79.8</v>
      </c>
      <c r="H984"/>
      <c r="I984" s="69">
        <v>79.8</v>
      </c>
      <c r="J984" s="41">
        <v>45527</v>
      </c>
      <c r="K984" s="57" t="s">
        <v>51</v>
      </c>
      <c r="L984" s="1" t="s">
        <v>81</v>
      </c>
      <c r="N984" t="str">
        <f>IF(F984="","NÃO","SIM")</f>
        <v>NÃO</v>
      </c>
      <c r="O984" t="str">
        <f>IF($B984=5,"SIM","")</f>
        <v/>
      </c>
      <c r="P984" s="52" t="str">
        <f>A984&amp;B984&amp;C984&amp;E984&amp;G984&amp;EDATE(J984,0)</f>
        <v>45524310000000001EVENTO SST 20/0779,845527</v>
      </c>
      <c r="Q984" s="1">
        <f>IF(A984=0,"",VLOOKUP($A984,RESUMO!$A$8:$B$107,2,FALSE))</f>
        <v>26</v>
      </c>
    </row>
    <row r="985" spans="1:17" x14ac:dyDescent="0.25">
      <c r="A985" s="53">
        <v>45524</v>
      </c>
      <c r="B985" s="1">
        <v>3</v>
      </c>
      <c r="C985" s="51" t="s">
        <v>126</v>
      </c>
      <c r="D985" s="54" t="s">
        <v>127</v>
      </c>
      <c r="E985" s="42" t="s">
        <v>751</v>
      </c>
      <c r="G985" s="69">
        <v>1049.67</v>
      </c>
      <c r="H985"/>
      <c r="I985" s="69">
        <v>1049.67</v>
      </c>
      <c r="J985" s="41">
        <v>45537</v>
      </c>
      <c r="K985" s="57" t="s">
        <v>90</v>
      </c>
      <c r="N985" t="str">
        <f>IF(F985="","NÃO","SIM")</f>
        <v>NÃO</v>
      </c>
      <c r="O985" t="str">
        <f>IF($B985=5,"SIM","")</f>
        <v/>
      </c>
      <c r="P985" s="52" t="str">
        <f>A985&amp;B985&amp;C985&amp;E985&amp;G985&amp;EDATE(J985,0)</f>
        <v>45524316652460000215BRITA 3 - NF 100141049,6745537</v>
      </c>
      <c r="Q985" s="1">
        <f>IF(A985=0,"",VLOOKUP($A985,RESUMO!$A$8:$B$107,2,FALSE))</f>
        <v>26</v>
      </c>
    </row>
    <row r="986" spans="1:17" x14ac:dyDescent="0.25">
      <c r="A986" s="53">
        <v>45524</v>
      </c>
      <c r="B986" s="1">
        <v>3</v>
      </c>
      <c r="C986" s="51" t="s">
        <v>503</v>
      </c>
      <c r="D986" s="54" t="s">
        <v>504</v>
      </c>
      <c r="E986" s="42" t="s">
        <v>754</v>
      </c>
      <c r="G986" s="69">
        <v>286</v>
      </c>
      <c r="H986"/>
      <c r="I986" s="69">
        <v>286</v>
      </c>
      <c r="J986" s="41">
        <v>45525</v>
      </c>
      <c r="K986" s="57" t="s">
        <v>51</v>
      </c>
      <c r="N986" t="str">
        <f>IF(F986="","NÃO","SIM")</f>
        <v>NÃO</v>
      </c>
      <c r="O986" t="str">
        <f>IF($B986=5,"SIM","")</f>
        <v/>
      </c>
      <c r="P986" s="52" t="str">
        <f>A986&amp;B986&amp;C986&amp;E986&amp;G986&amp;EDATE(J986,0)</f>
        <v>45524330996544000116REALIZAÇÃO DE EXAMES - NF 317928645525</v>
      </c>
      <c r="Q986" s="1">
        <f>IF(A986=0,"",VLOOKUP($A986,RESUMO!$A$8:$B$107,2,FALSE))</f>
        <v>26</v>
      </c>
    </row>
    <row r="987" spans="1:17" x14ac:dyDescent="0.25">
      <c r="A987" s="53">
        <v>45524</v>
      </c>
      <c r="B987" s="1">
        <v>3</v>
      </c>
      <c r="C987" s="51" t="s">
        <v>178</v>
      </c>
      <c r="D987" s="54" t="s">
        <v>179</v>
      </c>
      <c r="E987" s="42" t="s">
        <v>755</v>
      </c>
      <c r="G987" s="69">
        <v>45</v>
      </c>
      <c r="H987"/>
      <c r="I987" s="69">
        <v>45</v>
      </c>
      <c r="J987" s="41">
        <v>45527</v>
      </c>
      <c r="K987" s="57" t="s">
        <v>181</v>
      </c>
      <c r="N987" t="str">
        <f>IF(F987="","NÃO","SIM")</f>
        <v>NÃO</v>
      </c>
      <c r="O987" t="str">
        <f>IF($B987=5,"SIM","")</f>
        <v/>
      </c>
      <c r="P987" s="52" t="str">
        <f>A987&amp;B987&amp;C987&amp;E987&amp;G987&amp;EDATE(J987,0)</f>
        <v>45524307409393000130SERRA DE VIDEA - NF 27004545527</v>
      </c>
      <c r="Q987" s="1">
        <f>IF(A987=0,"",VLOOKUP($A987,RESUMO!$A$8:$B$107,2,FALSE))</f>
        <v>26</v>
      </c>
    </row>
    <row r="988" spans="1:17" x14ac:dyDescent="0.25">
      <c r="A988" s="53">
        <v>45524</v>
      </c>
      <c r="B988" s="1">
        <v>3</v>
      </c>
      <c r="C988" s="51" t="s">
        <v>178</v>
      </c>
      <c r="D988" s="54" t="s">
        <v>179</v>
      </c>
      <c r="E988" s="42" t="s">
        <v>758</v>
      </c>
      <c r="G988" s="69">
        <v>350</v>
      </c>
      <c r="H988"/>
      <c r="I988" s="69">
        <v>350</v>
      </c>
      <c r="J988" s="41">
        <v>45532</v>
      </c>
      <c r="K988" s="57" t="s">
        <v>181</v>
      </c>
      <c r="N988" t="str">
        <f>IF(F988="","NÃO","SIM")</f>
        <v>NÃO</v>
      </c>
      <c r="O988" t="str">
        <f>IF($B988=5,"SIM","")</f>
        <v/>
      </c>
      <c r="P988" s="52" t="str">
        <f>A988&amp;B988&amp;C988&amp;E988&amp;G988&amp;EDATE(J988,0)</f>
        <v>45524307409393000130MISTURADOR, MOTOR E MANGOTE - NF 2554435045532</v>
      </c>
      <c r="Q988" s="1">
        <f>IF(A988=0,"",VLOOKUP($A988,RESUMO!$A$8:$B$107,2,FALSE))</f>
        <v>26</v>
      </c>
    </row>
    <row r="989" spans="1:17" x14ac:dyDescent="0.25">
      <c r="A989" s="53">
        <v>45524</v>
      </c>
      <c r="B989" s="1">
        <v>3</v>
      </c>
      <c r="C989" s="51" t="s">
        <v>178</v>
      </c>
      <c r="D989" s="54" t="s">
        <v>179</v>
      </c>
      <c r="E989" s="42" t="s">
        <v>759</v>
      </c>
      <c r="G989" s="69">
        <v>305</v>
      </c>
      <c r="H989"/>
      <c r="I989" s="69">
        <v>305</v>
      </c>
      <c r="J989" s="41">
        <v>45527</v>
      </c>
      <c r="K989" s="57" t="s">
        <v>181</v>
      </c>
      <c r="N989" t="str">
        <f>IF(F989="","NÃO","SIM")</f>
        <v>NÃO</v>
      </c>
      <c r="O989" t="str">
        <f>IF($B989=5,"SIM","")</f>
        <v/>
      </c>
      <c r="P989" s="52" t="str">
        <f>A989&amp;B989&amp;C989&amp;E989&amp;G989&amp;EDATE(J989,0)</f>
        <v>45524307409393000130ESMERILHADIERA E MARTELETE - NF 2544630545527</v>
      </c>
      <c r="Q989" s="1">
        <f>IF(A989=0,"",VLOOKUP($A989,RESUMO!$A$8:$B$107,2,FALSE))</f>
        <v>26</v>
      </c>
    </row>
    <row r="990" spans="1:17" x14ac:dyDescent="0.25">
      <c r="A990" s="53">
        <v>45524</v>
      </c>
      <c r="B990" s="1">
        <v>3</v>
      </c>
      <c r="C990" s="51" t="s">
        <v>596</v>
      </c>
      <c r="D990" s="54" t="s">
        <v>597</v>
      </c>
      <c r="E990" s="42" t="s">
        <v>760</v>
      </c>
      <c r="G990" s="69">
        <v>2430</v>
      </c>
      <c r="H990"/>
      <c r="I990" s="69">
        <v>2430</v>
      </c>
      <c r="J990" s="41">
        <v>45526</v>
      </c>
      <c r="K990" s="57" t="s">
        <v>181</v>
      </c>
      <c r="N990" t="str">
        <f>IF(F990="","NÃO","SIM")</f>
        <v>NÃO</v>
      </c>
      <c r="O990" t="str">
        <f>IF($B990=5,"SIM","")</f>
        <v/>
      </c>
      <c r="P990" s="52" t="str">
        <f>A990&amp;B990&amp;C990&amp;E990&amp;G990&amp;EDATE(J990,0)</f>
        <v>45524309462647000100LOCAÇÃO DE CAÇAMBAS - NF 661243045526</v>
      </c>
      <c r="Q990" s="1">
        <f>IF(A990=0,"",VLOOKUP($A990,RESUMO!$A$8:$B$107,2,FALSE))</f>
        <v>26</v>
      </c>
    </row>
    <row r="991" spans="1:17" x14ac:dyDescent="0.25">
      <c r="A991" s="53">
        <v>45524</v>
      </c>
      <c r="B991" s="1">
        <v>3</v>
      </c>
      <c r="C991" s="51" t="s">
        <v>463</v>
      </c>
      <c r="D991" s="54" t="s">
        <v>464</v>
      </c>
      <c r="E991" s="42" t="s">
        <v>764</v>
      </c>
      <c r="G991" s="69">
        <v>344</v>
      </c>
      <c r="H991"/>
      <c r="I991" s="69">
        <v>344</v>
      </c>
      <c r="J991" s="41">
        <v>45524</v>
      </c>
      <c r="K991" s="57" t="s">
        <v>181</v>
      </c>
      <c r="N991" t="str">
        <f>IF(F991="","NÃO","SIM")</f>
        <v>NÃO</v>
      </c>
      <c r="O991" t="str">
        <f>IF($B991=5,"SIM","")</f>
        <v/>
      </c>
      <c r="P991" s="52" t="str">
        <f>A991&amp;B991&amp;C991&amp;E991&amp;G991&amp;EDATE(J991,0)</f>
        <v>45524321944558000103LOCAÇÃO DE ANDAIMES - ND 950434445524</v>
      </c>
      <c r="Q991" s="1">
        <f>IF(A991=0,"",VLOOKUP($A991,RESUMO!$A$8:$B$107,2,FALSE))</f>
        <v>26</v>
      </c>
    </row>
    <row r="992" spans="1:17" x14ac:dyDescent="0.25">
      <c r="A992" s="53">
        <v>45524</v>
      </c>
      <c r="B992" s="1">
        <v>3</v>
      </c>
      <c r="C992" s="51" t="s">
        <v>85</v>
      </c>
      <c r="D992" s="54" t="s">
        <v>86</v>
      </c>
      <c r="E992" s="42" t="s">
        <v>664</v>
      </c>
      <c r="G992" s="69">
        <v>43.8</v>
      </c>
      <c r="H992"/>
      <c r="I992" s="69">
        <v>43.8</v>
      </c>
      <c r="J992" s="41">
        <v>45535</v>
      </c>
      <c r="K992" s="57" t="s">
        <v>51</v>
      </c>
      <c r="N992" t="str">
        <f>IF(F992="","NÃO","SIM")</f>
        <v>NÃO</v>
      </c>
      <c r="O992" t="str">
        <f>IF($B992=5,"SIM","")</f>
        <v/>
      </c>
      <c r="P992" s="52" t="str">
        <f>A992&amp;B992&amp;C992&amp;E992&amp;G992&amp;EDATE(J992,0)</f>
        <v>45524338727707000177SEGURO COLABORADORES43,845535</v>
      </c>
      <c r="Q992" s="1">
        <f>IF(A992=0,"",VLOOKUP($A992,RESUMO!$A$8:$B$107,2,FALSE))</f>
        <v>26</v>
      </c>
    </row>
    <row r="993" spans="1:17" x14ac:dyDescent="0.25">
      <c r="A993" s="53">
        <v>45524</v>
      </c>
      <c r="B993" s="1">
        <v>3</v>
      </c>
      <c r="C993" s="51" t="s">
        <v>183</v>
      </c>
      <c r="D993" s="54" t="s">
        <v>184</v>
      </c>
      <c r="E993" s="42" t="s">
        <v>765</v>
      </c>
      <c r="G993" s="69">
        <v>3124.44</v>
      </c>
      <c r="H993"/>
      <c r="I993" s="69">
        <v>3124.44</v>
      </c>
      <c r="J993" s="41">
        <v>45532</v>
      </c>
      <c r="K993" s="57" t="s">
        <v>51</v>
      </c>
      <c r="N993" t="str">
        <f>IF(F993="","NÃO","SIM")</f>
        <v>NÃO</v>
      </c>
      <c r="O993" t="str">
        <f>IF($B993=5,"SIM","")</f>
        <v/>
      </c>
      <c r="P993" s="52" t="str">
        <f>A993&amp;B993&amp;C993&amp;E993&amp;G993&amp;EDATE(J993,0)</f>
        <v>45524324654133000220CESTAS BASICAS - NF 2531973124,4445532</v>
      </c>
      <c r="Q993" s="1">
        <f>IF(A993=0,"",VLOOKUP($A993,RESUMO!$A$8:$B$107,2,FALSE))</f>
        <v>26</v>
      </c>
    </row>
    <row r="994" spans="1:17" x14ac:dyDescent="0.25">
      <c r="A994" s="53">
        <v>45524</v>
      </c>
      <c r="B994" s="1">
        <v>3</v>
      </c>
      <c r="C994" s="51" t="s">
        <v>82</v>
      </c>
      <c r="D994" s="54" t="s">
        <v>83</v>
      </c>
      <c r="E994" s="42" t="s">
        <v>772</v>
      </c>
      <c r="G994" s="69">
        <v>156</v>
      </c>
      <c r="H994"/>
      <c r="I994" s="69">
        <v>156</v>
      </c>
      <c r="J994" s="41">
        <v>45524</v>
      </c>
      <c r="K994" s="57" t="s">
        <v>51</v>
      </c>
      <c r="N994" t="str">
        <f>IF(F994="","NÃO","SIM")</f>
        <v>NÃO</v>
      </c>
      <c r="O994" t="str">
        <f>IF($B994=5,"SIM","")</f>
        <v/>
      </c>
      <c r="P994" s="52" t="str">
        <f>A994&amp;B994&amp;C994&amp;E994&amp;G994&amp;EDATE(J994,0)</f>
        <v>45524336245582000113REALIZAÇÃO DE EXAMES - NF 66415645524</v>
      </c>
      <c r="Q994" s="1">
        <f>IF(A994=0,"",VLOOKUP($A994,RESUMO!$A$8:$B$107,2,FALSE))</f>
        <v>26</v>
      </c>
    </row>
    <row r="995" spans="1:17" x14ac:dyDescent="0.25">
      <c r="A995" s="53">
        <v>45524</v>
      </c>
      <c r="B995" s="1">
        <v>5</v>
      </c>
      <c r="C995" s="51" t="s">
        <v>661</v>
      </c>
      <c r="D995" s="54" t="s">
        <v>104</v>
      </c>
      <c r="E995" s="42" t="s">
        <v>752</v>
      </c>
      <c r="G995" s="69">
        <v>121.96</v>
      </c>
      <c r="H995"/>
      <c r="I995" s="69">
        <v>121.96</v>
      </c>
      <c r="J995" s="41">
        <v>45505</v>
      </c>
      <c r="K995" s="57" t="s">
        <v>90</v>
      </c>
      <c r="N995" t="str">
        <f>IF(F995="","NÃO","SIM")</f>
        <v>NÃO</v>
      </c>
      <c r="O995" t="str">
        <f>IF($B995=5,"SIM","")</f>
        <v>SIM</v>
      </c>
      <c r="P995" s="52" t="str">
        <f>A995&amp;B995&amp;C995&amp;E995&amp;G995&amp;EDATE(J995,0)</f>
        <v>45524517250275000186BUCHA E TUBO - NF 924024121,9645505</v>
      </c>
      <c r="Q995" s="1">
        <f>IF(A995=0,"",VLOOKUP($A995,RESUMO!$A$8:$B$107,2,FALSE))</f>
        <v>26</v>
      </c>
    </row>
    <row r="996" spans="1:17" x14ac:dyDescent="0.25">
      <c r="A996" s="53">
        <v>45524</v>
      </c>
      <c r="B996" s="1">
        <v>5</v>
      </c>
      <c r="C996" s="51" t="s">
        <v>661</v>
      </c>
      <c r="D996" s="54" t="s">
        <v>104</v>
      </c>
      <c r="E996" s="42" t="s">
        <v>753</v>
      </c>
      <c r="G996" s="69">
        <v>20.9</v>
      </c>
      <c r="H996"/>
      <c r="I996" s="69">
        <v>20.9</v>
      </c>
      <c r="J996" s="41">
        <v>45505</v>
      </c>
      <c r="K996" s="57" t="s">
        <v>90</v>
      </c>
      <c r="N996" t="str">
        <f>IF(F996="","NÃO","SIM")</f>
        <v>NÃO</v>
      </c>
      <c r="O996" t="str">
        <f>IF($B996=5,"SIM","")</f>
        <v>SIM</v>
      </c>
      <c r="P996" s="52" t="str">
        <f>A996&amp;B996&amp;C996&amp;E996&amp;G996&amp;EDATE(J996,0)</f>
        <v>45524517250275000186LUVA - NF 92402520,945505</v>
      </c>
      <c r="Q996" s="1">
        <f>IF(A996=0,"",VLOOKUP($A996,RESUMO!$A$8:$B$107,2,FALSE))</f>
        <v>26</v>
      </c>
    </row>
    <row r="997" spans="1:17" x14ac:dyDescent="0.25">
      <c r="A997" s="53">
        <v>45524</v>
      </c>
      <c r="B997" s="1">
        <v>5</v>
      </c>
      <c r="C997" s="51" t="s">
        <v>661</v>
      </c>
      <c r="D997" s="54" t="s">
        <v>104</v>
      </c>
      <c r="E997" s="42" t="s">
        <v>757</v>
      </c>
      <c r="G997" s="69">
        <v>147.36000000000001</v>
      </c>
      <c r="H997"/>
      <c r="I997" s="69">
        <v>147.36000000000001</v>
      </c>
      <c r="J997" s="41">
        <v>45504</v>
      </c>
      <c r="K997" s="57" t="s">
        <v>90</v>
      </c>
      <c r="N997" t="str">
        <f>IF(F997="","NÃO","SIM")</f>
        <v>NÃO</v>
      </c>
      <c r="O997" t="str">
        <f>IF($B997=5,"SIM","")</f>
        <v>SIM</v>
      </c>
      <c r="P997" s="52" t="str">
        <f>A997&amp;B997&amp;C997&amp;E997&amp;G997&amp;EDATE(J997,0)</f>
        <v>45524517250275000186MATERIAIS HIDRAULICOS - NF 923746147,3645504</v>
      </c>
      <c r="Q997" s="1">
        <f>IF(A997=0,"",VLOOKUP($A997,RESUMO!$A$8:$B$107,2,FALSE))</f>
        <v>26</v>
      </c>
    </row>
    <row r="998" spans="1:17" x14ac:dyDescent="0.25">
      <c r="A998" s="53">
        <v>45524</v>
      </c>
      <c r="B998" s="1">
        <v>5</v>
      </c>
      <c r="C998" s="51" t="s">
        <v>761</v>
      </c>
      <c r="D998" s="54" t="s">
        <v>194</v>
      </c>
      <c r="E998" s="42" t="s">
        <v>762</v>
      </c>
      <c r="G998" s="69">
        <v>1400.43</v>
      </c>
      <c r="H998"/>
      <c r="I998" s="69">
        <v>1400.43</v>
      </c>
      <c r="J998" s="41">
        <v>45512</v>
      </c>
      <c r="K998" s="57" t="s">
        <v>90</v>
      </c>
      <c r="N998" t="str">
        <f>IF(F998="","NÃO","SIM")</f>
        <v>NÃO</v>
      </c>
      <c r="O998" t="str">
        <f>IF($B998=5,"SIM","")</f>
        <v>SIM</v>
      </c>
      <c r="P998" s="52" t="str">
        <f>A998&amp;B998&amp;C998&amp;E998&amp;G998&amp;EDATE(J998,0)</f>
        <v>45524502697297000383MATERIAS ELÉTRICOS - NF 3272801400,4345512</v>
      </c>
      <c r="Q998" s="1">
        <f>IF(A998=0,"",VLOOKUP($A998,RESUMO!$A$8:$B$107,2,FALSE))</f>
        <v>26</v>
      </c>
    </row>
    <row r="999" spans="1:17" x14ac:dyDescent="0.25">
      <c r="A999" s="53">
        <v>45524</v>
      </c>
      <c r="B999" s="1">
        <v>5</v>
      </c>
      <c r="C999" s="51" t="s">
        <v>291</v>
      </c>
      <c r="D999" s="54" t="s">
        <v>292</v>
      </c>
      <c r="E999" s="42" t="s">
        <v>763</v>
      </c>
      <c r="G999" s="69">
        <v>220</v>
      </c>
      <c r="H999"/>
      <c r="I999" s="69">
        <v>220</v>
      </c>
      <c r="J999" s="41">
        <v>45516</v>
      </c>
      <c r="K999" s="57" t="s">
        <v>90</v>
      </c>
      <c r="N999" t="str">
        <f>IF(F999="","NÃO","SIM")</f>
        <v>NÃO</v>
      </c>
      <c r="O999" t="str">
        <f>IF($B999=5,"SIM","")</f>
        <v>SIM</v>
      </c>
      <c r="P999" s="52" t="str">
        <f>A999&amp;B999&amp;C999&amp;E999&amp;G999&amp;EDATE(J999,0)</f>
        <v>45524597397491000198PINO ARRUELA - NF 5987122045516</v>
      </c>
      <c r="Q999" s="1">
        <f>IF(A999=0,"",VLOOKUP($A999,RESUMO!$A$8:$B$107,2,FALSE))</f>
        <v>26</v>
      </c>
    </row>
    <row r="1000" spans="1:17" x14ac:dyDescent="0.25">
      <c r="A1000" s="53">
        <v>45524</v>
      </c>
      <c r="B1000" s="1">
        <v>5</v>
      </c>
      <c r="C1000" s="51" t="s">
        <v>689</v>
      </c>
      <c r="D1000" s="54" t="s">
        <v>690</v>
      </c>
      <c r="E1000" s="42" t="s">
        <v>768</v>
      </c>
      <c r="G1000" s="69">
        <v>558.35</v>
      </c>
      <c r="H1000"/>
      <c r="I1000" s="69">
        <v>558.35</v>
      </c>
      <c r="J1000" s="41">
        <v>45511</v>
      </c>
      <c r="K1000" s="57" t="s">
        <v>90</v>
      </c>
      <c r="N1000" t="str">
        <f>IF(F1000="","NÃO","SIM")</f>
        <v>NÃO</v>
      </c>
      <c r="O1000" t="str">
        <f>IF($B1000=5,"SIM","")</f>
        <v>SIM</v>
      </c>
      <c r="P1000" s="52" t="str">
        <f>A1000&amp;B1000&amp;C1000&amp;E1000&amp;G1000&amp;EDATE(J1000,0)</f>
        <v>45524503726802000171BLOCO CONCRETO, TIJOLO E AREIA - NF70321558,3545511</v>
      </c>
      <c r="Q1000" s="1">
        <f>IF(A1000=0,"",VLOOKUP($A1000,RESUMO!$A$8:$B$107,2,FALSE))</f>
        <v>26</v>
      </c>
    </row>
    <row r="1001" spans="1:17" x14ac:dyDescent="0.25">
      <c r="A1001" s="53">
        <v>45524</v>
      </c>
      <c r="B1001" s="1">
        <v>5</v>
      </c>
      <c r="C1001" s="51" t="s">
        <v>281</v>
      </c>
      <c r="D1001" s="54" t="s">
        <v>282</v>
      </c>
      <c r="E1001" s="42" t="s">
        <v>769</v>
      </c>
      <c r="G1001" s="69">
        <v>422.91</v>
      </c>
      <c r="H1001"/>
      <c r="I1001" s="69">
        <v>422.91</v>
      </c>
      <c r="J1001" s="41">
        <v>45513</v>
      </c>
      <c r="K1001" s="57" t="s">
        <v>90</v>
      </c>
      <c r="N1001" t="str">
        <f>IF(F1001="","NÃO","SIM")</f>
        <v>NÃO</v>
      </c>
      <c r="O1001" t="str">
        <f>IF($B1001=5,"SIM","")</f>
        <v>SIM</v>
      </c>
      <c r="P1001" s="52" t="str">
        <f>A1001&amp;B1001&amp;C1001&amp;E1001&amp;G1001&amp;EDATE(J1001,0)</f>
        <v>45524542841924000160AÇO - NF 66407422,9145513</v>
      </c>
      <c r="Q1001" s="1">
        <f>IF(A1001=0,"",VLOOKUP($A1001,RESUMO!$A$8:$B$107,2,FALSE))</f>
        <v>26</v>
      </c>
    </row>
    <row r="1002" spans="1:17" x14ac:dyDescent="0.25">
      <c r="A1002" s="53">
        <v>45524</v>
      </c>
      <c r="B1002" s="1">
        <v>5</v>
      </c>
      <c r="C1002" s="51" t="s">
        <v>362</v>
      </c>
      <c r="D1002" s="54" t="s">
        <v>363</v>
      </c>
      <c r="E1002" s="42" t="s">
        <v>770</v>
      </c>
      <c r="G1002" s="69">
        <v>630</v>
      </c>
      <c r="H1002"/>
      <c r="I1002" s="69">
        <v>630</v>
      </c>
      <c r="J1002" s="41">
        <v>45516</v>
      </c>
      <c r="K1002" s="57" t="s">
        <v>90</v>
      </c>
      <c r="N1002" t="str">
        <f>IF(F1002="","NÃO","SIM")</f>
        <v>NÃO</v>
      </c>
      <c r="O1002" t="str">
        <f>IF($B1002=5,"SIM","")</f>
        <v>SIM</v>
      </c>
      <c r="P1002" s="52" t="str">
        <f>A1002&amp;B1002&amp;C1002&amp;E1002&amp;G1002&amp;EDATE(J1002,0)</f>
        <v>45524517015387000152BIANCO - AGUARDANDO NF63045516</v>
      </c>
      <c r="Q1002" s="1">
        <f>IF(A1002=0,"",VLOOKUP($A1002,RESUMO!$A$8:$B$107,2,FALSE))</f>
        <v>26</v>
      </c>
    </row>
    <row r="1003" spans="1:17" x14ac:dyDescent="0.25">
      <c r="A1003" s="53">
        <v>45524</v>
      </c>
      <c r="B1003" s="1">
        <v>5</v>
      </c>
      <c r="C1003" s="51" t="s">
        <v>281</v>
      </c>
      <c r="D1003" s="54" t="s">
        <v>282</v>
      </c>
      <c r="E1003" s="42" t="s">
        <v>771</v>
      </c>
      <c r="G1003" s="69">
        <v>422.91</v>
      </c>
      <c r="H1003"/>
      <c r="I1003" s="69">
        <v>422.91</v>
      </c>
      <c r="J1003" s="41">
        <v>45513</v>
      </c>
      <c r="K1003" s="57" t="s">
        <v>90</v>
      </c>
      <c r="N1003" t="str">
        <f>IF(F1003="","NÃO","SIM")</f>
        <v>NÃO</v>
      </c>
      <c r="O1003" t="str">
        <f>IF($B1003=5,"SIM","")</f>
        <v>SIM</v>
      </c>
      <c r="P1003" s="52" t="str">
        <f>A1003&amp;B1003&amp;C1003&amp;E1003&amp;G1003&amp;EDATE(J1003,0)</f>
        <v>45524542841924000160AÇO -  AGUARDANDO NF422,9145513</v>
      </c>
      <c r="Q1003" s="1">
        <f>IF(A1003=0,"",VLOOKUP($A1003,RESUMO!$A$8:$B$107,2,FALSE))</f>
        <v>26</v>
      </c>
    </row>
    <row r="1004" spans="1:17" x14ac:dyDescent="0.25">
      <c r="A1004" s="53">
        <v>45540</v>
      </c>
      <c r="B1004" s="1">
        <v>1</v>
      </c>
      <c r="C1004" s="51" t="s">
        <v>62</v>
      </c>
      <c r="D1004" s="54" t="s">
        <v>63</v>
      </c>
      <c r="E1004" s="42" t="s">
        <v>64</v>
      </c>
      <c r="G1004" s="69">
        <v>1510.11</v>
      </c>
      <c r="H1004"/>
      <c r="I1004" s="69">
        <v>1510.11</v>
      </c>
      <c r="J1004" s="41">
        <v>45541</v>
      </c>
      <c r="K1004" s="57" t="s">
        <v>51</v>
      </c>
      <c r="L1004" s="1" t="s">
        <v>65</v>
      </c>
      <c r="N1004" t="str">
        <f>IF(F1004="","NÃO","SIM")</f>
        <v>NÃO</v>
      </c>
      <c r="O1004" t="str">
        <f>IF($B1004=5,"SIM","")</f>
        <v/>
      </c>
      <c r="P1004" s="52" t="str">
        <f>A1004&amp;B1004&amp;C1004&amp;E1004&amp;G1004&amp;EDATE(J1004,0)</f>
        <v>45540112101331640SALÁRIO1510,1145541</v>
      </c>
      <c r="Q1004" s="1">
        <f>IF(A1004=0,"",VLOOKUP($A1004,RESUMO!$A$8:$B$107,2,FALSE))</f>
        <v>27</v>
      </c>
    </row>
    <row r="1005" spans="1:17" x14ac:dyDescent="0.25">
      <c r="A1005" s="53">
        <v>45540</v>
      </c>
      <c r="B1005" s="1">
        <v>1</v>
      </c>
      <c r="C1005" s="51" t="s">
        <v>204</v>
      </c>
      <c r="D1005" s="54" t="s">
        <v>205</v>
      </c>
      <c r="E1005" s="42" t="s">
        <v>64</v>
      </c>
      <c r="G1005" s="69">
        <v>1189.08</v>
      </c>
      <c r="H1005"/>
      <c r="I1005" s="69">
        <v>1189.08</v>
      </c>
      <c r="J1005" s="41">
        <v>45541</v>
      </c>
      <c r="K1005" s="57" t="s">
        <v>51</v>
      </c>
      <c r="L1005" s="1" t="s">
        <v>206</v>
      </c>
      <c r="N1005" t="str">
        <f>IF(F1005="","NÃO","SIM")</f>
        <v>NÃO</v>
      </c>
      <c r="O1005" t="str">
        <f>IF($B1005=5,"SIM","")</f>
        <v/>
      </c>
      <c r="P1005" s="52" t="str">
        <f>A1005&amp;B1005&amp;C1005&amp;E1005&amp;G1005&amp;EDATE(J1005,0)</f>
        <v>45540105864821560SALÁRIO1189,0845541</v>
      </c>
      <c r="Q1005" s="1">
        <f>IF(A1005=0,"",VLOOKUP($A1005,RESUMO!$A$8:$B$107,2,FALSE))</f>
        <v>27</v>
      </c>
    </row>
    <row r="1006" spans="1:17" x14ac:dyDescent="0.25">
      <c r="A1006" s="53">
        <v>45540</v>
      </c>
      <c r="B1006" s="1">
        <v>1</v>
      </c>
      <c r="C1006" s="51" t="s">
        <v>62</v>
      </c>
      <c r="D1006" s="54" t="s">
        <v>63</v>
      </c>
      <c r="E1006" s="42" t="s">
        <v>107</v>
      </c>
      <c r="G1006" s="69">
        <v>31.4</v>
      </c>
      <c r="H1006">
        <v>5</v>
      </c>
      <c r="I1006" s="69">
        <v>157</v>
      </c>
      <c r="J1006" s="41">
        <v>45541</v>
      </c>
      <c r="K1006" s="57" t="s">
        <v>51</v>
      </c>
      <c r="L1006" s="1" t="s">
        <v>65</v>
      </c>
      <c r="N1006" t="str">
        <f>IF(F1006="","NÃO","SIM")</f>
        <v>NÃO</v>
      </c>
      <c r="O1006" t="str">
        <f>IF($B1006=5,"SIM","")</f>
        <v/>
      </c>
      <c r="P1006" s="52" t="str">
        <f>A1006&amp;B1006&amp;C1006&amp;E1006&amp;G1006&amp;EDATE(J1006,0)</f>
        <v>45540112101331640TRANSPORTE31,445541</v>
      </c>
      <c r="Q1006" s="1">
        <f>IF(A1006=0,"",VLOOKUP($A1006,RESUMO!$A$8:$B$107,2,FALSE))</f>
        <v>27</v>
      </c>
    </row>
    <row r="1007" spans="1:17" x14ac:dyDescent="0.25">
      <c r="A1007" s="53">
        <v>45540</v>
      </c>
      <c r="B1007" s="1">
        <v>1</v>
      </c>
      <c r="C1007" s="51" t="s">
        <v>204</v>
      </c>
      <c r="D1007" s="54" t="s">
        <v>205</v>
      </c>
      <c r="E1007" s="42" t="s">
        <v>107</v>
      </c>
      <c r="G1007" s="69">
        <v>10</v>
      </c>
      <c r="H1007">
        <v>20</v>
      </c>
      <c r="I1007" s="69">
        <v>200</v>
      </c>
      <c r="J1007" s="41">
        <v>45541</v>
      </c>
      <c r="K1007" s="57" t="s">
        <v>51</v>
      </c>
      <c r="L1007" s="1" t="s">
        <v>206</v>
      </c>
      <c r="N1007" t="str">
        <f>IF(F1007="","NÃO","SIM")</f>
        <v>NÃO</v>
      </c>
      <c r="O1007" t="str">
        <f>IF($B1007=5,"SIM","")</f>
        <v/>
      </c>
      <c r="P1007" s="52" t="str">
        <f>A1007&amp;B1007&amp;C1007&amp;E1007&amp;G1007&amp;EDATE(J1007,0)</f>
        <v>45540105864821560TRANSPORTE1045541</v>
      </c>
      <c r="Q1007" s="1">
        <f>IF(A1007=0,"",VLOOKUP($A1007,RESUMO!$A$8:$B$107,2,FALSE))</f>
        <v>27</v>
      </c>
    </row>
    <row r="1008" spans="1:17" x14ac:dyDescent="0.25">
      <c r="A1008" s="53">
        <v>45540</v>
      </c>
      <c r="B1008" s="1">
        <v>1</v>
      </c>
      <c r="C1008" s="51" t="s">
        <v>62</v>
      </c>
      <c r="D1008" s="54" t="s">
        <v>63</v>
      </c>
      <c r="E1008" s="42" t="s">
        <v>108</v>
      </c>
      <c r="G1008" s="69">
        <v>4</v>
      </c>
      <c r="H1008">
        <v>5</v>
      </c>
      <c r="I1008" s="69">
        <v>20</v>
      </c>
      <c r="J1008" s="41">
        <v>45541</v>
      </c>
      <c r="K1008" s="57" t="s">
        <v>51</v>
      </c>
      <c r="L1008" s="1" t="s">
        <v>65</v>
      </c>
      <c r="N1008" t="str">
        <f>IF(F1008="","NÃO","SIM")</f>
        <v>NÃO</v>
      </c>
      <c r="O1008" t="str">
        <f>IF($B1008=5,"SIM","")</f>
        <v/>
      </c>
      <c r="P1008" s="52" t="str">
        <f>A1008&amp;B1008&amp;C1008&amp;E1008&amp;G1008&amp;EDATE(J1008,0)</f>
        <v>45540112101331640CAFÉ445541</v>
      </c>
      <c r="Q1008" s="1">
        <f>IF(A1008=0,"",VLOOKUP($A1008,RESUMO!$A$8:$B$107,2,FALSE))</f>
        <v>27</v>
      </c>
    </row>
    <row r="1009" spans="1:17" x14ac:dyDescent="0.25">
      <c r="A1009" s="53">
        <v>45540</v>
      </c>
      <c r="B1009" s="1">
        <v>1</v>
      </c>
      <c r="C1009" s="51" t="s">
        <v>204</v>
      </c>
      <c r="D1009" s="54" t="s">
        <v>205</v>
      </c>
      <c r="E1009" s="42" t="s">
        <v>108</v>
      </c>
      <c r="G1009" s="69">
        <v>4</v>
      </c>
      <c r="H1009">
        <v>20</v>
      </c>
      <c r="I1009" s="69">
        <v>80</v>
      </c>
      <c r="J1009" s="41">
        <v>45541</v>
      </c>
      <c r="K1009" s="57" t="s">
        <v>51</v>
      </c>
      <c r="L1009" s="1" t="s">
        <v>206</v>
      </c>
      <c r="N1009" t="str">
        <f>IF(F1009="","NÃO","SIM")</f>
        <v>NÃO</v>
      </c>
      <c r="O1009" t="str">
        <f>IF($B1009=5,"SIM","")</f>
        <v/>
      </c>
      <c r="P1009" s="52" t="str">
        <f>A1009&amp;B1009&amp;C1009&amp;E1009&amp;G1009&amp;EDATE(J1009,0)</f>
        <v>45540105864821560CAFÉ445541</v>
      </c>
      <c r="Q1009" s="1">
        <f>IF(A1009=0,"",VLOOKUP($A1009,RESUMO!$A$8:$B$107,2,FALSE))</f>
        <v>27</v>
      </c>
    </row>
    <row r="1010" spans="1:17" x14ac:dyDescent="0.25">
      <c r="A1010" s="53">
        <v>45540</v>
      </c>
      <c r="B1010" s="1">
        <v>1</v>
      </c>
      <c r="C1010" s="51" t="s">
        <v>654</v>
      </c>
      <c r="D1010" s="54" t="s">
        <v>655</v>
      </c>
      <c r="E1010" s="42" t="s">
        <v>656</v>
      </c>
      <c r="G1010" s="69">
        <v>200</v>
      </c>
      <c r="H1010">
        <v>10</v>
      </c>
      <c r="I1010" s="69">
        <v>2000</v>
      </c>
      <c r="J1010" s="41">
        <v>45541</v>
      </c>
      <c r="K1010" s="57" t="s">
        <v>51</v>
      </c>
      <c r="L1010" s="1" t="s">
        <v>657</v>
      </c>
      <c r="N1010" t="str">
        <f>IF(F1010="","NÃO","SIM")</f>
        <v>NÃO</v>
      </c>
      <c r="O1010" t="str">
        <f>IF($B1010=5,"SIM","")</f>
        <v/>
      </c>
      <c r="P1010" s="52" t="str">
        <f>A1010&amp;B1010&amp;C1010&amp;E1010&amp;G1010&amp;EDATE(J1010,0)</f>
        <v>45540131986868335DIÁRIA20045541</v>
      </c>
      <c r="Q1010" s="1">
        <f>IF(A1010=0,"",VLOOKUP($A1010,RESUMO!$A$8:$B$107,2,FALSE))</f>
        <v>27</v>
      </c>
    </row>
    <row r="1011" spans="1:17" x14ac:dyDescent="0.25">
      <c r="A1011" s="53">
        <v>45540</v>
      </c>
      <c r="B1011" s="1">
        <v>1</v>
      </c>
      <c r="C1011" s="51" t="s">
        <v>294</v>
      </c>
      <c r="D1011" s="54" t="s">
        <v>295</v>
      </c>
      <c r="E1011" s="42" t="s">
        <v>656</v>
      </c>
      <c r="G1011" s="69">
        <v>160</v>
      </c>
      <c r="H1011">
        <v>10</v>
      </c>
      <c r="I1011" s="69">
        <v>1600</v>
      </c>
      <c r="J1011" s="41">
        <v>45541</v>
      </c>
      <c r="K1011" s="57" t="s">
        <v>51</v>
      </c>
      <c r="L1011" s="1" t="s">
        <v>296</v>
      </c>
      <c r="N1011" t="str">
        <f>IF(F1011="","NÃO","SIM")</f>
        <v>NÃO</v>
      </c>
      <c r="O1011" t="str">
        <f>IF($B1011=5,"SIM","")</f>
        <v/>
      </c>
      <c r="P1011" s="52" t="str">
        <f>A1011&amp;B1011&amp;C1011&amp;E1011&amp;G1011&amp;EDATE(J1011,0)</f>
        <v>45540109250736606DIÁRIA16045541</v>
      </c>
      <c r="Q1011" s="1">
        <f>IF(A1011=0,"",VLOOKUP($A1011,RESUMO!$A$8:$B$107,2,FALSE))</f>
        <v>27</v>
      </c>
    </row>
    <row r="1012" spans="1:17" x14ac:dyDescent="0.25">
      <c r="A1012" s="53">
        <v>45540</v>
      </c>
      <c r="B1012" s="1">
        <v>1</v>
      </c>
      <c r="C1012" s="51" t="s">
        <v>331</v>
      </c>
      <c r="D1012" s="54" t="s">
        <v>332</v>
      </c>
      <c r="E1012" s="42" t="s">
        <v>656</v>
      </c>
      <c r="G1012" s="69">
        <v>200</v>
      </c>
      <c r="H1012">
        <v>9</v>
      </c>
      <c r="I1012" s="69">
        <v>1800</v>
      </c>
      <c r="J1012" s="41">
        <v>45541</v>
      </c>
      <c r="K1012" s="57" t="s">
        <v>51</v>
      </c>
      <c r="L1012" s="1" t="s">
        <v>333</v>
      </c>
      <c r="N1012" t="str">
        <f>IF(F1012="","NÃO","SIM")</f>
        <v>NÃO</v>
      </c>
      <c r="O1012" t="str">
        <f>IF($B1012=5,"SIM","")</f>
        <v/>
      </c>
      <c r="P1012" s="52" t="str">
        <f>A1012&amp;B1012&amp;C1012&amp;E1012&amp;G1012&amp;EDATE(J1012,0)</f>
        <v>45540113736490623DIÁRIA20045541</v>
      </c>
      <c r="Q1012" s="1">
        <f>IF(A1012=0,"",VLOOKUP($A1012,RESUMO!$A$8:$B$107,2,FALSE))</f>
        <v>27</v>
      </c>
    </row>
    <row r="1013" spans="1:17" x14ac:dyDescent="0.25">
      <c r="A1013" s="53">
        <v>45540</v>
      </c>
      <c r="B1013" s="1">
        <v>1</v>
      </c>
      <c r="C1013" s="51" t="s">
        <v>744</v>
      </c>
      <c r="D1013" s="54" t="s">
        <v>745</v>
      </c>
      <c r="E1013" s="42" t="s">
        <v>656</v>
      </c>
      <c r="G1013" s="69">
        <v>130</v>
      </c>
      <c r="H1013">
        <v>11</v>
      </c>
      <c r="I1013" s="69">
        <v>1430</v>
      </c>
      <c r="J1013" s="41">
        <v>45541</v>
      </c>
      <c r="K1013" s="57" t="s">
        <v>51</v>
      </c>
      <c r="L1013" s="1" t="s">
        <v>746</v>
      </c>
      <c r="N1013" t="str">
        <f>IF(F1013="","NÃO","SIM")</f>
        <v>NÃO</v>
      </c>
      <c r="O1013" t="str">
        <f>IF($B1013=5,"SIM","")</f>
        <v/>
      </c>
      <c r="P1013" s="52" t="str">
        <f>A1013&amp;B1013&amp;C1013&amp;E1013&amp;G1013&amp;EDATE(J1013,0)</f>
        <v>45540100039376583DIÁRIA13045541</v>
      </c>
      <c r="Q1013" s="1">
        <f>IF(A1013=0,"",VLOOKUP($A1013,RESUMO!$A$8:$B$107,2,FALSE))</f>
        <v>27</v>
      </c>
    </row>
    <row r="1014" spans="1:17" x14ac:dyDescent="0.25">
      <c r="A1014" s="53">
        <v>45540</v>
      </c>
      <c r="B1014" s="1">
        <v>1</v>
      </c>
      <c r="C1014" s="51" t="s">
        <v>72</v>
      </c>
      <c r="D1014" s="54" t="s">
        <v>73</v>
      </c>
      <c r="E1014" s="42" t="s">
        <v>656</v>
      </c>
      <c r="G1014" s="69">
        <v>130</v>
      </c>
      <c r="H1014">
        <v>10</v>
      </c>
      <c r="I1014" s="69">
        <v>1300</v>
      </c>
      <c r="J1014" s="41">
        <v>45541</v>
      </c>
      <c r="K1014" s="57" t="s">
        <v>51</v>
      </c>
      <c r="L1014" s="1" t="s">
        <v>74</v>
      </c>
      <c r="N1014" t="str">
        <f>IF(F1014="","NÃO","SIM")</f>
        <v>NÃO</v>
      </c>
      <c r="O1014" t="str">
        <f>IF($B1014=5,"SIM","")</f>
        <v/>
      </c>
      <c r="P1014" s="52" t="str">
        <f>A1014&amp;B1014&amp;C1014&amp;E1014&amp;G1014&amp;EDATE(J1014,0)</f>
        <v>45540116700914655DIÁRIA13045541</v>
      </c>
      <c r="Q1014" s="1">
        <f>IF(A1014=0,"",VLOOKUP($A1014,RESUMO!$A$8:$B$107,2,FALSE))</f>
        <v>27</v>
      </c>
    </row>
    <row r="1015" spans="1:17" x14ac:dyDescent="0.25">
      <c r="A1015" s="53">
        <v>45540</v>
      </c>
      <c r="B1015" s="1">
        <v>1</v>
      </c>
      <c r="C1015" s="51" t="s">
        <v>201</v>
      </c>
      <c r="D1015" s="54" t="s">
        <v>202</v>
      </c>
      <c r="E1015" s="42" t="s">
        <v>656</v>
      </c>
      <c r="G1015" s="69">
        <v>130</v>
      </c>
      <c r="H1015">
        <v>10</v>
      </c>
      <c r="I1015" s="69">
        <v>1300</v>
      </c>
      <c r="J1015" s="41">
        <v>45541</v>
      </c>
      <c r="K1015" s="57" t="s">
        <v>51</v>
      </c>
      <c r="L1015" s="1" t="s">
        <v>203</v>
      </c>
      <c r="N1015" t="str">
        <f>IF(F1015="","NÃO","SIM")</f>
        <v>NÃO</v>
      </c>
      <c r="O1015" t="str">
        <f>IF($B1015=5,"SIM","")</f>
        <v/>
      </c>
      <c r="P1015" s="52" t="str">
        <f>A1015&amp;B1015&amp;C1015&amp;E1015&amp;G1015&amp;EDATE(J1015,0)</f>
        <v>45540116700955688DIÁRIA13045541</v>
      </c>
      <c r="Q1015" s="1">
        <f>IF(A1015=0,"",VLOOKUP($A1015,RESUMO!$A$8:$B$107,2,FALSE))</f>
        <v>27</v>
      </c>
    </row>
    <row r="1016" spans="1:17" x14ac:dyDescent="0.25">
      <c r="A1016" s="53">
        <v>45540</v>
      </c>
      <c r="B1016" s="1">
        <v>1</v>
      </c>
      <c r="C1016" s="51" t="s">
        <v>479</v>
      </c>
      <c r="D1016" s="54" t="s">
        <v>480</v>
      </c>
      <c r="E1016" s="42" t="s">
        <v>656</v>
      </c>
      <c r="G1016" s="69">
        <v>130</v>
      </c>
      <c r="H1016">
        <v>10</v>
      </c>
      <c r="I1016" s="69">
        <v>1300</v>
      </c>
      <c r="J1016" s="41">
        <v>45541</v>
      </c>
      <c r="K1016" s="57" t="s">
        <v>51</v>
      </c>
      <c r="L1016" s="1" t="s">
        <v>481</v>
      </c>
      <c r="N1016" t="str">
        <f>IF(F1016="","NÃO","SIM")</f>
        <v>NÃO</v>
      </c>
      <c r="O1016" t="str">
        <f>IF($B1016=5,"SIM","")</f>
        <v/>
      </c>
      <c r="P1016" s="52" t="str">
        <f>A1016&amp;B1016&amp;C1016&amp;E1016&amp;G1016&amp;EDATE(J1016,0)</f>
        <v>45540111499237685DIÁRIA13045541</v>
      </c>
      <c r="Q1016" s="1">
        <f>IF(A1016=0,"",VLOOKUP($A1016,RESUMO!$A$8:$B$107,2,FALSE))</f>
        <v>27</v>
      </c>
    </row>
    <row r="1017" spans="1:17" x14ac:dyDescent="0.25">
      <c r="A1017" s="53">
        <v>45540</v>
      </c>
      <c r="B1017" s="1">
        <v>1</v>
      </c>
      <c r="C1017" s="51" t="s">
        <v>766</v>
      </c>
      <c r="D1017" s="54" t="s">
        <v>767</v>
      </c>
      <c r="E1017" s="42" t="s">
        <v>656</v>
      </c>
      <c r="G1017" s="69">
        <v>130</v>
      </c>
      <c r="H1017">
        <v>10</v>
      </c>
      <c r="I1017" s="69">
        <v>1300</v>
      </c>
      <c r="J1017" s="41">
        <v>45541</v>
      </c>
      <c r="K1017" s="57" t="s">
        <v>51</v>
      </c>
      <c r="N1017" t="str">
        <f>IF(F1017="","NÃO","SIM")</f>
        <v>NÃO</v>
      </c>
      <c r="O1017" t="str">
        <f>IF($B1017=5,"SIM","")</f>
        <v/>
      </c>
      <c r="P1017" s="52" t="str">
        <f>A1017&amp;B1017&amp;C1017&amp;E1017&amp;G1017&amp;EDATE(J1017,0)</f>
        <v>45540170709873662DIÁRIA13045541</v>
      </c>
      <c r="Q1017" s="1">
        <f>IF(A1017=0,"",VLOOKUP($A1017,RESUMO!$A$8:$B$107,2,FALSE))</f>
        <v>27</v>
      </c>
    </row>
    <row r="1018" spans="1:17" x14ac:dyDescent="0.25">
      <c r="A1018" s="53">
        <v>45540</v>
      </c>
      <c r="B1018" s="1">
        <v>1</v>
      </c>
      <c r="C1018" s="51" t="s">
        <v>791</v>
      </c>
      <c r="D1018" s="54" t="s">
        <v>792</v>
      </c>
      <c r="E1018" s="42" t="s">
        <v>656</v>
      </c>
      <c r="G1018" s="69">
        <v>130</v>
      </c>
      <c r="H1018">
        <v>5</v>
      </c>
      <c r="I1018" s="69">
        <v>650</v>
      </c>
      <c r="J1018" s="41">
        <v>45541</v>
      </c>
      <c r="K1018" s="57" t="s">
        <v>51</v>
      </c>
      <c r="L1018" s="1" t="s">
        <v>793</v>
      </c>
      <c r="N1018" t="str">
        <f>IF(F1018="","NÃO","SIM")</f>
        <v>NÃO</v>
      </c>
      <c r="O1018" t="str">
        <f>IF($B1018=5,"SIM","")</f>
        <v/>
      </c>
      <c r="P1018" s="52" t="str">
        <f>A1018&amp;B1018&amp;C1018&amp;E1018&amp;G1018&amp;EDATE(J1018,0)</f>
        <v>45540146624805404DIÁRIA13045541</v>
      </c>
      <c r="Q1018" s="1">
        <f>IF(A1018=0,"",VLOOKUP($A1018,RESUMO!$A$8:$B$107,2,FALSE))</f>
        <v>27</v>
      </c>
    </row>
    <row r="1019" spans="1:17" x14ac:dyDescent="0.25">
      <c r="A1019" s="53">
        <v>45540</v>
      </c>
      <c r="B1019" s="1">
        <v>1</v>
      </c>
      <c r="C1019" s="51" t="s">
        <v>794</v>
      </c>
      <c r="D1019" s="54" t="s">
        <v>795</v>
      </c>
      <c r="E1019" s="42" t="s">
        <v>656</v>
      </c>
      <c r="G1019" s="69">
        <v>130</v>
      </c>
      <c r="H1019">
        <v>4</v>
      </c>
      <c r="I1019" s="69">
        <v>520</v>
      </c>
      <c r="J1019" s="41">
        <v>45541</v>
      </c>
      <c r="K1019" s="57" t="s">
        <v>51</v>
      </c>
      <c r="L1019" s="1" t="s">
        <v>796</v>
      </c>
      <c r="N1019" t="str">
        <f>IF(F1019="","NÃO","SIM")</f>
        <v>NÃO</v>
      </c>
      <c r="O1019" t="str">
        <f>IF($B1019=5,"SIM","")</f>
        <v/>
      </c>
      <c r="P1019" s="52" t="str">
        <f>A1019&amp;B1019&amp;C1019&amp;E1019&amp;G1019&amp;EDATE(J1019,0)</f>
        <v>45540116206103617DIÁRIA13045541</v>
      </c>
      <c r="Q1019" s="1">
        <f>IF(A1019=0,"",VLOOKUP($A1019,RESUMO!$A$8:$B$107,2,FALSE))</f>
        <v>27</v>
      </c>
    </row>
    <row r="1020" spans="1:17" x14ac:dyDescent="0.25">
      <c r="A1020" s="53">
        <v>45540</v>
      </c>
      <c r="B1020" s="1">
        <v>2</v>
      </c>
      <c r="C1020" s="51" t="s">
        <v>78</v>
      </c>
      <c r="D1020" s="54" t="s">
        <v>79</v>
      </c>
      <c r="E1020" s="42" t="s">
        <v>775</v>
      </c>
      <c r="G1020" s="69">
        <v>6000</v>
      </c>
      <c r="H1020"/>
      <c r="I1020" s="69">
        <v>6000</v>
      </c>
      <c r="J1020" s="41">
        <v>45541</v>
      </c>
      <c r="K1020" s="57" t="s">
        <v>51</v>
      </c>
      <c r="L1020" s="1" t="s">
        <v>81</v>
      </c>
      <c r="N1020" t="str">
        <f>IF(F1020="","NÃO","SIM")</f>
        <v>NÃO</v>
      </c>
      <c r="O1020" t="str">
        <f>IF($B1020=5,"SIM","")</f>
        <v/>
      </c>
      <c r="P1020" s="52" t="str">
        <f>A1020&amp;B1020&amp;C1020&amp;E1020&amp;G1020&amp;EDATE(J1020,0)</f>
        <v>45540227648990687ADMINISTRAÇÃO SETEMBRO600045541</v>
      </c>
      <c r="Q1020" s="1">
        <f>IF(A1020=0,"",VLOOKUP($A1020,RESUMO!$A$8:$B$107,2,FALSE))</f>
        <v>27</v>
      </c>
    </row>
    <row r="1021" spans="1:17" x14ac:dyDescent="0.25">
      <c r="A1021" s="53">
        <v>45540</v>
      </c>
      <c r="B1021" s="1">
        <v>2</v>
      </c>
      <c r="C1021" s="51" t="s">
        <v>53</v>
      </c>
      <c r="D1021" s="54" t="s">
        <v>54</v>
      </c>
      <c r="E1021" s="42" t="s">
        <v>118</v>
      </c>
      <c r="G1021" s="69">
        <v>15</v>
      </c>
      <c r="H1021"/>
      <c r="I1021" s="69">
        <v>15</v>
      </c>
      <c r="J1021" s="41">
        <v>45541</v>
      </c>
      <c r="K1021" s="57" t="s">
        <v>56</v>
      </c>
      <c r="L1021" s="1" t="s">
        <v>57</v>
      </c>
      <c r="N1021" t="str">
        <f>IF(F1021="","NÃO","SIM")</f>
        <v>NÃO</v>
      </c>
      <c r="O1021" t="str">
        <f>IF($B1021=5,"SIM","")</f>
        <v/>
      </c>
      <c r="P1021" s="52" t="str">
        <f>A1021&amp;B1021&amp;C1021&amp;E1021&amp;G1021&amp;EDATE(J1021,0)</f>
        <v>45540207834753000141PLOTAGENS - NF A EMITIR1545541</v>
      </c>
      <c r="Q1021" s="1">
        <f>IF(A1021=0,"",VLOOKUP($A1021,RESUMO!$A$8:$B$107,2,FALSE))</f>
        <v>27</v>
      </c>
    </row>
    <row r="1022" spans="1:17" x14ac:dyDescent="0.25">
      <c r="A1022" s="53">
        <v>45540</v>
      </c>
      <c r="B1022" s="1">
        <v>2</v>
      </c>
      <c r="C1022" s="51" t="s">
        <v>119</v>
      </c>
      <c r="D1022" s="54" t="s">
        <v>120</v>
      </c>
      <c r="E1022" s="42" t="s">
        <v>784</v>
      </c>
      <c r="G1022" s="69">
        <v>1510</v>
      </c>
      <c r="H1022"/>
      <c r="I1022" s="69">
        <v>1510</v>
      </c>
      <c r="J1022" s="41">
        <v>45541</v>
      </c>
      <c r="K1022" s="57" t="s">
        <v>90</v>
      </c>
      <c r="L1022" s="1" t="s">
        <v>122</v>
      </c>
      <c r="N1022" t="str">
        <f>IF(F1022="","NÃO","SIM")</f>
        <v>NÃO</v>
      </c>
      <c r="O1022" t="str">
        <f>IF($B1022=5,"SIM","")</f>
        <v/>
      </c>
      <c r="P1022" s="52" t="str">
        <f>A1022&amp;B1022&amp;C1022&amp;E1022&amp;G1022&amp;EDATE(J1022,0)</f>
        <v>45540237052904870AREIA, FRETES - PED. 4956 / 4958151045541</v>
      </c>
      <c r="Q1022" s="1">
        <f>IF(A1022=0,"",VLOOKUP($A1022,RESUMO!$A$8:$B$107,2,FALSE))</f>
        <v>27</v>
      </c>
    </row>
    <row r="1023" spans="1:17" x14ac:dyDescent="0.25">
      <c r="A1023" s="53">
        <v>45540</v>
      </c>
      <c r="B1023" s="1">
        <v>2</v>
      </c>
      <c r="C1023" s="51" t="s">
        <v>119</v>
      </c>
      <c r="D1023" s="54" t="s">
        <v>120</v>
      </c>
      <c r="E1023" s="42" t="s">
        <v>790</v>
      </c>
      <c r="G1023" s="69">
        <v>7405</v>
      </c>
      <c r="H1023"/>
      <c r="I1023" s="69">
        <v>7405</v>
      </c>
      <c r="J1023" s="41">
        <v>45541</v>
      </c>
      <c r="K1023" s="57" t="s">
        <v>90</v>
      </c>
      <c r="L1023" s="1" t="s">
        <v>122</v>
      </c>
      <c r="N1023" t="str">
        <f>IF(F1023="","NÃO","SIM")</f>
        <v>NÃO</v>
      </c>
      <c r="O1023" t="str">
        <f>IF($B1023=5,"SIM","")</f>
        <v/>
      </c>
      <c r="P1023" s="52" t="str">
        <f>A1023&amp;B1023&amp;C1023&amp;E1023&amp;G1023&amp;EDATE(J1023,0)</f>
        <v>45540237052904870DIÁRIAS, MOB E DESMOBILIZAÇÃO 740545541</v>
      </c>
      <c r="Q1023" s="1">
        <f>IF(A1023=0,"",VLOOKUP($A1023,RESUMO!$A$8:$B$107,2,FALSE))</f>
        <v>27</v>
      </c>
    </row>
    <row r="1024" spans="1:17" x14ac:dyDescent="0.25">
      <c r="A1024" s="53">
        <v>45540</v>
      </c>
      <c r="B1024" s="1">
        <v>3</v>
      </c>
      <c r="C1024" s="51" t="s">
        <v>623</v>
      </c>
      <c r="D1024" s="54" t="s">
        <v>624</v>
      </c>
      <c r="E1024" s="42" t="s">
        <v>773</v>
      </c>
      <c r="G1024" s="69">
        <v>352</v>
      </c>
      <c r="H1024"/>
      <c r="I1024" s="69">
        <v>352</v>
      </c>
      <c r="J1024" s="41">
        <v>45544</v>
      </c>
      <c r="K1024" s="57" t="s">
        <v>51</v>
      </c>
      <c r="L1024" s="1" t="s">
        <v>81</v>
      </c>
      <c r="N1024" t="str">
        <f>IF(F1024="","NÃO","SIM")</f>
        <v>NÃO</v>
      </c>
      <c r="O1024" t="str">
        <f>IF($B1024=5,"SIM","")</f>
        <v/>
      </c>
      <c r="P1024" s="52" t="str">
        <f>A1024&amp;B1024&amp;C1024&amp;E1024&amp;G1024&amp;EDATE(J1024,0)</f>
        <v>45540310000000002REF. AGOSTO/202435245544</v>
      </c>
      <c r="Q1024" s="1">
        <f>IF(A1024=0,"",VLOOKUP($A1024,RESUMO!$A$8:$B$107,2,FALSE))</f>
        <v>27</v>
      </c>
    </row>
    <row r="1025" spans="1:17" x14ac:dyDescent="0.25">
      <c r="A1025" s="53">
        <v>45540</v>
      </c>
      <c r="B1025" s="1">
        <v>3</v>
      </c>
      <c r="C1025" s="51" t="s">
        <v>626</v>
      </c>
      <c r="D1025" s="54" t="s">
        <v>627</v>
      </c>
      <c r="E1025" s="42" t="s">
        <v>773</v>
      </c>
      <c r="G1025" s="69">
        <v>125</v>
      </c>
      <c r="H1025"/>
      <c r="I1025" s="69">
        <v>125</v>
      </c>
      <c r="J1025" s="41">
        <v>45544</v>
      </c>
      <c r="K1025" s="57" t="s">
        <v>61</v>
      </c>
      <c r="L1025" s="1" t="s">
        <v>81</v>
      </c>
      <c r="N1025" t="str">
        <f>IF(F1025="","NÃO","SIM")</f>
        <v>NÃO</v>
      </c>
      <c r="O1025" t="str">
        <f>IF($B1025=5,"SIM","")</f>
        <v/>
      </c>
      <c r="P1025" s="52" t="str">
        <f>A1025&amp;B1025&amp;C1025&amp;E1025&amp;G1025&amp;EDATE(J1025,0)</f>
        <v>45540310000000003REF. AGOSTO/202412545544</v>
      </c>
      <c r="Q1025" s="1">
        <f>IF(A1025=0,"",VLOOKUP($A1025,RESUMO!$A$8:$B$107,2,FALSE))</f>
        <v>27</v>
      </c>
    </row>
    <row r="1026" spans="1:17" x14ac:dyDescent="0.25">
      <c r="A1026" s="53">
        <v>45540</v>
      </c>
      <c r="B1026" s="1">
        <v>3</v>
      </c>
      <c r="C1026" s="51" t="s">
        <v>629</v>
      </c>
      <c r="D1026" s="54" t="s">
        <v>630</v>
      </c>
      <c r="E1026" s="42" t="s">
        <v>773</v>
      </c>
      <c r="G1026" s="69">
        <v>847.2</v>
      </c>
      <c r="H1026"/>
      <c r="I1026" s="69">
        <v>847.2</v>
      </c>
      <c r="J1026" s="41">
        <v>45544</v>
      </c>
      <c r="K1026" s="57" t="s">
        <v>51</v>
      </c>
      <c r="L1026" s="1" t="s">
        <v>81</v>
      </c>
      <c r="N1026" t="str">
        <f>IF(F1026="","NÃO","SIM")</f>
        <v>NÃO</v>
      </c>
      <c r="O1026" t="str">
        <f>IF($B1026=5,"SIM","")</f>
        <v/>
      </c>
      <c r="P1026" s="52" t="str">
        <f>A1026&amp;B1026&amp;C1026&amp;E1026&amp;G1026&amp;EDATE(J1026,0)</f>
        <v>45540310000000004REF. AGOSTO/2024847,245544</v>
      </c>
      <c r="Q1026" s="1">
        <f>IF(A1026=0,"",VLOOKUP($A1026,RESUMO!$A$8:$B$107,2,FALSE))</f>
        <v>27</v>
      </c>
    </row>
    <row r="1027" spans="1:17" x14ac:dyDescent="0.25">
      <c r="A1027" s="53">
        <v>45540</v>
      </c>
      <c r="B1027" s="1">
        <v>3</v>
      </c>
      <c r="C1027" s="51" t="s">
        <v>178</v>
      </c>
      <c r="D1027" s="54" t="s">
        <v>179</v>
      </c>
      <c r="E1027" s="42" t="s">
        <v>774</v>
      </c>
      <c r="G1027" s="69">
        <v>275</v>
      </c>
      <c r="H1027"/>
      <c r="I1027" s="69">
        <v>275</v>
      </c>
      <c r="J1027" s="41">
        <v>45545</v>
      </c>
      <c r="K1027" s="57" t="s">
        <v>181</v>
      </c>
      <c r="N1027" t="str">
        <f>IF(F1027="","NÃO","SIM")</f>
        <v>NÃO</v>
      </c>
      <c r="O1027" t="str">
        <f>IF($B1027=5,"SIM","")</f>
        <v/>
      </c>
      <c r="P1027" s="52" t="str">
        <f>A1027&amp;B1027&amp;C1027&amp;E1027&amp;G1027&amp;EDATE(J1027,0)</f>
        <v>45540307409393000130PISTOLA FINCA PINOS - NF 2565527545545</v>
      </c>
      <c r="Q1027" s="1">
        <f>IF(A1027=0,"",VLOOKUP($A1027,RESUMO!$A$8:$B$107,2,FALSE))</f>
        <v>27</v>
      </c>
    </row>
    <row r="1028" spans="1:17" x14ac:dyDescent="0.25">
      <c r="A1028" s="53">
        <v>45540</v>
      </c>
      <c r="B1028" s="1">
        <v>3</v>
      </c>
      <c r="C1028" s="51" t="s">
        <v>126</v>
      </c>
      <c r="D1028" s="54" t="s">
        <v>127</v>
      </c>
      <c r="E1028" s="42" t="s">
        <v>780</v>
      </c>
      <c r="G1028" s="69">
        <v>724.5</v>
      </c>
      <c r="H1028"/>
      <c r="I1028" s="69">
        <v>724.5</v>
      </c>
      <c r="J1028" s="41">
        <v>45554</v>
      </c>
      <c r="K1028" s="57" t="s">
        <v>90</v>
      </c>
      <c r="N1028" t="str">
        <f>IF(F1028="","NÃO","SIM")</f>
        <v>NÃO</v>
      </c>
      <c r="O1028" t="str">
        <f>IF($B1028=5,"SIM","")</f>
        <v/>
      </c>
      <c r="P1028" s="52" t="str">
        <f>A1028&amp;B1028&amp;C1028&amp;E1028&amp;G1028&amp;EDATE(J1028,0)</f>
        <v>45540316652460000215BRITA EM PÓ - NF 10343724,545554</v>
      </c>
      <c r="Q1028" s="1">
        <f>IF(A1028=0,"",VLOOKUP($A1028,RESUMO!$A$8:$B$107,2,FALSE))</f>
        <v>27</v>
      </c>
    </row>
    <row r="1029" spans="1:17" x14ac:dyDescent="0.25">
      <c r="A1029" s="53">
        <v>45540</v>
      </c>
      <c r="B1029" s="1">
        <v>5</v>
      </c>
      <c r="C1029" s="51" t="s">
        <v>661</v>
      </c>
      <c r="D1029" s="54" t="s">
        <v>104</v>
      </c>
      <c r="E1029" s="42" t="s">
        <v>776</v>
      </c>
      <c r="G1029" s="69">
        <v>192.82</v>
      </c>
      <c r="H1029"/>
      <c r="I1029" s="69">
        <v>192.82</v>
      </c>
      <c r="J1029" s="41">
        <v>45521</v>
      </c>
      <c r="K1029" s="57" t="s">
        <v>90</v>
      </c>
      <c r="N1029" t="str">
        <f>IF(F1029="","NÃO","SIM")</f>
        <v>NÃO</v>
      </c>
      <c r="O1029" t="str">
        <f>IF($B1029=5,"SIM","")</f>
        <v>SIM</v>
      </c>
      <c r="P1029" s="52" t="str">
        <f>A1029&amp;B1029&amp;C1029&amp;E1029&amp;G1029&amp;EDATE(J1029,0)</f>
        <v>45540517250275000186MATERIAIS HIDRAULICOS - NF 927404192,8245521</v>
      </c>
      <c r="Q1029" s="1">
        <f>IF(A1029=0,"",VLOOKUP($A1029,RESUMO!$A$8:$B$107,2,FALSE))</f>
        <v>27</v>
      </c>
    </row>
    <row r="1030" spans="1:17" x14ac:dyDescent="0.25">
      <c r="A1030" s="53">
        <v>45540</v>
      </c>
      <c r="B1030" s="1">
        <v>5</v>
      </c>
      <c r="C1030" s="51" t="s">
        <v>661</v>
      </c>
      <c r="D1030" s="54" t="s">
        <v>104</v>
      </c>
      <c r="E1030" s="42" t="s">
        <v>777</v>
      </c>
      <c r="G1030" s="69">
        <v>56.16</v>
      </c>
      <c r="H1030"/>
      <c r="I1030" s="69">
        <v>56.16</v>
      </c>
      <c r="J1030" s="41">
        <v>45523</v>
      </c>
      <c r="K1030" s="57" t="s">
        <v>90</v>
      </c>
      <c r="N1030" t="str">
        <f>IF(F1030="","NÃO","SIM")</f>
        <v>NÃO</v>
      </c>
      <c r="O1030" t="str">
        <f>IF($B1030=5,"SIM","")</f>
        <v>SIM</v>
      </c>
      <c r="P1030" s="52" t="str">
        <f>A1030&amp;B1030&amp;C1030&amp;E1030&amp;G1030&amp;EDATE(J1030,0)</f>
        <v>45540517250275000186JOELHO - NF 92769656,1645523</v>
      </c>
      <c r="Q1030" s="1">
        <f>IF(A1030=0,"",VLOOKUP($A1030,RESUMO!$A$8:$B$107,2,FALSE))</f>
        <v>27</v>
      </c>
    </row>
    <row r="1031" spans="1:17" x14ac:dyDescent="0.25">
      <c r="A1031" s="53">
        <v>45540</v>
      </c>
      <c r="B1031" s="1">
        <v>5</v>
      </c>
      <c r="C1031" s="51" t="s">
        <v>661</v>
      </c>
      <c r="D1031" s="54" t="s">
        <v>104</v>
      </c>
      <c r="E1031" s="42" t="s">
        <v>778</v>
      </c>
      <c r="G1031" s="69">
        <v>100.8</v>
      </c>
      <c r="H1031"/>
      <c r="I1031" s="69">
        <v>100.8</v>
      </c>
      <c r="J1031" s="41">
        <v>45526</v>
      </c>
      <c r="K1031" s="57" t="s">
        <v>90</v>
      </c>
      <c r="N1031" t="str">
        <f>IF(F1031="","NÃO","SIM")</f>
        <v>NÃO</v>
      </c>
      <c r="O1031" t="str">
        <f>IF($B1031=5,"SIM","")</f>
        <v>SIM</v>
      </c>
      <c r="P1031" s="52" t="str">
        <f>A1031&amp;B1031&amp;C1031&amp;E1031&amp;G1031&amp;EDATE(J1031,0)</f>
        <v>45540517250275000186TORNEIRA - NF 928627100,845526</v>
      </c>
      <c r="Q1031" s="1">
        <f>IF(A1031=0,"",VLOOKUP($A1031,RESUMO!$A$8:$B$107,2,FALSE))</f>
        <v>27</v>
      </c>
    </row>
    <row r="1032" spans="1:17" x14ac:dyDescent="0.25">
      <c r="A1032" s="53">
        <v>45540</v>
      </c>
      <c r="B1032" s="1">
        <v>5</v>
      </c>
      <c r="C1032" s="51" t="s">
        <v>132</v>
      </c>
      <c r="D1032" s="54" t="s">
        <v>133</v>
      </c>
      <c r="E1032" s="42" t="s">
        <v>779</v>
      </c>
      <c r="G1032" s="69">
        <v>4090.17</v>
      </c>
      <c r="H1032"/>
      <c r="I1032" s="69">
        <v>4090.17</v>
      </c>
      <c r="J1032" s="41">
        <v>45524</v>
      </c>
      <c r="K1032" s="57" t="s">
        <v>90</v>
      </c>
      <c r="N1032" t="str">
        <f>IF(F1032="","NÃO","SIM")</f>
        <v>NÃO</v>
      </c>
      <c r="O1032" t="str">
        <f>IF($B1032=5,"SIM","")</f>
        <v>SIM</v>
      </c>
      <c r="P1032" s="52" t="str">
        <f>A1032&amp;B1032&amp;C1032&amp;E1032&amp;G1032&amp;EDATE(J1032,0)</f>
        <v>45540517155342000183MATERIAIS HIDRAULICOS - NF 9463634090,1745524</v>
      </c>
      <c r="Q1032" s="1">
        <f>IF(A1032=0,"",VLOOKUP($A1032,RESUMO!$A$8:$B$107,2,FALSE))</f>
        <v>27</v>
      </c>
    </row>
    <row r="1033" spans="1:17" x14ac:dyDescent="0.25">
      <c r="A1033" s="53">
        <v>45540</v>
      </c>
      <c r="B1033" s="1">
        <v>5</v>
      </c>
      <c r="C1033" s="51" t="s">
        <v>401</v>
      </c>
      <c r="D1033" s="54" t="s">
        <v>402</v>
      </c>
      <c r="E1033" s="42" t="s">
        <v>781</v>
      </c>
      <c r="G1033" s="69">
        <v>1095</v>
      </c>
      <c r="H1033"/>
      <c r="I1033" s="69">
        <v>1095</v>
      </c>
      <c r="J1033" s="41">
        <v>45534</v>
      </c>
      <c r="K1033" s="57" t="s">
        <v>90</v>
      </c>
      <c r="N1033" t="str">
        <f>IF(F1033="","NÃO","SIM")</f>
        <v>NÃO</v>
      </c>
      <c r="O1033" t="str">
        <f>IF($B1033=5,"SIM","")</f>
        <v>SIM</v>
      </c>
      <c r="P1033" s="52" t="str">
        <f>A1033&amp;B1033&amp;C1033&amp;E1033&amp;G1033&amp;EDATE(J1033,0)</f>
        <v>45540518802977000198ARGAMASSA - NF 71750109545534</v>
      </c>
      <c r="Q1033" s="1">
        <f>IF(A1033=0,"",VLOOKUP($A1033,RESUMO!$A$8:$B$107,2,FALSE))</f>
        <v>27</v>
      </c>
    </row>
    <row r="1034" spans="1:17" x14ac:dyDescent="0.25">
      <c r="A1034" s="53">
        <v>45540</v>
      </c>
      <c r="B1034" s="1">
        <v>5</v>
      </c>
      <c r="C1034" s="51" t="s">
        <v>401</v>
      </c>
      <c r="D1034" s="54" t="s">
        <v>402</v>
      </c>
      <c r="E1034" s="42" t="s">
        <v>782</v>
      </c>
      <c r="G1034" s="69">
        <v>1533</v>
      </c>
      <c r="H1034"/>
      <c r="I1034" s="69">
        <v>1533</v>
      </c>
      <c r="J1034" s="41">
        <v>45524</v>
      </c>
      <c r="K1034" s="57" t="s">
        <v>90</v>
      </c>
      <c r="N1034" t="str">
        <f>IF(F1034="","NÃO","SIM")</f>
        <v>NÃO</v>
      </c>
      <c r="O1034" t="str">
        <f>IF($B1034=5,"SIM","")</f>
        <v>SIM</v>
      </c>
      <c r="P1034" s="52" t="str">
        <f>A1034&amp;B1034&amp;C1034&amp;E1034&amp;G1034&amp;EDATE(J1034,0)</f>
        <v>45540518802977000198ARGAMASSA - NF 71384153345524</v>
      </c>
      <c r="Q1034" s="1">
        <f>IF(A1034=0,"",VLOOKUP($A1034,RESUMO!$A$8:$B$107,2,FALSE))</f>
        <v>27</v>
      </c>
    </row>
    <row r="1035" spans="1:17" x14ac:dyDescent="0.25">
      <c r="A1035" s="53">
        <v>45540</v>
      </c>
      <c r="B1035" s="1">
        <v>5</v>
      </c>
      <c r="C1035" s="51" t="s">
        <v>573</v>
      </c>
      <c r="D1035" s="54" t="s">
        <v>574</v>
      </c>
      <c r="E1035" s="42" t="s">
        <v>783</v>
      </c>
      <c r="G1035" s="69">
        <v>192.82</v>
      </c>
      <c r="H1035"/>
      <c r="I1035" s="69">
        <v>192.82</v>
      </c>
      <c r="J1035" s="41">
        <v>45521</v>
      </c>
      <c r="K1035" s="57" t="s">
        <v>90</v>
      </c>
      <c r="N1035" t="str">
        <f>IF(F1035="","NÃO","SIM")</f>
        <v>NÃO</v>
      </c>
      <c r="O1035" t="str">
        <f>IF($B1035=5,"SIM","")</f>
        <v>SIM</v>
      </c>
      <c r="P1035" s="52" t="str">
        <f>A1035&amp;B1035&amp;C1035&amp;E1035&amp;G1035&amp;EDATE(J1035,0)</f>
        <v>45540516678875000187TRAVERTINO, GRANITO - NF 15574192,8245521</v>
      </c>
      <c r="Q1035" s="1">
        <f>IF(A1035=0,"",VLOOKUP($A1035,RESUMO!$A$8:$B$107,2,FALSE))</f>
        <v>27</v>
      </c>
    </row>
    <row r="1036" spans="1:17" x14ac:dyDescent="0.25">
      <c r="A1036" s="53">
        <v>45540</v>
      </c>
      <c r="B1036" s="1">
        <v>5</v>
      </c>
      <c r="C1036" s="51" t="s">
        <v>215</v>
      </c>
      <c r="D1036" s="54" t="s">
        <v>216</v>
      </c>
      <c r="E1036" s="42" t="s">
        <v>785</v>
      </c>
      <c r="G1036" s="69">
        <v>2890</v>
      </c>
      <c r="H1036"/>
      <c r="I1036" s="69">
        <v>2890</v>
      </c>
      <c r="J1036" s="41">
        <v>45541</v>
      </c>
      <c r="K1036" s="57" t="s">
        <v>90</v>
      </c>
      <c r="N1036" t="str">
        <f>IF(F1036="","NÃO","SIM")</f>
        <v>NÃO</v>
      </c>
      <c r="O1036" t="str">
        <f>IF($B1036=5,"SIM","")</f>
        <v>SIM</v>
      </c>
      <c r="P1036" s="52" t="str">
        <f>A1036&amp;B1036&amp;C1036&amp;E1036&amp;G1036&amp;EDATE(J1036,0)</f>
        <v>45540503562661000107ARGAMASSA E CIMENTO - NF 130749289045541</v>
      </c>
      <c r="Q1036" s="1">
        <f>IF(A1036=0,"",VLOOKUP($A1036,RESUMO!$A$8:$B$107,2,FALSE))</f>
        <v>27</v>
      </c>
    </row>
    <row r="1037" spans="1:17" x14ac:dyDescent="0.25">
      <c r="A1037" s="53">
        <v>45540</v>
      </c>
      <c r="B1037" s="1">
        <v>5</v>
      </c>
      <c r="C1037" s="51" t="s">
        <v>786</v>
      </c>
      <c r="D1037" s="54" t="s">
        <v>787</v>
      </c>
      <c r="E1037" s="42" t="s">
        <v>788</v>
      </c>
      <c r="G1037" s="69">
        <v>1700</v>
      </c>
      <c r="H1037"/>
      <c r="I1037" s="69">
        <v>1700</v>
      </c>
      <c r="J1037" s="41">
        <v>45532</v>
      </c>
      <c r="K1037" s="57" t="s">
        <v>56</v>
      </c>
      <c r="N1037" t="str">
        <f>IF(F1037="","NÃO","SIM")</f>
        <v>NÃO</v>
      </c>
      <c r="O1037" t="str">
        <f>IF($B1037=5,"SIM","")</f>
        <v>SIM</v>
      </c>
      <c r="P1037" s="52" t="str">
        <f>A1037&amp;B1037&amp;C1037&amp;E1037&amp;G1037&amp;EDATE(J1037,0)</f>
        <v>45540593450931687PERGOLADO170045532</v>
      </c>
      <c r="Q1037" s="1">
        <f>IF(A1037=0,"",VLOOKUP($A1037,RESUMO!$A$8:$B$107,2,FALSE))</f>
        <v>27</v>
      </c>
    </row>
    <row r="1038" spans="1:17" x14ac:dyDescent="0.25">
      <c r="A1038" s="53">
        <v>45540</v>
      </c>
      <c r="B1038" s="1">
        <v>5</v>
      </c>
      <c r="C1038" s="51" t="s">
        <v>786</v>
      </c>
      <c r="D1038" s="54" t="s">
        <v>787</v>
      </c>
      <c r="E1038" s="42" t="s">
        <v>789</v>
      </c>
      <c r="G1038" s="69">
        <v>99.64</v>
      </c>
      <c r="H1038"/>
      <c r="I1038" s="69">
        <v>99.64</v>
      </c>
      <c r="J1038" s="41">
        <v>45532</v>
      </c>
      <c r="K1038" s="57" t="s">
        <v>56</v>
      </c>
      <c r="N1038" t="str">
        <f>IF(F1038="","NÃO","SIM")</f>
        <v>NÃO</v>
      </c>
      <c r="O1038" t="str">
        <f>IF($B1038=5,"SIM","")</f>
        <v>SIM</v>
      </c>
      <c r="P1038" s="52" t="str">
        <f>A1038&amp;B1038&amp;C1038&amp;E1038&amp;G1038&amp;EDATE(J1038,0)</f>
        <v>45540593450931687ART99,6445532</v>
      </c>
      <c r="Q1038" s="1">
        <f>IF(A1038=0,"",VLOOKUP($A1038,RESUMO!$A$8:$B$107,2,FALSE))</f>
        <v>27</v>
      </c>
    </row>
    <row r="1039" spans="1:17" x14ac:dyDescent="0.25">
      <c r="A1039" s="53">
        <v>45555</v>
      </c>
      <c r="B1039" s="1">
        <v>1</v>
      </c>
      <c r="C1039" s="51" t="s">
        <v>62</v>
      </c>
      <c r="D1039" s="54" t="s">
        <v>63</v>
      </c>
      <c r="E1039" s="42" t="s">
        <v>64</v>
      </c>
      <c r="G1039" s="69">
        <v>1260</v>
      </c>
      <c r="H1039"/>
      <c r="I1039" s="69">
        <v>1260</v>
      </c>
      <c r="J1039" s="41">
        <v>45555</v>
      </c>
      <c r="K1039" s="57" t="s">
        <v>51</v>
      </c>
      <c r="L1039" s="1" t="s">
        <v>65</v>
      </c>
      <c r="N1039" t="str">
        <f>IF(F1039="","NÃO","SIM")</f>
        <v>NÃO</v>
      </c>
      <c r="O1039" t="str">
        <f>IF($B1039=5,"SIM","")</f>
        <v/>
      </c>
      <c r="P1039" s="52" t="str">
        <f>A1039&amp;B1039&amp;C1039&amp;E1039&amp;G1039&amp;EDATE(J1039,0)</f>
        <v>45555112101331640SALÁRIO126045555</v>
      </c>
      <c r="Q1039" s="1">
        <f>IF(A1039=0,"",VLOOKUP($A1039,RESUMO!$A$8:$B$107,2,FALSE))</f>
        <v>28</v>
      </c>
    </row>
    <row r="1040" spans="1:17" x14ac:dyDescent="0.25">
      <c r="A1040" s="53">
        <v>45555</v>
      </c>
      <c r="B1040" s="1">
        <v>1</v>
      </c>
      <c r="C1040" s="51" t="s">
        <v>204</v>
      </c>
      <c r="D1040" s="54" t="s">
        <v>205</v>
      </c>
      <c r="E1040" s="42" t="s">
        <v>64</v>
      </c>
      <c r="G1040" s="69">
        <v>916</v>
      </c>
      <c r="H1040"/>
      <c r="I1040" s="69">
        <v>916</v>
      </c>
      <c r="J1040" s="41">
        <v>45555</v>
      </c>
      <c r="K1040" s="57" t="s">
        <v>51</v>
      </c>
      <c r="L1040" s="1" t="s">
        <v>206</v>
      </c>
      <c r="N1040" t="str">
        <f>IF(F1040="","NÃO","SIM")</f>
        <v>NÃO</v>
      </c>
      <c r="O1040" t="str">
        <f>IF($B1040=5,"SIM","")</f>
        <v/>
      </c>
      <c r="P1040" s="52" t="str">
        <f>A1040&amp;B1040&amp;C1040&amp;E1040&amp;G1040&amp;EDATE(J1040,0)</f>
        <v>45555105864821560SALÁRIO91645555</v>
      </c>
      <c r="Q1040" s="1">
        <f>IF(A1040=0,"",VLOOKUP($A1040,RESUMO!$A$8:$B$107,2,FALSE))</f>
        <v>28</v>
      </c>
    </row>
    <row r="1041" spans="1:17" x14ac:dyDescent="0.25">
      <c r="A1041" s="53">
        <v>45555</v>
      </c>
      <c r="B1041" s="1">
        <v>1</v>
      </c>
      <c r="C1041" s="51" t="s">
        <v>654</v>
      </c>
      <c r="D1041" s="54" t="s">
        <v>655</v>
      </c>
      <c r="E1041" s="42" t="s">
        <v>656</v>
      </c>
      <c r="G1041" s="69">
        <v>200</v>
      </c>
      <c r="H1041">
        <v>10</v>
      </c>
      <c r="I1041" s="69">
        <v>2000</v>
      </c>
      <c r="J1041" s="41">
        <v>45555</v>
      </c>
      <c r="K1041" s="57" t="s">
        <v>51</v>
      </c>
      <c r="L1041" s="1" t="s">
        <v>657</v>
      </c>
      <c r="N1041" t="str">
        <f>IF(F1041="","NÃO","SIM")</f>
        <v>NÃO</v>
      </c>
      <c r="O1041" t="str">
        <f>IF($B1041=5,"SIM","")</f>
        <v/>
      </c>
      <c r="P1041" s="52" t="str">
        <f>A1041&amp;B1041&amp;C1041&amp;E1041&amp;G1041&amp;EDATE(J1041,0)</f>
        <v>45555131986868335DIÁRIA20045555</v>
      </c>
      <c r="Q1041" s="1">
        <f>IF(A1041=0,"",VLOOKUP($A1041,RESUMO!$A$8:$B$107,2,FALSE))</f>
        <v>28</v>
      </c>
    </row>
    <row r="1042" spans="1:17" x14ac:dyDescent="0.25">
      <c r="A1042" s="53">
        <v>45555</v>
      </c>
      <c r="B1042" s="1">
        <v>1</v>
      </c>
      <c r="C1042" s="51" t="s">
        <v>479</v>
      </c>
      <c r="D1042" s="54" t="s">
        <v>480</v>
      </c>
      <c r="E1042" s="42" t="s">
        <v>656</v>
      </c>
      <c r="G1042" s="69">
        <v>130</v>
      </c>
      <c r="H1042">
        <v>10</v>
      </c>
      <c r="I1042" s="69">
        <v>1300</v>
      </c>
      <c r="J1042" s="41">
        <v>45555</v>
      </c>
      <c r="K1042" s="57" t="s">
        <v>51</v>
      </c>
      <c r="L1042" s="1" t="s">
        <v>481</v>
      </c>
      <c r="N1042" t="str">
        <f>IF(F1042="","NÃO","SIM")</f>
        <v>NÃO</v>
      </c>
      <c r="O1042" t="str">
        <f>IF($B1042=5,"SIM","")</f>
        <v/>
      </c>
      <c r="P1042" s="52" t="str">
        <f>A1042&amp;B1042&amp;C1042&amp;E1042&amp;G1042&amp;EDATE(J1042,0)</f>
        <v>45555111499237685DIÁRIA13045555</v>
      </c>
      <c r="Q1042" s="1">
        <f>IF(A1042=0,"",VLOOKUP($A1042,RESUMO!$A$8:$B$107,2,FALSE))</f>
        <v>28</v>
      </c>
    </row>
    <row r="1043" spans="1:17" x14ac:dyDescent="0.25">
      <c r="A1043" s="53">
        <v>45555</v>
      </c>
      <c r="B1043" s="1">
        <v>1</v>
      </c>
      <c r="C1043" s="51" t="s">
        <v>294</v>
      </c>
      <c r="D1043" s="54" t="s">
        <v>295</v>
      </c>
      <c r="E1043" s="42" t="s">
        <v>656</v>
      </c>
      <c r="G1043" s="69">
        <v>160</v>
      </c>
      <c r="H1043">
        <v>10</v>
      </c>
      <c r="I1043" s="69">
        <v>1600</v>
      </c>
      <c r="J1043" s="41">
        <v>45555</v>
      </c>
      <c r="K1043" s="57" t="s">
        <v>51</v>
      </c>
      <c r="L1043" s="1" t="s">
        <v>296</v>
      </c>
      <c r="N1043" t="str">
        <f>IF(F1043="","NÃO","SIM")</f>
        <v>NÃO</v>
      </c>
      <c r="O1043" t="str">
        <f>IF($B1043=5,"SIM","")</f>
        <v/>
      </c>
      <c r="P1043" s="52" t="str">
        <f>A1043&amp;B1043&amp;C1043&amp;E1043&amp;G1043&amp;EDATE(J1043,0)</f>
        <v>45555109250736606DIÁRIA16045555</v>
      </c>
      <c r="Q1043" s="1">
        <f>IF(A1043=0,"",VLOOKUP($A1043,RESUMO!$A$8:$B$107,2,FALSE))</f>
        <v>28</v>
      </c>
    </row>
    <row r="1044" spans="1:17" x14ac:dyDescent="0.25">
      <c r="A1044" s="53">
        <v>45555</v>
      </c>
      <c r="B1044" s="1">
        <v>1</v>
      </c>
      <c r="C1044" s="51" t="s">
        <v>766</v>
      </c>
      <c r="D1044" s="54" t="s">
        <v>767</v>
      </c>
      <c r="E1044" s="42" t="s">
        <v>656</v>
      </c>
      <c r="G1044" s="69">
        <v>130</v>
      </c>
      <c r="H1044">
        <v>10</v>
      </c>
      <c r="I1044" s="69">
        <v>1300</v>
      </c>
      <c r="J1044" s="41">
        <v>45555</v>
      </c>
      <c r="K1044" s="57" t="s">
        <v>51</v>
      </c>
      <c r="N1044" t="str">
        <f>IF(F1044="","NÃO","SIM")</f>
        <v>NÃO</v>
      </c>
      <c r="O1044" t="str">
        <f>IF($B1044=5,"SIM","")</f>
        <v/>
      </c>
      <c r="P1044" s="52" t="str">
        <f>A1044&amp;B1044&amp;C1044&amp;E1044&amp;G1044&amp;EDATE(J1044,0)</f>
        <v>45555170709873662DIÁRIA13045555</v>
      </c>
      <c r="Q1044" s="1">
        <f>IF(A1044=0,"",VLOOKUP($A1044,RESUMO!$A$8:$B$107,2,FALSE))</f>
        <v>28</v>
      </c>
    </row>
    <row r="1045" spans="1:17" x14ac:dyDescent="0.25">
      <c r="A1045" s="53">
        <v>45555</v>
      </c>
      <c r="B1045" s="1">
        <v>1</v>
      </c>
      <c r="C1045" s="51" t="s">
        <v>331</v>
      </c>
      <c r="D1045" s="54" t="s">
        <v>332</v>
      </c>
      <c r="E1045" s="42" t="s">
        <v>656</v>
      </c>
      <c r="G1045" s="69">
        <v>200</v>
      </c>
      <c r="H1045">
        <v>10</v>
      </c>
      <c r="I1045" s="69">
        <v>2000</v>
      </c>
      <c r="J1045" s="41">
        <v>45555</v>
      </c>
      <c r="K1045" s="57" t="s">
        <v>51</v>
      </c>
      <c r="L1045" s="1" t="s">
        <v>333</v>
      </c>
      <c r="N1045" t="str">
        <f>IF(F1045="","NÃO","SIM")</f>
        <v>NÃO</v>
      </c>
      <c r="O1045" t="str">
        <f>IF($B1045=5,"SIM","")</f>
        <v/>
      </c>
      <c r="P1045" s="52" t="str">
        <f>A1045&amp;B1045&amp;C1045&amp;E1045&amp;G1045&amp;EDATE(J1045,0)</f>
        <v>45555113736490623DIÁRIA20045555</v>
      </c>
      <c r="Q1045" s="1">
        <f>IF(A1045=0,"",VLOOKUP($A1045,RESUMO!$A$8:$B$107,2,FALSE))</f>
        <v>28</v>
      </c>
    </row>
    <row r="1046" spans="1:17" x14ac:dyDescent="0.25">
      <c r="A1046" s="53">
        <v>45555</v>
      </c>
      <c r="B1046" s="1">
        <v>1</v>
      </c>
      <c r="C1046" s="51" t="s">
        <v>72</v>
      </c>
      <c r="D1046" s="54" t="s">
        <v>73</v>
      </c>
      <c r="E1046" s="42" t="s">
        <v>656</v>
      </c>
      <c r="G1046" s="69">
        <v>130</v>
      </c>
      <c r="H1046">
        <v>5</v>
      </c>
      <c r="I1046" s="69">
        <v>650</v>
      </c>
      <c r="J1046" s="41">
        <v>45555</v>
      </c>
      <c r="K1046" s="57" t="s">
        <v>51</v>
      </c>
      <c r="L1046" s="1" t="s">
        <v>74</v>
      </c>
      <c r="N1046" t="str">
        <f>IF(F1046="","NÃO","SIM")</f>
        <v>NÃO</v>
      </c>
      <c r="O1046" t="str">
        <f>IF($B1046=5,"SIM","")</f>
        <v/>
      </c>
      <c r="P1046" s="52" t="str">
        <f>A1046&amp;B1046&amp;C1046&amp;E1046&amp;G1046&amp;EDATE(J1046,0)</f>
        <v>45555116700914655DIÁRIA13045555</v>
      </c>
      <c r="Q1046" s="1">
        <f>IF(A1046=0,"",VLOOKUP($A1046,RESUMO!$A$8:$B$107,2,FALSE))</f>
        <v>28</v>
      </c>
    </row>
    <row r="1047" spans="1:17" x14ac:dyDescent="0.25">
      <c r="A1047" s="53">
        <v>45555</v>
      </c>
      <c r="B1047" s="1">
        <v>1</v>
      </c>
      <c r="C1047" s="51" t="s">
        <v>201</v>
      </c>
      <c r="D1047" s="54" t="s">
        <v>202</v>
      </c>
      <c r="E1047" s="42" t="s">
        <v>656</v>
      </c>
      <c r="G1047" s="69">
        <v>130</v>
      </c>
      <c r="H1047">
        <v>5</v>
      </c>
      <c r="I1047" s="69">
        <v>650</v>
      </c>
      <c r="J1047" s="41">
        <v>45555</v>
      </c>
      <c r="K1047" s="57" t="s">
        <v>51</v>
      </c>
      <c r="L1047" s="1" t="s">
        <v>203</v>
      </c>
      <c r="N1047" t="str">
        <f>IF(F1047="","NÃO","SIM")</f>
        <v>NÃO</v>
      </c>
      <c r="O1047" t="str">
        <f>IF($B1047=5,"SIM","")</f>
        <v/>
      </c>
      <c r="P1047" s="52" t="str">
        <f>A1047&amp;B1047&amp;C1047&amp;E1047&amp;G1047&amp;EDATE(J1047,0)</f>
        <v>45555116700955688DIÁRIA13045555</v>
      </c>
      <c r="Q1047" s="1">
        <f>IF(A1047=0,"",VLOOKUP($A1047,RESUMO!$A$8:$B$107,2,FALSE))</f>
        <v>28</v>
      </c>
    </row>
    <row r="1048" spans="1:17" x14ac:dyDescent="0.25">
      <c r="A1048" s="53">
        <v>45555</v>
      </c>
      <c r="B1048" s="1">
        <v>1</v>
      </c>
      <c r="C1048" s="51" t="s">
        <v>744</v>
      </c>
      <c r="D1048" s="54" t="s">
        <v>745</v>
      </c>
      <c r="E1048" s="42" t="s">
        <v>656</v>
      </c>
      <c r="G1048" s="69">
        <v>130</v>
      </c>
      <c r="H1048">
        <v>10</v>
      </c>
      <c r="I1048" s="69">
        <v>1300</v>
      </c>
      <c r="J1048" s="41">
        <v>45555</v>
      </c>
      <c r="K1048" s="57" t="s">
        <v>51</v>
      </c>
      <c r="L1048" s="1" t="s">
        <v>746</v>
      </c>
      <c r="N1048" t="str">
        <f>IF(F1048="","NÃO","SIM")</f>
        <v>NÃO</v>
      </c>
      <c r="O1048" t="str">
        <f>IF($B1048=5,"SIM","")</f>
        <v/>
      </c>
      <c r="P1048" s="52" t="str">
        <f>A1048&amp;B1048&amp;C1048&amp;E1048&amp;G1048&amp;EDATE(J1048,0)</f>
        <v>45555100039376583DIÁRIA13045555</v>
      </c>
      <c r="Q1048" s="1">
        <f>IF(A1048=0,"",VLOOKUP($A1048,RESUMO!$A$8:$B$107,2,FALSE))</f>
        <v>28</v>
      </c>
    </row>
    <row r="1049" spans="1:17" x14ac:dyDescent="0.25">
      <c r="A1049" s="53">
        <v>45555</v>
      </c>
      <c r="B1049" s="1">
        <v>1</v>
      </c>
      <c r="C1049" s="51" t="s">
        <v>791</v>
      </c>
      <c r="D1049" s="54" t="s">
        <v>792</v>
      </c>
      <c r="E1049" s="42" t="s">
        <v>656</v>
      </c>
      <c r="G1049" s="69">
        <v>130</v>
      </c>
      <c r="H1049">
        <v>10</v>
      </c>
      <c r="I1049" s="69">
        <v>1300</v>
      </c>
      <c r="J1049" s="41">
        <v>45555</v>
      </c>
      <c r="K1049" s="57" t="s">
        <v>51</v>
      </c>
      <c r="L1049" s="1" t="s">
        <v>793</v>
      </c>
      <c r="N1049" t="str">
        <f>IF(F1049="","NÃO","SIM")</f>
        <v>NÃO</v>
      </c>
      <c r="O1049" t="str">
        <f>IF($B1049=5,"SIM","")</f>
        <v/>
      </c>
      <c r="P1049" s="52" t="str">
        <f>A1049&amp;B1049&amp;C1049&amp;E1049&amp;G1049&amp;EDATE(J1049,0)</f>
        <v>45555146624805404DIÁRIA13045555</v>
      </c>
      <c r="Q1049" s="1">
        <f>IF(A1049=0,"",VLOOKUP($A1049,RESUMO!$A$8:$B$107,2,FALSE))</f>
        <v>28</v>
      </c>
    </row>
    <row r="1050" spans="1:17" x14ac:dyDescent="0.25">
      <c r="A1050" s="53">
        <v>45555</v>
      </c>
      <c r="B1050" s="1">
        <v>3</v>
      </c>
      <c r="C1050" s="51" t="s">
        <v>123</v>
      </c>
      <c r="D1050" s="54" t="s">
        <v>124</v>
      </c>
      <c r="E1050" s="42" t="s">
        <v>797</v>
      </c>
      <c r="G1050" s="69">
        <v>426.8</v>
      </c>
      <c r="H1050"/>
      <c r="I1050" s="69">
        <v>426.8</v>
      </c>
      <c r="J1050" s="41">
        <v>45555</v>
      </c>
      <c r="K1050" s="57" t="s">
        <v>51</v>
      </c>
      <c r="N1050" t="str">
        <f>IF(F1050="","NÃO","SIM")</f>
        <v>NÃO</v>
      </c>
      <c r="O1050" t="str">
        <f>IF($B1050=5,"SIM","")</f>
        <v/>
      </c>
      <c r="P1050" s="52" t="str">
        <f>A1050&amp;B1050&amp;C1050&amp;E1050&amp;G1050&amp;EDATE(J1050,0)</f>
        <v>45555300360305000104FOLHA 08/2024426,845555</v>
      </c>
      <c r="Q1050" s="1">
        <f>IF(A1050=0,"",VLOOKUP($A1050,RESUMO!$A$8:$B$107,2,FALSE))</f>
        <v>28</v>
      </c>
    </row>
    <row r="1051" spans="1:17" x14ac:dyDescent="0.25">
      <c r="A1051" s="53">
        <v>45555</v>
      </c>
      <c r="B1051" s="1">
        <v>3</v>
      </c>
      <c r="C1051" s="51" t="s">
        <v>129</v>
      </c>
      <c r="D1051" s="54" t="s">
        <v>130</v>
      </c>
      <c r="E1051" s="42" t="s">
        <v>797</v>
      </c>
      <c r="G1051" s="69">
        <v>1862.91</v>
      </c>
      <c r="H1051"/>
      <c r="I1051" s="69">
        <v>1862.91</v>
      </c>
      <c r="J1051" s="41">
        <v>45555</v>
      </c>
      <c r="K1051" s="57" t="s">
        <v>51</v>
      </c>
      <c r="N1051" t="str">
        <f>IF(F1051="","NÃO","SIM")</f>
        <v>NÃO</v>
      </c>
      <c r="O1051" t="str">
        <f>IF($B1051=5,"SIM","")</f>
        <v/>
      </c>
      <c r="P1051" s="52" t="str">
        <f>A1051&amp;B1051&amp;C1051&amp;E1051&amp;G1051&amp;EDATE(J1051,0)</f>
        <v>45555300394460000141FOLHA 08/20241862,9145555</v>
      </c>
      <c r="Q1051" s="1">
        <f>IF(A1051=0,"",VLOOKUP($A1051,RESUMO!$A$8:$B$107,2,FALSE))</f>
        <v>28</v>
      </c>
    </row>
    <row r="1052" spans="1:17" x14ac:dyDescent="0.25">
      <c r="A1052" s="53">
        <v>45555</v>
      </c>
      <c r="B1052" s="1">
        <v>3</v>
      </c>
      <c r="C1052" s="51" t="s">
        <v>178</v>
      </c>
      <c r="D1052" s="54" t="s">
        <v>179</v>
      </c>
      <c r="E1052" s="42" t="s">
        <v>798</v>
      </c>
      <c r="G1052" s="69">
        <v>260</v>
      </c>
      <c r="H1052"/>
      <c r="I1052" s="69">
        <v>260</v>
      </c>
      <c r="J1052" s="41">
        <v>45562</v>
      </c>
      <c r="K1052" s="57" t="s">
        <v>181</v>
      </c>
      <c r="N1052" t="str">
        <f>IF(F1052="","NÃO","SIM")</f>
        <v>NÃO</v>
      </c>
      <c r="O1052" t="str">
        <f>IF($B1052=5,"SIM","")</f>
        <v/>
      </c>
      <c r="P1052" s="52" t="str">
        <f>A1052&amp;B1052&amp;C1052&amp;E1052&amp;G1052&amp;EDATE(J1052,0)</f>
        <v>45555307409393000130MISTURADOR - NF 2589726045562</v>
      </c>
      <c r="Q1052" s="1">
        <f>IF(A1052=0,"",VLOOKUP($A1052,RESUMO!$A$8:$B$107,2,FALSE))</f>
        <v>28</v>
      </c>
    </row>
    <row r="1053" spans="1:17" x14ac:dyDescent="0.25">
      <c r="A1053" s="53">
        <v>45555</v>
      </c>
      <c r="B1053" s="1">
        <v>3</v>
      </c>
      <c r="C1053" s="51" t="s">
        <v>463</v>
      </c>
      <c r="D1053" s="54" t="s">
        <v>464</v>
      </c>
      <c r="E1053" s="42" t="s">
        <v>799</v>
      </c>
      <c r="G1053" s="69">
        <v>344</v>
      </c>
      <c r="H1053"/>
      <c r="I1053" s="69">
        <v>344</v>
      </c>
      <c r="J1053" s="41">
        <v>45555</v>
      </c>
      <c r="K1053" s="57" t="s">
        <v>181</v>
      </c>
      <c r="N1053" t="str">
        <f>IF(F1053="","NÃO","SIM")</f>
        <v>NÃO</v>
      </c>
      <c r="O1053" t="str">
        <f>IF($B1053=5,"SIM","")</f>
        <v/>
      </c>
      <c r="P1053" s="52" t="str">
        <f>A1053&amp;B1053&amp;C1053&amp;E1053&amp;G1053&amp;EDATE(J1053,0)</f>
        <v>45555321944558000103LOCAÇÃO DE ANDAIMES - ND 967634445555</v>
      </c>
      <c r="Q1053" s="1">
        <f>IF(A1053=0,"",VLOOKUP($A1053,RESUMO!$A$8:$B$107,2,FALSE))</f>
        <v>28</v>
      </c>
    </row>
    <row r="1054" spans="1:17" x14ac:dyDescent="0.25">
      <c r="A1054" s="53">
        <v>45555</v>
      </c>
      <c r="B1054" s="1">
        <v>3</v>
      </c>
      <c r="C1054" s="51" t="s">
        <v>183</v>
      </c>
      <c r="D1054" s="54" t="s">
        <v>184</v>
      </c>
      <c r="E1054" s="42" t="s">
        <v>800</v>
      </c>
      <c r="G1054" s="69">
        <v>3167.64</v>
      </c>
      <c r="H1054"/>
      <c r="I1054" s="69">
        <v>3167.64</v>
      </c>
      <c r="J1054" s="41">
        <v>45563</v>
      </c>
      <c r="K1054" s="57" t="s">
        <v>51</v>
      </c>
      <c r="N1054" t="str">
        <f>IF(F1054="","NÃO","SIM")</f>
        <v>NÃO</v>
      </c>
      <c r="O1054" t="str">
        <f>IF($B1054=5,"SIM","")</f>
        <v/>
      </c>
      <c r="P1054" s="52" t="str">
        <f>A1054&amp;B1054&amp;C1054&amp;E1054&amp;G1054&amp;EDATE(J1054,0)</f>
        <v>45555324654133000220CESTAS BASICASA - NF 2564233167,6445563</v>
      </c>
      <c r="Q1054" s="1">
        <f>IF(A1054=0,"",VLOOKUP($A1054,RESUMO!$A$8:$B$107,2,FALSE))</f>
        <v>28</v>
      </c>
    </row>
    <row r="1055" spans="1:17" x14ac:dyDescent="0.25">
      <c r="A1055" s="53">
        <v>45555</v>
      </c>
      <c r="B1055" s="1">
        <v>3</v>
      </c>
      <c r="C1055" s="51" t="s">
        <v>291</v>
      </c>
      <c r="D1055" s="54" t="s">
        <v>292</v>
      </c>
      <c r="E1055" s="42" t="s">
        <v>801</v>
      </c>
      <c r="G1055" s="69">
        <v>440.5</v>
      </c>
      <c r="H1055"/>
      <c r="I1055" s="69">
        <v>440.5</v>
      </c>
      <c r="J1055" s="41">
        <v>45567</v>
      </c>
      <c r="K1055" s="57" t="s">
        <v>90</v>
      </c>
      <c r="N1055" t="str">
        <f>IF(F1055="","NÃO","SIM")</f>
        <v>NÃO</v>
      </c>
      <c r="O1055" t="str">
        <f>IF($B1055=5,"SIM","")</f>
        <v/>
      </c>
      <c r="P1055" s="52" t="str">
        <f>A1055&amp;B1055&amp;C1055&amp;E1055&amp;G1055&amp;EDATE(J1055,0)</f>
        <v>45555397397491000198LUVA E FITA - NF 60278440,545567</v>
      </c>
      <c r="Q1055" s="1">
        <f>IF(A1055=0,"",VLOOKUP($A1055,RESUMO!$A$8:$B$107,2,FALSE))</f>
        <v>28</v>
      </c>
    </row>
    <row r="1056" spans="1:17" x14ac:dyDescent="0.25">
      <c r="A1056" s="53">
        <v>45555</v>
      </c>
      <c r="B1056" s="1">
        <v>3</v>
      </c>
      <c r="C1056" s="51" t="s">
        <v>596</v>
      </c>
      <c r="D1056" s="54" t="s">
        <v>597</v>
      </c>
      <c r="E1056" s="42" t="s">
        <v>802</v>
      </c>
      <c r="G1056" s="69">
        <v>810</v>
      </c>
      <c r="H1056"/>
      <c r="I1056" s="69">
        <v>810</v>
      </c>
      <c r="J1056" s="41">
        <v>45559</v>
      </c>
      <c r="K1056" s="57" t="s">
        <v>181</v>
      </c>
      <c r="N1056" t="str">
        <f>IF(F1056="","NÃO","SIM")</f>
        <v>NÃO</v>
      </c>
      <c r="O1056" t="str">
        <f>IF($B1056=5,"SIM","")</f>
        <v/>
      </c>
      <c r="P1056" s="52" t="str">
        <f>A1056&amp;B1056&amp;C1056&amp;E1056&amp;G1056&amp;EDATE(J1056,0)</f>
        <v>45555309462647000100LOCAÇÃO DE CAÇAMBAS - NF 67681045559</v>
      </c>
      <c r="Q1056" s="1">
        <f>IF(A1056=0,"",VLOOKUP($A1056,RESUMO!$A$8:$B$107,2,FALSE))</f>
        <v>28</v>
      </c>
    </row>
    <row r="1057" spans="1:17" x14ac:dyDescent="0.25">
      <c r="A1057" s="53">
        <v>45555</v>
      </c>
      <c r="B1057" s="1">
        <v>3</v>
      </c>
      <c r="C1057" s="51" t="s">
        <v>178</v>
      </c>
      <c r="D1057" s="54" t="s">
        <v>179</v>
      </c>
      <c r="E1057" s="42" t="s">
        <v>803</v>
      </c>
      <c r="G1057" s="69">
        <v>100</v>
      </c>
      <c r="H1057"/>
      <c r="I1057" s="69">
        <v>100</v>
      </c>
      <c r="J1057" s="41">
        <v>45558</v>
      </c>
      <c r="K1057" s="57" t="s">
        <v>181</v>
      </c>
      <c r="N1057" t="str">
        <f>IF(F1057="","NÃO","SIM")</f>
        <v>NÃO</v>
      </c>
      <c r="O1057" t="str">
        <f>IF($B1057=5,"SIM","")</f>
        <v/>
      </c>
      <c r="P1057" s="52" t="str">
        <f>A1057&amp;B1057&amp;C1057&amp;E1057&amp;G1057&amp;EDATE(J1057,0)</f>
        <v>45555307409393000130ESMERILHADEIRA - NF 2579810045558</v>
      </c>
      <c r="Q1057" s="1">
        <f>IF(A1057=0,"",VLOOKUP($A1057,RESUMO!$A$8:$B$107,2,FALSE))</f>
        <v>28</v>
      </c>
    </row>
    <row r="1058" spans="1:17" x14ac:dyDescent="0.25">
      <c r="A1058" s="53">
        <v>45555</v>
      </c>
      <c r="B1058" s="1">
        <v>3</v>
      </c>
      <c r="C1058" s="51" t="s">
        <v>666</v>
      </c>
      <c r="D1058" s="54" t="s">
        <v>667</v>
      </c>
      <c r="E1058" s="42" t="s">
        <v>804</v>
      </c>
      <c r="G1058" s="69">
        <v>22.8</v>
      </c>
      <c r="H1058"/>
      <c r="I1058" s="69">
        <v>22.8</v>
      </c>
      <c r="J1058" s="41">
        <v>45555</v>
      </c>
      <c r="K1058" s="57" t="s">
        <v>51</v>
      </c>
      <c r="L1058" s="1" t="s">
        <v>81</v>
      </c>
      <c r="N1058" t="str">
        <f>IF(F1058="","NÃO","SIM")</f>
        <v>NÃO</v>
      </c>
      <c r="O1058" t="str">
        <f>IF($B1058=5,"SIM","")</f>
        <v/>
      </c>
      <c r="P1058" s="52" t="str">
        <f>A1058&amp;B1058&amp;C1058&amp;E1058&amp;G1058&amp;EDATE(J1058,0)</f>
        <v>45555310000000001EVENTO SST 20/0822,845555</v>
      </c>
      <c r="Q1058" s="1">
        <f>IF(A1058=0,"",VLOOKUP($A1058,RESUMO!$A$8:$B$107,2,FALSE))</f>
        <v>28</v>
      </c>
    </row>
    <row r="1059" spans="1:17" x14ac:dyDescent="0.25">
      <c r="A1059" s="53">
        <v>45555</v>
      </c>
      <c r="B1059" s="1">
        <v>3</v>
      </c>
      <c r="C1059" s="51" t="s">
        <v>82</v>
      </c>
      <c r="D1059" s="54" t="s">
        <v>83</v>
      </c>
      <c r="E1059" s="42" t="s">
        <v>805</v>
      </c>
      <c r="G1059" s="69">
        <v>468</v>
      </c>
      <c r="H1059"/>
      <c r="I1059" s="69">
        <v>468</v>
      </c>
      <c r="J1059" s="41">
        <v>45555</v>
      </c>
      <c r="K1059" s="57" t="s">
        <v>51</v>
      </c>
      <c r="N1059" t="str">
        <f>IF(F1059="","NÃO","SIM")</f>
        <v>NÃO</v>
      </c>
      <c r="O1059" t="str">
        <f>IF($B1059=5,"SIM","")</f>
        <v/>
      </c>
      <c r="P1059" s="52" t="str">
        <f>A1059&amp;B1059&amp;C1059&amp;E1059&amp;G1059&amp;EDATE(J1059,0)</f>
        <v>45555336245582000113REALIZAÇÃO DE EXAMES - NF 75746845555</v>
      </c>
      <c r="Q1059" s="1">
        <f>IF(A1059=0,"",VLOOKUP($A1059,RESUMO!$A$8:$B$107,2,FALSE))</f>
        <v>28</v>
      </c>
    </row>
    <row r="1060" spans="1:17" x14ac:dyDescent="0.25">
      <c r="A1060" s="53">
        <v>45555</v>
      </c>
      <c r="B1060" s="1">
        <v>3</v>
      </c>
      <c r="C1060" s="51" t="s">
        <v>85</v>
      </c>
      <c r="D1060" s="54" t="s">
        <v>86</v>
      </c>
      <c r="E1060" s="42" t="s">
        <v>664</v>
      </c>
      <c r="G1060" s="69">
        <v>43.8</v>
      </c>
      <c r="H1060"/>
      <c r="I1060" s="69">
        <v>43.8</v>
      </c>
      <c r="J1060" s="41">
        <v>45565</v>
      </c>
      <c r="K1060" s="57" t="s">
        <v>51</v>
      </c>
      <c r="N1060" t="str">
        <f>IF(F1060="","NÃO","SIM")</f>
        <v>NÃO</v>
      </c>
      <c r="O1060" t="str">
        <f>IF($B1060=5,"SIM","")</f>
        <v/>
      </c>
      <c r="P1060" s="52" t="str">
        <f>A1060&amp;B1060&amp;C1060&amp;E1060&amp;G1060&amp;EDATE(J1060,0)</f>
        <v>45555338727707000177SEGURO COLABORADORES43,845565</v>
      </c>
      <c r="Q1060" s="1">
        <f>IF(A1060=0,"",VLOOKUP($A1060,RESUMO!$A$8:$B$107,2,FALSE))</f>
        <v>28</v>
      </c>
    </row>
    <row r="1061" spans="1:17" x14ac:dyDescent="0.25">
      <c r="A1061" s="53">
        <v>45555</v>
      </c>
      <c r="B1061" s="1">
        <v>5</v>
      </c>
      <c r="C1061" s="51" t="s">
        <v>806</v>
      </c>
      <c r="D1061" s="54" t="s">
        <v>807</v>
      </c>
      <c r="E1061" s="42" t="s">
        <v>808</v>
      </c>
      <c r="G1061" s="69">
        <v>1184</v>
      </c>
      <c r="H1061"/>
      <c r="I1061" s="69">
        <v>1184</v>
      </c>
      <c r="J1061" s="41">
        <v>45551</v>
      </c>
      <c r="K1061" s="57" t="s">
        <v>90</v>
      </c>
      <c r="N1061" t="str">
        <f>IF(F1061="","NÃO","SIM")</f>
        <v>NÃO</v>
      </c>
      <c r="O1061" t="str">
        <f>IF($B1061=5,"SIM","")</f>
        <v>SIM</v>
      </c>
      <c r="P1061" s="52" t="str">
        <f>A1061&amp;B1061&amp;C1061&amp;E1061&amp;G1061&amp;EDATE(J1061,0)</f>
        <v>45555522852264000106CANALETA, GRELHA - AGUARDANDO NF118445551</v>
      </c>
      <c r="Q1061" s="1">
        <f>IF(A1061=0,"",VLOOKUP($A1061,RESUMO!$A$8:$B$107,2,FALSE))</f>
        <v>28</v>
      </c>
    </row>
    <row r="1062" spans="1:17" x14ac:dyDescent="0.25">
      <c r="A1062" s="53">
        <v>45555</v>
      </c>
      <c r="B1062" s="1">
        <v>5</v>
      </c>
      <c r="C1062" s="51" t="s">
        <v>215</v>
      </c>
      <c r="D1062" s="54" t="s">
        <v>216</v>
      </c>
      <c r="E1062" s="42" t="s">
        <v>809</v>
      </c>
      <c r="G1062" s="69">
        <v>2400</v>
      </c>
      <c r="H1062"/>
      <c r="I1062" s="69">
        <v>2400</v>
      </c>
      <c r="J1062" s="41">
        <v>45548</v>
      </c>
      <c r="K1062" s="57" t="s">
        <v>90</v>
      </c>
      <c r="N1062" t="str">
        <f>IF(F1062="","NÃO","SIM")</f>
        <v>NÃO</v>
      </c>
      <c r="O1062" t="str">
        <f>IF($B1062=5,"SIM","")</f>
        <v>SIM</v>
      </c>
      <c r="P1062" s="52" t="str">
        <f>A1062&amp;B1062&amp;C1062&amp;E1062&amp;G1062&amp;EDATE(J1062,0)</f>
        <v>45555503562661000107CIMENTO - AGUARDANDO NF240045548</v>
      </c>
      <c r="Q1062" s="1">
        <f>IF(A1062=0,"",VLOOKUP($A1062,RESUMO!$A$8:$B$107,2,FALSE))</f>
        <v>28</v>
      </c>
    </row>
    <row r="1063" spans="1:17" x14ac:dyDescent="0.25">
      <c r="A1063" s="53">
        <v>45555</v>
      </c>
      <c r="B1063" s="1">
        <v>5</v>
      </c>
      <c r="C1063" s="51" t="s">
        <v>132</v>
      </c>
      <c r="D1063" s="54" t="s">
        <v>133</v>
      </c>
      <c r="E1063" s="42" t="s">
        <v>810</v>
      </c>
      <c r="G1063" s="69">
        <v>12353</v>
      </c>
      <c r="H1063"/>
      <c r="I1063" s="69">
        <v>12353</v>
      </c>
      <c r="J1063" s="41">
        <v>45546</v>
      </c>
      <c r="K1063" s="57" t="s">
        <v>90</v>
      </c>
      <c r="N1063" t="str">
        <f>IF(F1063="","NÃO","SIM")</f>
        <v>NÃO</v>
      </c>
      <c r="O1063" t="str">
        <f>IF($B1063=5,"SIM","")</f>
        <v>SIM</v>
      </c>
      <c r="P1063" s="52" t="str">
        <f>A1063&amp;B1063&amp;C1063&amp;E1063&amp;G1063&amp;EDATE(J1063,0)</f>
        <v>45555517155342000183MATERIAIS ELÉTRICOS - PED. 78140205701235345546</v>
      </c>
      <c r="Q1063" s="1">
        <f>IF(A1063=0,"",VLOOKUP($A1063,RESUMO!$A$8:$B$107,2,FALSE))</f>
        <v>28</v>
      </c>
    </row>
    <row r="1064" spans="1:17" x14ac:dyDescent="0.25">
      <c r="A1064" s="53">
        <v>45555</v>
      </c>
      <c r="B1064" s="1">
        <v>5</v>
      </c>
      <c r="C1064" s="51" t="s">
        <v>811</v>
      </c>
      <c r="D1064" s="54" t="s">
        <v>812</v>
      </c>
      <c r="E1064" s="42" t="s">
        <v>813</v>
      </c>
      <c r="G1064" s="69">
        <v>1224.31</v>
      </c>
      <c r="H1064"/>
      <c r="I1064" s="69">
        <v>1224.31</v>
      </c>
      <c r="J1064" s="41">
        <v>45546</v>
      </c>
      <c r="K1064" s="57" t="s">
        <v>90</v>
      </c>
      <c r="N1064" t="str">
        <f>IF(F1064="","NÃO","SIM")</f>
        <v>NÃO</v>
      </c>
      <c r="O1064" t="str">
        <f>IF($B1064=5,"SIM","")</f>
        <v>SIM</v>
      </c>
      <c r="P1064" s="52" t="str">
        <f>A1064&amp;B1064&amp;C1064&amp;E1064&amp;G1064&amp;EDATE(J1064,0)</f>
        <v>45555542979237000378TUBO RETANGULAR - ORC. 0586461224,3145546</v>
      </c>
      <c r="Q1064" s="1">
        <f>IF(A1064=0,"",VLOOKUP($A1064,RESUMO!$A$8:$B$107,2,FALSE))</f>
        <v>28</v>
      </c>
    </row>
    <row r="1065" spans="1:17" x14ac:dyDescent="0.25">
      <c r="A1065" s="53">
        <v>45570</v>
      </c>
      <c r="B1065" s="1">
        <v>1</v>
      </c>
      <c r="C1065" s="51" t="s">
        <v>654</v>
      </c>
      <c r="D1065" s="54" t="s">
        <v>655</v>
      </c>
      <c r="E1065" s="42" t="s">
        <v>656</v>
      </c>
      <c r="G1065" s="69">
        <v>200</v>
      </c>
      <c r="H1065">
        <v>10</v>
      </c>
      <c r="I1065" s="69">
        <v>2000</v>
      </c>
      <c r="J1065" s="41">
        <v>45569</v>
      </c>
      <c r="K1065" s="57" t="s">
        <v>51</v>
      </c>
      <c r="L1065" s="1" t="s">
        <v>657</v>
      </c>
      <c r="N1065" t="str">
        <f>IF(F1065="","NÃO","SIM")</f>
        <v>NÃO</v>
      </c>
      <c r="O1065" t="str">
        <f>IF($B1065=5,"SIM","")</f>
        <v/>
      </c>
      <c r="P1065" s="52" t="str">
        <f>A1065&amp;B1065&amp;C1065&amp;E1065&amp;G1065&amp;EDATE(J1065,0)</f>
        <v>45570131986868335DIÁRIA20045569</v>
      </c>
      <c r="Q1065" s="1">
        <f>IF(A1065=0,"",VLOOKUP($A1065,RESUMO!$A$8:$B$107,2,FALSE))</f>
        <v>29</v>
      </c>
    </row>
    <row r="1066" spans="1:17" x14ac:dyDescent="0.25">
      <c r="A1066" s="53">
        <v>45570</v>
      </c>
      <c r="B1066" s="1">
        <v>1</v>
      </c>
      <c r="C1066" s="51" t="s">
        <v>479</v>
      </c>
      <c r="D1066" s="54" t="s">
        <v>480</v>
      </c>
      <c r="E1066" s="42" t="s">
        <v>656</v>
      </c>
      <c r="G1066" s="69">
        <v>130</v>
      </c>
      <c r="H1066">
        <v>10</v>
      </c>
      <c r="I1066" s="69">
        <v>1300</v>
      </c>
      <c r="J1066" s="41">
        <v>45569</v>
      </c>
      <c r="K1066" s="57" t="s">
        <v>51</v>
      </c>
      <c r="L1066" s="1" t="s">
        <v>481</v>
      </c>
      <c r="N1066" t="str">
        <f>IF(F1066="","NÃO","SIM")</f>
        <v>NÃO</v>
      </c>
      <c r="O1066" t="str">
        <f>IF($B1066=5,"SIM","")</f>
        <v/>
      </c>
      <c r="P1066" s="52" t="str">
        <f>A1066&amp;B1066&amp;C1066&amp;E1066&amp;G1066&amp;EDATE(J1066,0)</f>
        <v>45570111499237685DIÁRIA13045569</v>
      </c>
      <c r="Q1066" s="1">
        <f>IF(A1066=0,"",VLOOKUP($A1066,RESUMO!$A$8:$B$107,2,FALSE))</f>
        <v>29</v>
      </c>
    </row>
    <row r="1067" spans="1:17" x14ac:dyDescent="0.25">
      <c r="A1067" s="53">
        <v>45570</v>
      </c>
      <c r="B1067" s="1">
        <v>1</v>
      </c>
      <c r="C1067" s="51" t="s">
        <v>294</v>
      </c>
      <c r="D1067" s="54" t="s">
        <v>295</v>
      </c>
      <c r="E1067" s="42" t="s">
        <v>656</v>
      </c>
      <c r="G1067" s="69">
        <v>160</v>
      </c>
      <c r="H1067">
        <v>5</v>
      </c>
      <c r="I1067" s="69">
        <v>800</v>
      </c>
      <c r="J1067" s="41">
        <v>45569</v>
      </c>
      <c r="K1067" s="57" t="s">
        <v>51</v>
      </c>
      <c r="L1067" s="1" t="s">
        <v>296</v>
      </c>
      <c r="N1067" t="str">
        <f>IF(F1067="","NÃO","SIM")</f>
        <v>NÃO</v>
      </c>
      <c r="O1067" t="str">
        <f>IF($B1067=5,"SIM","")</f>
        <v/>
      </c>
      <c r="P1067" s="52" t="str">
        <f>A1067&amp;B1067&amp;C1067&amp;E1067&amp;G1067&amp;EDATE(J1067,0)</f>
        <v>45570109250736606DIÁRIA16045569</v>
      </c>
      <c r="Q1067" s="1">
        <f>IF(A1067=0,"",VLOOKUP($A1067,RESUMO!$A$8:$B$107,2,FALSE))</f>
        <v>29</v>
      </c>
    </row>
    <row r="1068" spans="1:17" x14ac:dyDescent="0.25">
      <c r="A1068" s="53">
        <v>45570</v>
      </c>
      <c r="B1068" s="1">
        <v>1</v>
      </c>
      <c r="C1068" s="51" t="s">
        <v>766</v>
      </c>
      <c r="D1068" s="54" t="s">
        <v>767</v>
      </c>
      <c r="E1068" s="42" t="s">
        <v>656</v>
      </c>
      <c r="G1068" s="69">
        <v>130</v>
      </c>
      <c r="H1068">
        <v>5</v>
      </c>
      <c r="I1068" s="69">
        <v>650</v>
      </c>
      <c r="J1068" s="41">
        <v>45569</v>
      </c>
      <c r="K1068" s="57" t="s">
        <v>51</v>
      </c>
      <c r="N1068" t="str">
        <f>IF(F1068="","NÃO","SIM")</f>
        <v>NÃO</v>
      </c>
      <c r="O1068" t="str">
        <f>IF($B1068=5,"SIM","")</f>
        <v/>
      </c>
      <c r="P1068" s="52" t="str">
        <f>A1068&amp;B1068&amp;C1068&amp;E1068&amp;G1068&amp;EDATE(J1068,0)</f>
        <v>45570170709873662DIÁRIA13045569</v>
      </c>
      <c r="Q1068" s="1">
        <f>IF(A1068=0,"",VLOOKUP($A1068,RESUMO!$A$8:$B$107,2,FALSE))</f>
        <v>29</v>
      </c>
    </row>
    <row r="1069" spans="1:17" x14ac:dyDescent="0.25">
      <c r="A1069" s="53">
        <v>45570</v>
      </c>
      <c r="B1069" s="1">
        <v>1</v>
      </c>
      <c r="C1069" s="51" t="s">
        <v>331</v>
      </c>
      <c r="D1069" s="54" t="s">
        <v>332</v>
      </c>
      <c r="E1069" s="42" t="s">
        <v>656</v>
      </c>
      <c r="G1069" s="69">
        <v>200</v>
      </c>
      <c r="H1069">
        <v>10</v>
      </c>
      <c r="I1069" s="69">
        <v>2000</v>
      </c>
      <c r="J1069" s="41">
        <v>45569</v>
      </c>
      <c r="K1069" s="57" t="s">
        <v>51</v>
      </c>
      <c r="L1069" s="1" t="s">
        <v>333</v>
      </c>
      <c r="N1069" t="str">
        <f>IF(F1069="","NÃO","SIM")</f>
        <v>NÃO</v>
      </c>
      <c r="O1069" t="str">
        <f>IF($B1069=5,"SIM","")</f>
        <v/>
      </c>
      <c r="P1069" s="52" t="str">
        <f>A1069&amp;B1069&amp;C1069&amp;E1069&amp;G1069&amp;EDATE(J1069,0)</f>
        <v>45570113736490623DIÁRIA20045569</v>
      </c>
      <c r="Q1069" s="1">
        <f>IF(A1069=0,"",VLOOKUP($A1069,RESUMO!$A$8:$B$107,2,FALSE))</f>
        <v>29</v>
      </c>
    </row>
    <row r="1070" spans="1:17" x14ac:dyDescent="0.25">
      <c r="A1070" s="53">
        <v>45570</v>
      </c>
      <c r="B1070" s="1">
        <v>1</v>
      </c>
      <c r="C1070" s="51" t="s">
        <v>744</v>
      </c>
      <c r="D1070" s="54" t="s">
        <v>745</v>
      </c>
      <c r="E1070" s="42" t="s">
        <v>656</v>
      </c>
      <c r="G1070" s="69">
        <v>130</v>
      </c>
      <c r="H1070">
        <v>11</v>
      </c>
      <c r="I1070" s="69">
        <v>1430</v>
      </c>
      <c r="J1070" s="41">
        <v>45569</v>
      </c>
      <c r="K1070" s="57" t="s">
        <v>51</v>
      </c>
      <c r="L1070" s="1" t="s">
        <v>746</v>
      </c>
      <c r="N1070" t="str">
        <f>IF(F1070="","NÃO","SIM")</f>
        <v>NÃO</v>
      </c>
      <c r="O1070" t="str">
        <f>IF($B1070=5,"SIM","")</f>
        <v/>
      </c>
      <c r="P1070" s="52" t="str">
        <f>A1070&amp;B1070&amp;C1070&amp;E1070&amp;G1070&amp;EDATE(J1070,0)</f>
        <v>45570100039376583DIÁRIA13045569</v>
      </c>
      <c r="Q1070" s="1">
        <f>IF(A1070=0,"",VLOOKUP($A1070,RESUMO!$A$8:$B$107,2,FALSE))</f>
        <v>29</v>
      </c>
    </row>
    <row r="1071" spans="1:17" x14ac:dyDescent="0.25">
      <c r="A1071" s="53">
        <v>45570</v>
      </c>
      <c r="B1071" s="1">
        <v>1</v>
      </c>
      <c r="C1071" s="51" t="s">
        <v>791</v>
      </c>
      <c r="D1071" s="54" t="s">
        <v>792</v>
      </c>
      <c r="E1071" s="42" t="s">
        <v>656</v>
      </c>
      <c r="G1071" s="69">
        <v>130</v>
      </c>
      <c r="H1071">
        <v>10</v>
      </c>
      <c r="I1071" s="69">
        <v>1300</v>
      </c>
      <c r="J1071" s="41">
        <v>45569</v>
      </c>
      <c r="K1071" s="57" t="s">
        <v>51</v>
      </c>
      <c r="L1071" s="1" t="s">
        <v>793</v>
      </c>
      <c r="N1071" t="str">
        <f>IF(F1071="","NÃO","SIM")</f>
        <v>NÃO</v>
      </c>
      <c r="O1071" t="str">
        <f>IF($B1071=5,"SIM","")</f>
        <v/>
      </c>
      <c r="P1071" s="52" t="str">
        <f>A1071&amp;B1071&amp;C1071&amp;E1071&amp;G1071&amp;EDATE(J1071,0)</f>
        <v>45570146624805404DIÁRIA13045569</v>
      </c>
      <c r="Q1071" s="1">
        <f>IF(A1071=0,"",VLOOKUP($A1071,RESUMO!$A$8:$B$107,2,FALSE))</f>
        <v>29</v>
      </c>
    </row>
    <row r="1072" spans="1:17" x14ac:dyDescent="0.25">
      <c r="A1072" s="53">
        <v>45570</v>
      </c>
      <c r="B1072" s="1">
        <v>1</v>
      </c>
      <c r="C1072" s="51" t="s">
        <v>62</v>
      </c>
      <c r="D1072" s="54" t="s">
        <v>63</v>
      </c>
      <c r="E1072" s="42" t="s">
        <v>64</v>
      </c>
      <c r="G1072" s="69">
        <v>1383.38</v>
      </c>
      <c r="H1072"/>
      <c r="I1072" s="69">
        <v>1383.38</v>
      </c>
      <c r="J1072" s="41">
        <v>45569</v>
      </c>
      <c r="K1072" s="57" t="s">
        <v>51</v>
      </c>
      <c r="L1072" s="1" t="s">
        <v>65</v>
      </c>
      <c r="N1072" t="str">
        <f>IF(F1072="","NÃO","SIM")</f>
        <v>NÃO</v>
      </c>
      <c r="O1072" t="str">
        <f>IF($B1072=5,"SIM","")</f>
        <v/>
      </c>
      <c r="P1072" s="52" t="str">
        <f>A1072&amp;B1072&amp;C1072&amp;E1072&amp;G1072&amp;EDATE(J1072,0)</f>
        <v>45570112101331640SALÁRIO1383,3845569</v>
      </c>
      <c r="Q1072" s="1">
        <f>IF(A1072=0,"",VLOOKUP($A1072,RESUMO!$A$8:$B$107,2,FALSE))</f>
        <v>29</v>
      </c>
    </row>
    <row r="1073" spans="1:17" x14ac:dyDescent="0.25">
      <c r="A1073" s="53">
        <v>45570</v>
      </c>
      <c r="B1073" s="1">
        <v>1</v>
      </c>
      <c r="C1073" s="51" t="s">
        <v>204</v>
      </c>
      <c r="D1073" s="54" t="s">
        <v>205</v>
      </c>
      <c r="E1073" s="42" t="s">
        <v>64</v>
      </c>
      <c r="G1073" s="69">
        <v>1189.08</v>
      </c>
      <c r="H1073"/>
      <c r="I1073" s="69">
        <v>1189.08</v>
      </c>
      <c r="J1073" s="41">
        <v>45569</v>
      </c>
      <c r="K1073" s="57" t="s">
        <v>51</v>
      </c>
      <c r="L1073" s="1" t="s">
        <v>206</v>
      </c>
      <c r="N1073" t="str">
        <f>IF(F1073="","NÃO","SIM")</f>
        <v>NÃO</v>
      </c>
      <c r="O1073" t="str">
        <f>IF($B1073=5,"SIM","")</f>
        <v/>
      </c>
      <c r="P1073" s="52" t="str">
        <f>A1073&amp;B1073&amp;C1073&amp;E1073&amp;G1073&amp;EDATE(J1073,0)</f>
        <v>45570105864821560SALÁRIO1189,0845569</v>
      </c>
      <c r="Q1073" s="1">
        <f>IF(A1073=0,"",VLOOKUP($A1073,RESUMO!$A$8:$B$107,2,FALSE))</f>
        <v>29</v>
      </c>
    </row>
    <row r="1074" spans="1:17" x14ac:dyDescent="0.25">
      <c r="A1074" s="53">
        <v>45570</v>
      </c>
      <c r="B1074" s="1">
        <v>1</v>
      </c>
      <c r="C1074" s="51" t="s">
        <v>62</v>
      </c>
      <c r="D1074" s="54" t="s">
        <v>63</v>
      </c>
      <c r="E1074" s="42" t="s">
        <v>107</v>
      </c>
      <c r="G1074" s="69">
        <v>31.4</v>
      </c>
      <c r="H1074">
        <v>19</v>
      </c>
      <c r="I1074" s="69">
        <v>596.6</v>
      </c>
      <c r="J1074" s="41">
        <v>45569</v>
      </c>
      <c r="K1074" s="57" t="s">
        <v>51</v>
      </c>
      <c r="L1074" s="1" t="s">
        <v>65</v>
      </c>
      <c r="N1074" t="str">
        <f>IF(F1074="","NÃO","SIM")</f>
        <v>NÃO</v>
      </c>
      <c r="O1074" t="str">
        <f>IF($B1074=5,"SIM","")</f>
        <v/>
      </c>
      <c r="P1074" s="52" t="str">
        <f>A1074&amp;B1074&amp;C1074&amp;E1074&amp;G1074&amp;EDATE(J1074,0)</f>
        <v>45570112101331640TRANSPORTE31,445569</v>
      </c>
      <c r="Q1074" s="1">
        <f>IF(A1074=0,"",VLOOKUP($A1074,RESUMO!$A$8:$B$107,2,FALSE))</f>
        <v>29</v>
      </c>
    </row>
    <row r="1075" spans="1:17" x14ac:dyDescent="0.25">
      <c r="A1075" s="53">
        <v>45570</v>
      </c>
      <c r="B1075" s="1">
        <v>1</v>
      </c>
      <c r="C1075" s="51" t="s">
        <v>204</v>
      </c>
      <c r="D1075" s="54" t="s">
        <v>205</v>
      </c>
      <c r="E1075" s="42" t="s">
        <v>107</v>
      </c>
      <c r="G1075" s="69">
        <v>10</v>
      </c>
      <c r="H1075">
        <v>23</v>
      </c>
      <c r="I1075" s="69">
        <v>230</v>
      </c>
      <c r="J1075" s="41">
        <v>45569</v>
      </c>
      <c r="K1075" s="57" t="s">
        <v>51</v>
      </c>
      <c r="L1075" s="1" t="s">
        <v>206</v>
      </c>
      <c r="N1075" t="str">
        <f>IF(F1075="","NÃO","SIM")</f>
        <v>NÃO</v>
      </c>
      <c r="O1075" t="str">
        <f>IF($B1075=5,"SIM","")</f>
        <v/>
      </c>
      <c r="P1075" s="52" t="str">
        <f>A1075&amp;B1075&amp;C1075&amp;E1075&amp;G1075&amp;EDATE(J1075,0)</f>
        <v>45570105864821560TRANSPORTE1045569</v>
      </c>
      <c r="Q1075" s="1">
        <f>IF(A1075=0,"",VLOOKUP($A1075,RESUMO!$A$8:$B$107,2,FALSE))</f>
        <v>29</v>
      </c>
    </row>
    <row r="1076" spans="1:17" x14ac:dyDescent="0.25">
      <c r="A1076" s="53">
        <v>45570</v>
      </c>
      <c r="B1076" s="1">
        <v>1</v>
      </c>
      <c r="C1076" s="51" t="s">
        <v>62</v>
      </c>
      <c r="D1076" s="54" t="s">
        <v>63</v>
      </c>
      <c r="E1076" s="42" t="s">
        <v>108</v>
      </c>
      <c r="G1076" s="69">
        <v>4</v>
      </c>
      <c r="H1076">
        <v>19</v>
      </c>
      <c r="I1076" s="69">
        <v>76</v>
      </c>
      <c r="J1076" s="41">
        <v>45569</v>
      </c>
      <c r="K1076" s="57" t="s">
        <v>51</v>
      </c>
      <c r="L1076" s="1" t="s">
        <v>65</v>
      </c>
      <c r="N1076" t="str">
        <f>IF(F1076="","NÃO","SIM")</f>
        <v>NÃO</v>
      </c>
      <c r="O1076" t="str">
        <f>IF($B1076=5,"SIM","")</f>
        <v/>
      </c>
      <c r="P1076" s="52" t="str">
        <f>A1076&amp;B1076&amp;C1076&amp;E1076&amp;G1076&amp;EDATE(J1076,0)</f>
        <v>45570112101331640CAFÉ445569</v>
      </c>
      <c r="Q1076" s="1">
        <f>IF(A1076=0,"",VLOOKUP($A1076,RESUMO!$A$8:$B$107,2,FALSE))</f>
        <v>29</v>
      </c>
    </row>
    <row r="1077" spans="1:17" x14ac:dyDescent="0.25">
      <c r="A1077" s="53">
        <v>45570</v>
      </c>
      <c r="B1077" s="1">
        <v>1</v>
      </c>
      <c r="C1077" s="51" t="s">
        <v>204</v>
      </c>
      <c r="D1077" s="54" t="s">
        <v>205</v>
      </c>
      <c r="E1077" s="42" t="s">
        <v>108</v>
      </c>
      <c r="G1077" s="69">
        <v>4</v>
      </c>
      <c r="H1077">
        <v>23</v>
      </c>
      <c r="I1077" s="69">
        <v>92</v>
      </c>
      <c r="J1077" s="41">
        <v>45569</v>
      </c>
      <c r="K1077" s="57" t="s">
        <v>51</v>
      </c>
      <c r="L1077" s="1" t="s">
        <v>206</v>
      </c>
      <c r="N1077" t="str">
        <f>IF(F1077="","NÃO","SIM")</f>
        <v>NÃO</v>
      </c>
      <c r="O1077" t="str">
        <f>IF($B1077=5,"SIM","")</f>
        <v/>
      </c>
      <c r="P1077" s="52" t="str">
        <f>A1077&amp;B1077&amp;C1077&amp;E1077&amp;G1077&amp;EDATE(J1077,0)</f>
        <v>45570105864821560CAFÉ445569</v>
      </c>
      <c r="Q1077" s="1">
        <f>IF(A1077=0,"",VLOOKUP($A1077,RESUMO!$A$8:$B$107,2,FALSE))</f>
        <v>29</v>
      </c>
    </row>
    <row r="1078" spans="1:17" x14ac:dyDescent="0.25">
      <c r="A1078" s="53">
        <v>45570</v>
      </c>
      <c r="B1078" s="1">
        <v>2</v>
      </c>
      <c r="C1078" s="51" t="s">
        <v>78</v>
      </c>
      <c r="D1078" s="54" t="s">
        <v>79</v>
      </c>
      <c r="E1078" s="42" t="s">
        <v>815</v>
      </c>
      <c r="G1078" s="69">
        <v>6000</v>
      </c>
      <c r="H1078"/>
      <c r="I1078" s="69">
        <v>6000</v>
      </c>
      <c r="J1078" s="41">
        <v>45569</v>
      </c>
      <c r="K1078" s="57" t="s">
        <v>51</v>
      </c>
      <c r="L1078" s="1" t="s">
        <v>81</v>
      </c>
      <c r="N1078" t="str">
        <f>IF(F1078="","NÃO","SIM")</f>
        <v>NÃO</v>
      </c>
      <c r="O1078" t="str">
        <f>IF($B1078=5,"SIM","")</f>
        <v/>
      </c>
      <c r="P1078" s="52" t="str">
        <f>A1078&amp;B1078&amp;C1078&amp;E1078&amp;G1078&amp;EDATE(J1078,0)</f>
        <v>45570227648990687ADMINISTRAÇÃO OUTUBRO600045569</v>
      </c>
      <c r="Q1078" s="1">
        <f>IF(A1078=0,"",VLOOKUP($A1078,RESUMO!$A$8:$B$107,2,FALSE))</f>
        <v>29</v>
      </c>
    </row>
    <row r="1079" spans="1:17" x14ac:dyDescent="0.25">
      <c r="A1079" s="53">
        <v>45570</v>
      </c>
      <c r="B1079" s="1">
        <v>2</v>
      </c>
      <c r="C1079" s="51" t="s">
        <v>119</v>
      </c>
      <c r="D1079" s="54" t="s">
        <v>120</v>
      </c>
      <c r="E1079" s="42" t="s">
        <v>827</v>
      </c>
      <c r="G1079" s="69">
        <v>3560</v>
      </c>
      <c r="H1079"/>
      <c r="I1079" s="69">
        <v>3560</v>
      </c>
      <c r="J1079" s="41">
        <v>45569</v>
      </c>
      <c r="K1079" s="57" t="s">
        <v>90</v>
      </c>
      <c r="L1079" s="1" t="s">
        <v>122</v>
      </c>
      <c r="N1079" t="str">
        <f>IF(F1079="","NÃO","SIM")</f>
        <v>NÃO</v>
      </c>
      <c r="O1079" t="str">
        <f>IF($B1079=5,"SIM","")</f>
        <v/>
      </c>
      <c r="P1079" s="52" t="str">
        <f>A1079&amp;B1079&amp;C1079&amp;E1079&amp;G1079&amp;EDATE(J1079,0)</f>
        <v>45570237052904870DIARIA BOBCAT,MOB E DESMOBILIZAÇAO356045569</v>
      </c>
      <c r="Q1079" s="1">
        <f>IF(A1079=0,"",VLOOKUP($A1079,RESUMO!$A$8:$B$107,2,FALSE))</f>
        <v>29</v>
      </c>
    </row>
    <row r="1080" spans="1:17" x14ac:dyDescent="0.25">
      <c r="A1080" s="53">
        <v>45570</v>
      </c>
      <c r="B1080" s="1">
        <v>3</v>
      </c>
      <c r="C1080" s="51" t="s">
        <v>623</v>
      </c>
      <c r="D1080" s="54" t="s">
        <v>624</v>
      </c>
      <c r="E1080" s="42" t="s">
        <v>814</v>
      </c>
      <c r="G1080" s="69">
        <v>352</v>
      </c>
      <c r="H1080"/>
      <c r="I1080" s="69">
        <v>352</v>
      </c>
      <c r="J1080" s="41">
        <v>45569</v>
      </c>
      <c r="K1080" s="57" t="s">
        <v>51</v>
      </c>
      <c r="L1080" s="1" t="s">
        <v>81</v>
      </c>
      <c r="N1080" t="str">
        <f>IF(F1080="","NÃO","SIM")</f>
        <v>NÃO</v>
      </c>
      <c r="O1080" t="str">
        <f>IF($B1080=5,"SIM","")</f>
        <v/>
      </c>
      <c r="P1080" s="52" t="str">
        <f>A1080&amp;B1080&amp;C1080&amp;E1080&amp;G1080&amp;EDATE(J1080,0)</f>
        <v>45570310000000002REF. SETEMBRO/202435245569</v>
      </c>
      <c r="Q1080" s="1">
        <f>IF(A1080=0,"",VLOOKUP($A1080,RESUMO!$A$8:$B$107,2,FALSE))</f>
        <v>29</v>
      </c>
    </row>
    <row r="1081" spans="1:17" x14ac:dyDescent="0.25">
      <c r="A1081" s="53">
        <v>45570</v>
      </c>
      <c r="B1081" s="1">
        <v>3</v>
      </c>
      <c r="C1081" s="51" t="s">
        <v>626</v>
      </c>
      <c r="D1081" s="54" t="s">
        <v>627</v>
      </c>
      <c r="E1081" s="42" t="s">
        <v>814</v>
      </c>
      <c r="G1081" s="69">
        <v>125</v>
      </c>
      <c r="H1081"/>
      <c r="I1081" s="69">
        <v>125</v>
      </c>
      <c r="J1081" s="41">
        <v>45569</v>
      </c>
      <c r="K1081" s="57" t="s">
        <v>61</v>
      </c>
      <c r="L1081" s="1" t="s">
        <v>81</v>
      </c>
      <c r="N1081" t="str">
        <f>IF(F1081="","NÃO","SIM")</f>
        <v>NÃO</v>
      </c>
      <c r="O1081" t="str">
        <f>IF($B1081=5,"SIM","")</f>
        <v/>
      </c>
      <c r="P1081" s="52" t="str">
        <f>A1081&amp;B1081&amp;C1081&amp;E1081&amp;G1081&amp;EDATE(J1081,0)</f>
        <v>45570310000000003REF. SETEMBRO/202412545569</v>
      </c>
      <c r="Q1081" s="1">
        <f>IF(A1081=0,"",VLOOKUP($A1081,RESUMO!$A$8:$B$107,2,FALSE))</f>
        <v>29</v>
      </c>
    </row>
    <row r="1082" spans="1:17" x14ac:dyDescent="0.25">
      <c r="A1082" s="53">
        <v>45570</v>
      </c>
      <c r="B1082" s="1">
        <v>3</v>
      </c>
      <c r="C1082" s="51" t="s">
        <v>629</v>
      </c>
      <c r="D1082" s="54" t="s">
        <v>630</v>
      </c>
      <c r="E1082" s="42" t="s">
        <v>814</v>
      </c>
      <c r="G1082" s="69">
        <v>847.2</v>
      </c>
      <c r="H1082"/>
      <c r="I1082" s="69">
        <v>847.2</v>
      </c>
      <c r="J1082" s="41">
        <v>45569</v>
      </c>
      <c r="K1082" s="57" t="s">
        <v>51</v>
      </c>
      <c r="L1082" s="1" t="s">
        <v>81</v>
      </c>
      <c r="N1082" t="str">
        <f>IF(F1082="","NÃO","SIM")</f>
        <v>NÃO</v>
      </c>
      <c r="O1082" t="str">
        <f>IF($B1082=5,"SIM","")</f>
        <v/>
      </c>
      <c r="P1082" s="52" t="str">
        <f>A1082&amp;B1082&amp;C1082&amp;E1082&amp;G1082&amp;EDATE(J1082,0)</f>
        <v>45570310000000004REF. SETEMBRO/2024847,245569</v>
      </c>
      <c r="Q1082" s="1">
        <f>IF(A1082=0,"",VLOOKUP($A1082,RESUMO!$A$8:$B$107,2,FALSE))</f>
        <v>29</v>
      </c>
    </row>
    <row r="1083" spans="1:17" x14ac:dyDescent="0.25">
      <c r="A1083" s="53">
        <v>45570</v>
      </c>
      <c r="B1083" s="1">
        <v>3</v>
      </c>
      <c r="C1083" s="51" t="s">
        <v>178</v>
      </c>
      <c r="D1083" s="54" t="s">
        <v>179</v>
      </c>
      <c r="E1083" s="42" t="s">
        <v>821</v>
      </c>
      <c r="G1083" s="69">
        <v>1090</v>
      </c>
      <c r="H1083"/>
      <c r="I1083" s="69">
        <v>1090</v>
      </c>
      <c r="J1083" s="41">
        <v>45582</v>
      </c>
      <c r="K1083" s="57" t="s">
        <v>181</v>
      </c>
      <c r="N1083" t="str">
        <f>IF(F1083="","NÃO","SIM")</f>
        <v>NÃO</v>
      </c>
      <c r="O1083" t="str">
        <f>IF($B1083=5,"SIM","")</f>
        <v/>
      </c>
      <c r="P1083" s="52" t="str">
        <f>A1083&amp;B1083&amp;C1083&amp;E1083&amp;G1083&amp;EDATE(J1083,0)</f>
        <v>45570307409393000130MARTELO E COMPACTADOR - NF 26105109045582</v>
      </c>
      <c r="Q1083" s="1">
        <f>IF(A1083=0,"",VLOOKUP($A1083,RESUMO!$A$8:$B$107,2,FALSE))</f>
        <v>29</v>
      </c>
    </row>
    <row r="1084" spans="1:17" x14ac:dyDescent="0.25">
      <c r="A1084" s="53">
        <v>45570</v>
      </c>
      <c r="B1084" s="1">
        <v>3</v>
      </c>
      <c r="C1084" s="51" t="s">
        <v>126</v>
      </c>
      <c r="D1084" s="54" t="s">
        <v>127</v>
      </c>
      <c r="E1084" s="42" t="s">
        <v>822</v>
      </c>
      <c r="G1084" s="69">
        <v>720.75</v>
      </c>
      <c r="H1084"/>
      <c r="I1084" s="69">
        <v>720.75</v>
      </c>
      <c r="J1084" s="41">
        <v>45582</v>
      </c>
      <c r="K1084" s="57" t="s">
        <v>90</v>
      </c>
      <c r="N1084" t="str">
        <f>IF(F1084="","NÃO","SIM")</f>
        <v>NÃO</v>
      </c>
      <c r="O1084" t="str">
        <f>IF($B1084=5,"SIM","")</f>
        <v/>
      </c>
      <c r="P1084" s="52" t="str">
        <f>A1084&amp;B1084&amp;C1084&amp;E1084&amp;G1084&amp;EDATE(J1084,0)</f>
        <v>45570316652460000215BRITA - NF 10890720,7545582</v>
      </c>
      <c r="Q1084" s="1">
        <f>IF(A1084=0,"",VLOOKUP($A1084,RESUMO!$A$8:$B$107,2,FALSE))</f>
        <v>29</v>
      </c>
    </row>
    <row r="1085" spans="1:17" x14ac:dyDescent="0.25">
      <c r="A1085" s="53">
        <v>45570</v>
      </c>
      <c r="B1085" s="1">
        <v>3</v>
      </c>
      <c r="C1085" s="51" t="s">
        <v>225</v>
      </c>
      <c r="D1085" s="54" t="s">
        <v>226</v>
      </c>
      <c r="E1085" s="42" t="s">
        <v>823</v>
      </c>
      <c r="G1085" s="69">
        <v>496.69</v>
      </c>
      <c r="H1085"/>
      <c r="I1085" s="69">
        <v>496.69</v>
      </c>
      <c r="J1085" s="41">
        <v>45586</v>
      </c>
      <c r="K1085" s="57" t="s">
        <v>90</v>
      </c>
      <c r="N1085" t="str">
        <f>IF(F1085="","NÃO","SIM")</f>
        <v>NÃO</v>
      </c>
      <c r="O1085" t="str">
        <f>IF($B1085=5,"SIM","")</f>
        <v/>
      </c>
      <c r="P1085" s="52" t="str">
        <f>A1085&amp;B1085&amp;C1085&amp;E1085&amp;G1085&amp;EDATE(J1085,0)</f>
        <v>45570317359233000188LONA E VASSOURA - NF 21552802496,6945586</v>
      </c>
      <c r="Q1085" s="1">
        <f>IF(A1085=0,"",VLOOKUP($A1085,RESUMO!$A$8:$B$107,2,FALSE))</f>
        <v>29</v>
      </c>
    </row>
    <row r="1086" spans="1:17" x14ac:dyDescent="0.25">
      <c r="A1086" s="53">
        <v>45570</v>
      </c>
      <c r="B1086" s="1">
        <v>3</v>
      </c>
      <c r="C1086" s="51" t="s">
        <v>178</v>
      </c>
      <c r="D1086" s="54" t="s">
        <v>179</v>
      </c>
      <c r="E1086" s="42" t="s">
        <v>826</v>
      </c>
      <c r="G1086" s="69">
        <v>480</v>
      </c>
      <c r="H1086"/>
      <c r="I1086" s="69">
        <v>480</v>
      </c>
      <c r="J1086" s="41">
        <v>45576</v>
      </c>
      <c r="K1086" s="57" t="s">
        <v>181</v>
      </c>
      <c r="N1086" t="str">
        <f>IF(F1086="","NÃO","SIM")</f>
        <v>NÃO</v>
      </c>
      <c r="O1086" t="str">
        <f>IF($B1086=5,"SIM","")</f>
        <v/>
      </c>
      <c r="P1086" s="52" t="str">
        <f>A1086&amp;B1086&amp;C1086&amp;E1086&amp;G1086&amp;EDATE(J1086,0)</f>
        <v>45570307409393000130PISTOLA E MARTELETE - NF 2601748045576</v>
      </c>
      <c r="Q1086" s="1">
        <f>IF(A1086=0,"",VLOOKUP($A1086,RESUMO!$A$8:$B$107,2,FALSE))</f>
        <v>29</v>
      </c>
    </row>
    <row r="1087" spans="1:17" x14ac:dyDescent="0.25">
      <c r="A1087" s="53">
        <v>45570</v>
      </c>
      <c r="B1087" s="1">
        <v>5</v>
      </c>
      <c r="C1087" s="51" t="s">
        <v>573</v>
      </c>
      <c r="D1087" s="54" t="s">
        <v>574</v>
      </c>
      <c r="E1087" s="42" t="s">
        <v>783</v>
      </c>
      <c r="G1087" s="69">
        <v>58570.18</v>
      </c>
      <c r="H1087"/>
      <c r="I1087" s="69">
        <v>58570.18</v>
      </c>
      <c r="J1087" s="41">
        <v>45518</v>
      </c>
      <c r="K1087" s="57" t="s">
        <v>90</v>
      </c>
      <c r="N1087" t="str">
        <f>IF(F1087="","NÃO","SIM")</f>
        <v>NÃO</v>
      </c>
      <c r="O1087" t="str">
        <f>IF($B1087=5,"SIM","")</f>
        <v>SIM</v>
      </c>
      <c r="P1087" s="52" t="str">
        <f>A1087&amp;B1087&amp;C1087&amp;E1087&amp;G1087&amp;EDATE(J1087,0)</f>
        <v>45570516678875000187TRAVERTINO, GRANITO - NF 1557458570,1845518</v>
      </c>
      <c r="Q1087" s="1">
        <f>IF(A1087=0,"",VLOOKUP($A1087,RESUMO!$A$8:$B$107,2,FALSE))</f>
        <v>29</v>
      </c>
    </row>
    <row r="1088" spans="1:17" x14ac:dyDescent="0.25">
      <c r="A1088" s="53">
        <v>45570</v>
      </c>
      <c r="B1088" s="1">
        <v>5</v>
      </c>
      <c r="C1088" s="51" t="s">
        <v>573</v>
      </c>
      <c r="D1088" s="54" t="s">
        <v>574</v>
      </c>
      <c r="E1088" s="42" t="s">
        <v>816</v>
      </c>
      <c r="G1088" s="69">
        <v>6429.82</v>
      </c>
      <c r="H1088"/>
      <c r="I1088" s="69">
        <v>6429.82</v>
      </c>
      <c r="J1088" s="41">
        <v>45532</v>
      </c>
      <c r="K1088" s="57" t="s">
        <v>90</v>
      </c>
      <c r="N1088" t="str">
        <f>IF(F1088="","NÃO","SIM")</f>
        <v>NÃO</v>
      </c>
      <c r="O1088" t="str">
        <f>IF($B1088=5,"SIM","")</f>
        <v>SIM</v>
      </c>
      <c r="P1088" s="52" t="str">
        <f>A1088&amp;B1088&amp;C1088&amp;E1088&amp;G1088&amp;EDATE(J1088,0)</f>
        <v>45570516678875000187TRAVERTINO - NF 156486429,8245532</v>
      </c>
      <c r="Q1088" s="1">
        <f>IF(A1088=0,"",VLOOKUP($A1088,RESUMO!$A$8:$B$107,2,FALSE))</f>
        <v>29</v>
      </c>
    </row>
    <row r="1089" spans="1:17" x14ac:dyDescent="0.25">
      <c r="A1089" s="53">
        <v>45570</v>
      </c>
      <c r="B1089" s="1">
        <v>5</v>
      </c>
      <c r="C1089" s="51" t="s">
        <v>817</v>
      </c>
      <c r="D1089" s="54" t="s">
        <v>818</v>
      </c>
      <c r="E1089" s="42" t="s">
        <v>819</v>
      </c>
      <c r="G1089" s="69">
        <v>2137</v>
      </c>
      <c r="H1089"/>
      <c r="I1089" s="69">
        <v>2137</v>
      </c>
      <c r="J1089" s="41">
        <v>45537</v>
      </c>
      <c r="K1089" s="57" t="s">
        <v>90</v>
      </c>
      <c r="N1089" t="str">
        <f>IF(F1089="","NÃO","SIM")</f>
        <v>NÃO</v>
      </c>
      <c r="O1089" t="str">
        <f>IF($B1089=5,"SIM","")</f>
        <v>SIM</v>
      </c>
      <c r="P1089" s="52" t="str">
        <f>A1089&amp;B1089&amp;C1089&amp;E1089&amp;G1089&amp;EDATE(J1089,0)</f>
        <v>45570510707409000104ANEL E TAMPA - NF 791213745537</v>
      </c>
      <c r="Q1089" s="1">
        <f>IF(A1089=0,"",VLOOKUP($A1089,RESUMO!$A$8:$B$107,2,FALSE))</f>
        <v>29</v>
      </c>
    </row>
    <row r="1090" spans="1:17" x14ac:dyDescent="0.25">
      <c r="A1090" s="53">
        <v>45570</v>
      </c>
      <c r="B1090" s="1">
        <v>5</v>
      </c>
      <c r="C1090" s="51" t="s">
        <v>225</v>
      </c>
      <c r="D1090" s="54" t="s">
        <v>226</v>
      </c>
      <c r="E1090" s="42" t="s">
        <v>820</v>
      </c>
      <c r="G1090" s="69">
        <v>865.09</v>
      </c>
      <c r="H1090"/>
      <c r="I1090" s="69">
        <v>865.09</v>
      </c>
      <c r="J1090" s="41">
        <v>45564</v>
      </c>
      <c r="K1090" s="57" t="s">
        <v>90</v>
      </c>
      <c r="N1090" t="str">
        <f>IF(F1090="","NÃO","SIM")</f>
        <v>NÃO</v>
      </c>
      <c r="O1090" t="str">
        <f>IF($B1090=5,"SIM","")</f>
        <v>SIM</v>
      </c>
      <c r="P1090" s="52" t="str">
        <f>A1090&amp;B1090&amp;C1090&amp;E1090&amp;G1090&amp;EDATE(J1090,0)</f>
        <v>45570517359233000188CABOS E FITA - NF 21572260865,0945564</v>
      </c>
      <c r="Q1090" s="1">
        <f>IF(A1090=0,"",VLOOKUP($A1090,RESUMO!$A$8:$B$107,2,FALSE))</f>
        <v>29</v>
      </c>
    </row>
    <row r="1091" spans="1:17" x14ac:dyDescent="0.25">
      <c r="A1091" s="53">
        <v>45570</v>
      </c>
      <c r="B1091" s="1">
        <v>5</v>
      </c>
      <c r="C1091" s="51" t="s">
        <v>661</v>
      </c>
      <c r="D1091" s="54" t="s">
        <v>104</v>
      </c>
      <c r="E1091" s="42" t="s">
        <v>824</v>
      </c>
      <c r="G1091" s="69">
        <v>562.91999999999996</v>
      </c>
      <c r="H1091"/>
      <c r="I1091" s="69">
        <v>562.91999999999996</v>
      </c>
      <c r="J1091" s="41">
        <v>45551</v>
      </c>
      <c r="K1091" s="57" t="s">
        <v>90</v>
      </c>
      <c r="N1091" t="str">
        <f>IF(F1091="","NÃO","SIM")</f>
        <v>NÃO</v>
      </c>
      <c r="O1091" t="str">
        <f>IF($B1091=5,"SIM","")</f>
        <v>SIM</v>
      </c>
      <c r="P1091" s="52" t="str">
        <f>A1091&amp;B1091&amp;C1091&amp;E1091&amp;G1091&amp;EDATE(J1091,0)</f>
        <v>45570517250275000186MATERIAIS HIDRAULICOS - NF 932997562,9245551</v>
      </c>
      <c r="Q1091" s="1">
        <f>IF(A1091=0,"",VLOOKUP($A1091,RESUMO!$A$8:$B$107,2,FALSE))</f>
        <v>29</v>
      </c>
    </row>
    <row r="1092" spans="1:17" x14ac:dyDescent="0.25">
      <c r="A1092" s="53">
        <v>45570</v>
      </c>
      <c r="B1092" s="1">
        <v>5</v>
      </c>
      <c r="C1092" s="51" t="s">
        <v>737</v>
      </c>
      <c r="D1092" s="54" t="s">
        <v>738</v>
      </c>
      <c r="E1092" s="42" t="s">
        <v>825</v>
      </c>
      <c r="G1092" s="69">
        <v>150</v>
      </c>
      <c r="H1092"/>
      <c r="I1092" s="69">
        <v>150</v>
      </c>
      <c r="J1092" s="41">
        <v>45540</v>
      </c>
      <c r="K1092" s="57" t="s">
        <v>56</v>
      </c>
      <c r="N1092" t="str">
        <f>IF(F1092="","NÃO","SIM")</f>
        <v>NÃO</v>
      </c>
      <c r="O1092" t="str">
        <f>IF($B1092=5,"SIM","")</f>
        <v>SIM</v>
      </c>
      <c r="P1092" s="52" t="str">
        <f>A1092&amp;B1092&amp;C1092&amp;E1092&amp;G1092&amp;EDATE(J1092,0)</f>
        <v>45570547505691000149GAS15045540</v>
      </c>
      <c r="Q1092" s="1">
        <f>IF(A1092=0,"",VLOOKUP($A1092,RESUMO!$A$8:$B$107,2,FALSE))</f>
        <v>29</v>
      </c>
    </row>
    <row r="1093" spans="1:17" x14ac:dyDescent="0.25">
      <c r="A1093" s="53">
        <v>45585</v>
      </c>
      <c r="B1093" s="1">
        <v>1</v>
      </c>
      <c r="C1093" s="51" t="s">
        <v>62</v>
      </c>
      <c r="D1093" s="54" t="s">
        <v>63</v>
      </c>
      <c r="E1093" s="42" t="s">
        <v>64</v>
      </c>
      <c r="G1093" s="69">
        <v>1260</v>
      </c>
      <c r="H1093"/>
      <c r="I1093" s="69">
        <v>1260</v>
      </c>
      <c r="J1093" s="41">
        <v>45583</v>
      </c>
      <c r="K1093" s="57" t="s">
        <v>51</v>
      </c>
      <c r="L1093" s="1" t="s">
        <v>65</v>
      </c>
      <c r="N1093" t="str">
        <f>IF(F1093="","NÃO","SIM")</f>
        <v>NÃO</v>
      </c>
      <c r="O1093" t="str">
        <f>IF($B1093=5,"SIM","")</f>
        <v/>
      </c>
      <c r="P1093" s="52" t="str">
        <f>A1093&amp;B1093&amp;C1093&amp;E1093&amp;G1093&amp;EDATE(J1093,0)</f>
        <v>45585112101331640SALÁRIO126045583</v>
      </c>
      <c r="Q1093" s="1">
        <f>IF(A1093=0,"",VLOOKUP($A1093,RESUMO!$A$8:$B$107,2,FALSE))</f>
        <v>30</v>
      </c>
    </row>
    <row r="1094" spans="1:17" x14ac:dyDescent="0.25">
      <c r="A1094" s="53">
        <v>45585</v>
      </c>
      <c r="B1094" s="1">
        <v>1</v>
      </c>
      <c r="C1094" s="51" t="s">
        <v>204</v>
      </c>
      <c r="D1094" s="54" t="s">
        <v>205</v>
      </c>
      <c r="E1094" s="42" t="s">
        <v>64</v>
      </c>
      <c r="G1094" s="69">
        <v>916</v>
      </c>
      <c r="H1094"/>
      <c r="I1094" s="69">
        <v>916</v>
      </c>
      <c r="J1094" s="41">
        <v>45583</v>
      </c>
      <c r="K1094" s="57" t="s">
        <v>51</v>
      </c>
      <c r="L1094" s="1" t="s">
        <v>206</v>
      </c>
      <c r="N1094" t="str">
        <f>IF(F1094="","NÃO","SIM")</f>
        <v>NÃO</v>
      </c>
      <c r="O1094" t="str">
        <f>IF($B1094=5,"SIM","")</f>
        <v/>
      </c>
      <c r="P1094" s="52" t="str">
        <f>A1094&amp;B1094&amp;C1094&amp;E1094&amp;G1094&amp;EDATE(J1094,0)</f>
        <v>45585105864821560SALÁRIO91645583</v>
      </c>
      <c r="Q1094" s="1">
        <f>IF(A1094=0,"",VLOOKUP($A1094,RESUMO!$A$8:$B$107,2,FALSE))</f>
        <v>30</v>
      </c>
    </row>
    <row r="1095" spans="1:17" x14ac:dyDescent="0.25">
      <c r="A1095" s="53">
        <v>45585</v>
      </c>
      <c r="B1095" s="1">
        <v>1</v>
      </c>
      <c r="C1095" s="51" t="s">
        <v>654</v>
      </c>
      <c r="D1095" s="54" t="s">
        <v>655</v>
      </c>
      <c r="E1095" s="42" t="s">
        <v>656</v>
      </c>
      <c r="G1095" s="69">
        <v>200</v>
      </c>
      <c r="H1095">
        <v>11</v>
      </c>
      <c r="I1095" s="69">
        <v>2200</v>
      </c>
      <c r="J1095" s="41">
        <v>45583</v>
      </c>
      <c r="K1095" s="57" t="s">
        <v>51</v>
      </c>
      <c r="L1095" s="1" t="s">
        <v>657</v>
      </c>
      <c r="N1095" t="str">
        <f>IF(F1095="","NÃO","SIM")</f>
        <v>NÃO</v>
      </c>
      <c r="O1095" t="str">
        <f>IF($B1095=5,"SIM","")</f>
        <v/>
      </c>
      <c r="P1095" s="52" t="str">
        <f>A1095&amp;B1095&amp;C1095&amp;E1095&amp;G1095&amp;EDATE(J1095,0)</f>
        <v>45585131986868335DIÁRIA20045583</v>
      </c>
      <c r="Q1095" s="1">
        <f>IF(A1095=0,"",VLOOKUP($A1095,RESUMO!$A$8:$B$107,2,FALSE))</f>
        <v>30</v>
      </c>
    </row>
    <row r="1096" spans="1:17" x14ac:dyDescent="0.25">
      <c r="A1096" s="53">
        <v>45585</v>
      </c>
      <c r="B1096" s="1">
        <v>1</v>
      </c>
      <c r="C1096" s="51" t="s">
        <v>479</v>
      </c>
      <c r="D1096" s="54" t="s">
        <v>480</v>
      </c>
      <c r="E1096" s="42" t="s">
        <v>656</v>
      </c>
      <c r="G1096" s="69">
        <v>130</v>
      </c>
      <c r="H1096">
        <v>11</v>
      </c>
      <c r="I1096" s="69">
        <v>1430</v>
      </c>
      <c r="J1096" s="41">
        <v>45583</v>
      </c>
      <c r="K1096" s="57" t="s">
        <v>51</v>
      </c>
      <c r="L1096" s="1" t="s">
        <v>481</v>
      </c>
      <c r="N1096" t="str">
        <f>IF(F1096="","NÃO","SIM")</f>
        <v>NÃO</v>
      </c>
      <c r="O1096" t="str">
        <f>IF($B1096=5,"SIM","")</f>
        <v/>
      </c>
      <c r="P1096" s="52" t="str">
        <f>A1096&amp;B1096&amp;C1096&amp;E1096&amp;G1096&amp;EDATE(J1096,0)</f>
        <v>45585111499237685DIÁRIA13045583</v>
      </c>
      <c r="Q1096" s="1">
        <f>IF(A1096=0,"",VLOOKUP($A1096,RESUMO!$A$8:$B$107,2,FALSE))</f>
        <v>30</v>
      </c>
    </row>
    <row r="1097" spans="1:17" x14ac:dyDescent="0.25">
      <c r="A1097" s="53">
        <v>45585</v>
      </c>
      <c r="B1097" s="1">
        <v>1</v>
      </c>
      <c r="C1097" s="51" t="s">
        <v>331</v>
      </c>
      <c r="D1097" s="54" t="s">
        <v>332</v>
      </c>
      <c r="E1097" s="42" t="s">
        <v>656</v>
      </c>
      <c r="G1097" s="69">
        <v>200</v>
      </c>
      <c r="H1097">
        <v>10</v>
      </c>
      <c r="I1097" s="69">
        <v>2000</v>
      </c>
      <c r="J1097" s="41">
        <v>45583</v>
      </c>
      <c r="K1097" s="57" t="s">
        <v>51</v>
      </c>
      <c r="L1097" s="1" t="s">
        <v>333</v>
      </c>
      <c r="N1097" t="str">
        <f>IF(F1097="","NÃO","SIM")</f>
        <v>NÃO</v>
      </c>
      <c r="O1097" t="str">
        <f>IF($B1097=5,"SIM","")</f>
        <v/>
      </c>
      <c r="P1097" s="52" t="str">
        <f>A1097&amp;B1097&amp;C1097&amp;E1097&amp;G1097&amp;EDATE(J1097,0)</f>
        <v>45585113736490623DIÁRIA20045583</v>
      </c>
      <c r="Q1097" s="1">
        <f>IF(A1097=0,"",VLOOKUP($A1097,RESUMO!$A$8:$B$107,2,FALSE))</f>
        <v>30</v>
      </c>
    </row>
    <row r="1098" spans="1:17" x14ac:dyDescent="0.25">
      <c r="A1098" s="53">
        <v>45585</v>
      </c>
      <c r="B1098" s="1">
        <v>1</v>
      </c>
      <c r="C1098" s="51" t="s">
        <v>744</v>
      </c>
      <c r="D1098" s="54" t="s">
        <v>745</v>
      </c>
      <c r="E1098" s="42" t="s">
        <v>656</v>
      </c>
      <c r="G1098" s="69">
        <v>130</v>
      </c>
      <c r="H1098">
        <v>10</v>
      </c>
      <c r="I1098" s="69">
        <v>1300</v>
      </c>
      <c r="J1098" s="41">
        <v>45583</v>
      </c>
      <c r="K1098" s="57" t="s">
        <v>51</v>
      </c>
      <c r="L1098" s="1" t="s">
        <v>746</v>
      </c>
      <c r="N1098" t="str">
        <f>IF(F1098="","NÃO","SIM")</f>
        <v>NÃO</v>
      </c>
      <c r="O1098" t="str">
        <f>IF($B1098=5,"SIM","")</f>
        <v/>
      </c>
      <c r="P1098" s="52" t="str">
        <f>A1098&amp;B1098&amp;C1098&amp;E1098&amp;G1098&amp;EDATE(J1098,0)</f>
        <v>45585100039376583DIÁRIA13045583</v>
      </c>
      <c r="Q1098" s="1">
        <f>IF(A1098=0,"",VLOOKUP($A1098,RESUMO!$A$8:$B$107,2,FALSE))</f>
        <v>30</v>
      </c>
    </row>
    <row r="1099" spans="1:17" x14ac:dyDescent="0.25">
      <c r="A1099" s="53">
        <v>45585</v>
      </c>
      <c r="B1099" s="1">
        <v>2</v>
      </c>
      <c r="C1099" s="51" t="s">
        <v>841</v>
      </c>
      <c r="D1099" s="54" t="s">
        <v>842</v>
      </c>
      <c r="E1099" s="42" t="s">
        <v>843</v>
      </c>
      <c r="G1099" s="69">
        <v>2500</v>
      </c>
      <c r="H1099"/>
      <c r="I1099" s="69">
        <v>2500</v>
      </c>
      <c r="J1099" s="41">
        <v>45583</v>
      </c>
      <c r="K1099" s="57" t="s">
        <v>56</v>
      </c>
      <c r="L1099" s="1" t="s">
        <v>844</v>
      </c>
      <c r="N1099" t="str">
        <f>IF(F1099="","NÃO","SIM")</f>
        <v>NÃO</v>
      </c>
      <c r="O1099" t="str">
        <f>IF($B1099=5,"SIM","")</f>
        <v/>
      </c>
      <c r="P1099" s="52" t="str">
        <f>A1099&amp;B1099&amp;C1099&amp;E1099&amp;G1099&amp;EDATE(J1099,0)</f>
        <v>45585214051624000142SPDA250045583</v>
      </c>
      <c r="Q1099" s="1">
        <f>IF(A1099=0,"",VLOOKUP($A1099,RESUMO!$A$8:$B$107,2,FALSE))</f>
        <v>30</v>
      </c>
    </row>
    <row r="1100" spans="1:17" x14ac:dyDescent="0.25">
      <c r="A1100" s="53">
        <v>45585</v>
      </c>
      <c r="B1100" s="1">
        <v>3</v>
      </c>
      <c r="C1100" s="51" t="s">
        <v>123</v>
      </c>
      <c r="D1100" s="54" t="s">
        <v>124</v>
      </c>
      <c r="E1100" s="42" t="s">
        <v>828</v>
      </c>
      <c r="G1100" s="69">
        <v>401.6</v>
      </c>
      <c r="H1100"/>
      <c r="I1100" s="69">
        <v>401.6</v>
      </c>
      <c r="J1100" s="41">
        <v>45583</v>
      </c>
      <c r="K1100" s="57" t="s">
        <v>51</v>
      </c>
      <c r="N1100" t="str">
        <f>IF(F1100="","NÃO","SIM")</f>
        <v>NÃO</v>
      </c>
      <c r="O1100" t="str">
        <f>IF($B1100=5,"SIM","")</f>
        <v/>
      </c>
      <c r="P1100" s="52" t="str">
        <f>A1100&amp;B1100&amp;C1100&amp;E1100&amp;G1100&amp;EDATE(J1100,0)</f>
        <v>45585300360305000104FOLHA 09/2024401,645583</v>
      </c>
      <c r="Q1100" s="1">
        <f>IF(A1100=0,"",VLOOKUP($A1100,RESUMO!$A$8:$B$107,2,FALSE))</f>
        <v>30</v>
      </c>
    </row>
    <row r="1101" spans="1:17" x14ac:dyDescent="0.25">
      <c r="A1101" s="53">
        <v>45585</v>
      </c>
      <c r="B1101" s="1">
        <v>3</v>
      </c>
      <c r="C1101" s="51" t="s">
        <v>129</v>
      </c>
      <c r="D1101" s="54" t="s">
        <v>130</v>
      </c>
      <c r="E1101" s="42" t="s">
        <v>828</v>
      </c>
      <c r="G1101" s="69">
        <v>1177.57</v>
      </c>
      <c r="H1101"/>
      <c r="I1101" s="69">
        <v>1177.57</v>
      </c>
      <c r="J1101" s="41">
        <v>45583</v>
      </c>
      <c r="K1101" s="57" t="s">
        <v>51</v>
      </c>
      <c r="N1101" t="str">
        <f>IF(F1101="","NÃO","SIM")</f>
        <v>NÃO</v>
      </c>
      <c r="O1101" t="str">
        <f>IF($B1101=5,"SIM","")</f>
        <v/>
      </c>
      <c r="P1101" s="52" t="str">
        <f>A1101&amp;B1101&amp;C1101&amp;E1101&amp;G1101&amp;EDATE(J1101,0)</f>
        <v>45585300394460000141FOLHA 09/20241177,5745583</v>
      </c>
      <c r="Q1101" s="1">
        <f>IF(A1101=0,"",VLOOKUP($A1101,RESUMO!$A$8:$B$107,2,FALSE))</f>
        <v>30</v>
      </c>
    </row>
    <row r="1102" spans="1:17" x14ac:dyDescent="0.25">
      <c r="A1102" s="53">
        <v>45585</v>
      </c>
      <c r="B1102" s="1">
        <v>3</v>
      </c>
      <c r="C1102" s="51" t="s">
        <v>666</v>
      </c>
      <c r="D1102" s="54" t="s">
        <v>667</v>
      </c>
      <c r="E1102" s="42" t="s">
        <v>829</v>
      </c>
      <c r="G1102" s="69">
        <v>22.8</v>
      </c>
      <c r="H1102"/>
      <c r="I1102" s="69">
        <v>22.8</v>
      </c>
      <c r="J1102" s="41">
        <v>45587</v>
      </c>
      <c r="K1102" s="57" t="s">
        <v>51</v>
      </c>
      <c r="L1102" s="1" t="s">
        <v>81</v>
      </c>
      <c r="N1102" t="str">
        <f>IF(F1102="","NÃO","SIM")</f>
        <v>NÃO</v>
      </c>
      <c r="O1102" t="str">
        <f>IF($B1102=5,"SIM","")</f>
        <v/>
      </c>
      <c r="P1102" s="52" t="str">
        <f>A1102&amp;B1102&amp;C1102&amp;E1102&amp;G1102&amp;EDATE(J1102,0)</f>
        <v>45585310000000001EVENTO SST 20/0922,845587</v>
      </c>
      <c r="Q1102" s="1">
        <f>IF(A1102=0,"",VLOOKUP($A1102,RESUMO!$A$8:$B$107,2,FALSE))</f>
        <v>30</v>
      </c>
    </row>
    <row r="1103" spans="1:17" x14ac:dyDescent="0.25">
      <c r="A1103" s="53">
        <v>45585</v>
      </c>
      <c r="B1103" s="1">
        <v>3</v>
      </c>
      <c r="C1103" s="51" t="s">
        <v>123</v>
      </c>
      <c r="D1103" s="54" t="s">
        <v>124</v>
      </c>
      <c r="E1103" s="42" t="s">
        <v>830</v>
      </c>
      <c r="G1103" s="69">
        <v>5.78</v>
      </c>
      <c r="H1103"/>
      <c r="I1103" s="69">
        <v>5.78</v>
      </c>
      <c r="J1103" s="41">
        <v>45583</v>
      </c>
      <c r="K1103" s="57" t="s">
        <v>51</v>
      </c>
      <c r="N1103" t="str">
        <f>IF(F1103="","NÃO","SIM")</f>
        <v>NÃO</v>
      </c>
      <c r="O1103" t="str">
        <f>IF($B1103=5,"SIM","")</f>
        <v/>
      </c>
      <c r="P1103" s="52" t="str">
        <f>A1103&amp;B1103&amp;C1103&amp;E1103&amp;G1103&amp;EDATE(J1103,0)</f>
        <v>45585300360305000104FGTS COMPLEMENTAR - IRLANDO5,7845583</v>
      </c>
      <c r="Q1103" s="1">
        <f>IF(A1103=0,"",VLOOKUP($A1103,RESUMO!$A$8:$B$107,2,FALSE))</f>
        <v>30</v>
      </c>
    </row>
    <row r="1104" spans="1:17" x14ac:dyDescent="0.25">
      <c r="A1104" s="53">
        <v>45585</v>
      </c>
      <c r="B1104" s="1">
        <v>3</v>
      </c>
      <c r="C1104" s="51" t="s">
        <v>123</v>
      </c>
      <c r="D1104" s="54" t="s">
        <v>124</v>
      </c>
      <c r="E1104" s="42" t="s">
        <v>831</v>
      </c>
      <c r="G1104" s="69">
        <v>5.65</v>
      </c>
      <c r="H1104"/>
      <c r="I1104" s="69">
        <v>5.65</v>
      </c>
      <c r="J1104" s="41">
        <v>45583</v>
      </c>
      <c r="K1104" s="57" t="s">
        <v>51</v>
      </c>
      <c r="N1104" t="str">
        <f>IF(F1104="","NÃO","SIM")</f>
        <v>NÃO</v>
      </c>
      <c r="O1104" t="str">
        <f>IF($B1104=5,"SIM","")</f>
        <v/>
      </c>
      <c r="P1104" s="52" t="str">
        <f>A1104&amp;B1104&amp;C1104&amp;E1104&amp;G1104&amp;EDATE(J1104,0)</f>
        <v>45585300360305000104FGTS COMPLEMENTAR - JOSÉ ANGELO5,6545583</v>
      </c>
      <c r="Q1104" s="1">
        <f>IF(A1104=0,"",VLOOKUP($A1104,RESUMO!$A$8:$B$107,2,FALSE))</f>
        <v>30</v>
      </c>
    </row>
    <row r="1105" spans="1:17" x14ac:dyDescent="0.25">
      <c r="A1105" s="53">
        <v>45585</v>
      </c>
      <c r="B1105" s="1">
        <v>3</v>
      </c>
      <c r="C1105" s="51" t="s">
        <v>123</v>
      </c>
      <c r="D1105" s="54" t="s">
        <v>124</v>
      </c>
      <c r="E1105" s="42" t="s">
        <v>832</v>
      </c>
      <c r="G1105" s="69">
        <v>2.4300000000000002</v>
      </c>
      <c r="H1105"/>
      <c r="I1105" s="69">
        <v>2.4300000000000002</v>
      </c>
      <c r="J1105" s="41">
        <v>45583</v>
      </c>
      <c r="K1105" s="57" t="s">
        <v>51</v>
      </c>
      <c r="N1105" t="str">
        <f>IF(F1105="","NÃO","SIM")</f>
        <v>NÃO</v>
      </c>
      <c r="O1105" t="str">
        <f>IF($B1105=5,"SIM","")</f>
        <v/>
      </c>
      <c r="P1105" s="52" t="str">
        <f>A1105&amp;B1105&amp;C1105&amp;E1105&amp;G1105&amp;EDATE(J1105,0)</f>
        <v>45585300360305000104FGTS COMPLEMENTAR - MARCO JHON2,4345583</v>
      </c>
      <c r="Q1105" s="1">
        <f>IF(A1105=0,"",VLOOKUP($A1105,RESUMO!$A$8:$B$107,2,FALSE))</f>
        <v>30</v>
      </c>
    </row>
    <row r="1106" spans="1:17" x14ac:dyDescent="0.25">
      <c r="A1106" s="53">
        <v>45585</v>
      </c>
      <c r="B1106" s="1">
        <v>3</v>
      </c>
      <c r="C1106" s="51" t="s">
        <v>123</v>
      </c>
      <c r="D1106" s="54" t="s">
        <v>124</v>
      </c>
      <c r="E1106" s="42" t="s">
        <v>833</v>
      </c>
      <c r="G1106" s="69">
        <v>1.91</v>
      </c>
      <c r="H1106"/>
      <c r="I1106" s="69">
        <v>1.91</v>
      </c>
      <c r="J1106" s="41">
        <v>45583</v>
      </c>
      <c r="K1106" s="57" t="s">
        <v>51</v>
      </c>
      <c r="N1106" t="str">
        <f>IF(F1106="","NÃO","SIM")</f>
        <v>NÃO</v>
      </c>
      <c r="O1106" t="str">
        <f>IF($B1106=5,"SIM","")</f>
        <v/>
      </c>
      <c r="P1106" s="52" t="str">
        <f>A1106&amp;B1106&amp;C1106&amp;E1106&amp;G1106&amp;EDATE(J1106,0)</f>
        <v>45585300360305000104FGTS COMPLEMENTAR - OSMAR1,9145583</v>
      </c>
      <c r="Q1106" s="1">
        <f>IF(A1106=0,"",VLOOKUP($A1106,RESUMO!$A$8:$B$107,2,FALSE))</f>
        <v>30</v>
      </c>
    </row>
    <row r="1107" spans="1:17" x14ac:dyDescent="0.25">
      <c r="A1107" s="53">
        <v>45585</v>
      </c>
      <c r="B1107" s="1">
        <v>3</v>
      </c>
      <c r="C1107" s="51" t="s">
        <v>596</v>
      </c>
      <c r="D1107" s="54" t="s">
        <v>597</v>
      </c>
      <c r="E1107" s="42" t="s">
        <v>835</v>
      </c>
      <c r="G1107" s="69">
        <v>1215</v>
      </c>
      <c r="H1107"/>
      <c r="I1107" s="69">
        <v>1215</v>
      </c>
      <c r="J1107" s="41">
        <v>45587</v>
      </c>
      <c r="K1107" s="57" t="s">
        <v>181</v>
      </c>
      <c r="N1107" t="str">
        <f>IF(F1107="","NÃO","SIM")</f>
        <v>NÃO</v>
      </c>
      <c r="O1107" t="str">
        <f>IF($B1107=5,"SIM","")</f>
        <v/>
      </c>
      <c r="P1107" s="52" t="str">
        <f>A1107&amp;B1107&amp;C1107&amp;E1107&amp;G1107&amp;EDATE(J1107,0)</f>
        <v>45585309462647000100LOCAÇÃO DE CAÇAMBAS - NF 702121545587</v>
      </c>
      <c r="Q1107" s="1">
        <f>IF(A1107=0,"",VLOOKUP($A1107,RESUMO!$A$8:$B$107,2,FALSE))</f>
        <v>30</v>
      </c>
    </row>
    <row r="1108" spans="1:17" x14ac:dyDescent="0.25">
      <c r="A1108" s="53">
        <v>45585</v>
      </c>
      <c r="B1108" s="1">
        <v>3</v>
      </c>
      <c r="C1108" s="51" t="s">
        <v>503</v>
      </c>
      <c r="D1108" s="54" t="s">
        <v>504</v>
      </c>
      <c r="E1108" s="42" t="s">
        <v>836</v>
      </c>
      <c r="G1108" s="69">
        <v>186</v>
      </c>
      <c r="H1108"/>
      <c r="I1108" s="69">
        <v>186</v>
      </c>
      <c r="J1108" s="41">
        <v>45587</v>
      </c>
      <c r="K1108" s="57" t="s">
        <v>51</v>
      </c>
      <c r="N1108" t="str">
        <f>IF(F1108="","NÃO","SIM")</f>
        <v>NÃO</v>
      </c>
      <c r="O1108" t="str">
        <f>IF($B1108=5,"SIM","")</f>
        <v/>
      </c>
      <c r="P1108" s="52" t="str">
        <f>A1108&amp;B1108&amp;C1108&amp;E1108&amp;G1108&amp;EDATE(J1108,0)</f>
        <v>45585330996544000116REALIZAÇÃO DE EXAMES - NF 309918645587</v>
      </c>
      <c r="Q1108" s="1">
        <f>IF(A1108=0,"",VLOOKUP($A1108,RESUMO!$A$8:$B$107,2,FALSE))</f>
        <v>30</v>
      </c>
    </row>
    <row r="1109" spans="1:17" x14ac:dyDescent="0.25">
      <c r="A1109" s="53">
        <v>45585</v>
      </c>
      <c r="B1109" s="1">
        <v>3</v>
      </c>
      <c r="C1109" s="51" t="s">
        <v>463</v>
      </c>
      <c r="D1109" s="54" t="s">
        <v>464</v>
      </c>
      <c r="E1109" s="42" t="s">
        <v>837</v>
      </c>
      <c r="G1109" s="69">
        <v>344</v>
      </c>
      <c r="H1109"/>
      <c r="I1109" s="69">
        <v>344</v>
      </c>
      <c r="J1109" s="41">
        <v>45587</v>
      </c>
      <c r="K1109" s="57" t="s">
        <v>181</v>
      </c>
      <c r="N1109" t="str">
        <f>IF(F1109="","NÃO","SIM")</f>
        <v>NÃO</v>
      </c>
      <c r="O1109" t="str">
        <f>IF($B1109=5,"SIM","")</f>
        <v/>
      </c>
      <c r="P1109" s="52" t="str">
        <f>A1109&amp;B1109&amp;C1109&amp;E1109&amp;G1109&amp;EDATE(J1109,0)</f>
        <v>45585321944558000103LOCAÇÃO DE ANDAIMES - ND 985834445587</v>
      </c>
      <c r="Q1109" s="1">
        <f>IF(A1109=0,"",VLOOKUP($A1109,RESUMO!$A$8:$B$107,2,FALSE))</f>
        <v>30</v>
      </c>
    </row>
    <row r="1110" spans="1:17" x14ac:dyDescent="0.25">
      <c r="A1110" s="53">
        <v>45585</v>
      </c>
      <c r="B1110" s="1">
        <v>3</v>
      </c>
      <c r="C1110" s="51" t="s">
        <v>178</v>
      </c>
      <c r="D1110" s="54" t="s">
        <v>179</v>
      </c>
      <c r="E1110" s="42" t="s">
        <v>838</v>
      </c>
      <c r="G1110" s="69">
        <v>100</v>
      </c>
      <c r="H1110"/>
      <c r="I1110" s="69">
        <v>100</v>
      </c>
      <c r="J1110" s="41">
        <v>45588</v>
      </c>
      <c r="K1110" s="57" t="s">
        <v>181</v>
      </c>
      <c r="N1110" t="str">
        <f>IF(F1110="","NÃO","SIM")</f>
        <v>NÃO</v>
      </c>
      <c r="O1110" t="str">
        <f>IF($B1110=5,"SIM","")</f>
        <v/>
      </c>
      <c r="P1110" s="52" t="str">
        <f>A1110&amp;B1110&amp;C1110&amp;E1110&amp;G1110&amp;EDATE(J1110,0)</f>
        <v>45585307409393000130ESMERILHADEIRA - NF 2617310045588</v>
      </c>
      <c r="Q1110" s="1">
        <f>IF(A1110=0,"",VLOOKUP($A1110,RESUMO!$A$8:$B$107,2,FALSE))</f>
        <v>30</v>
      </c>
    </row>
    <row r="1111" spans="1:17" x14ac:dyDescent="0.25">
      <c r="A1111" s="53">
        <v>45585</v>
      </c>
      <c r="B1111" s="1">
        <v>3</v>
      </c>
      <c r="C1111" s="51" t="s">
        <v>178</v>
      </c>
      <c r="D1111" s="54" t="s">
        <v>179</v>
      </c>
      <c r="E1111" s="42" t="s">
        <v>839</v>
      </c>
      <c r="G1111" s="69">
        <v>260</v>
      </c>
      <c r="H1111"/>
      <c r="I1111" s="69">
        <v>260</v>
      </c>
      <c r="J1111" s="41">
        <v>45593</v>
      </c>
      <c r="K1111" s="57" t="s">
        <v>181</v>
      </c>
      <c r="N1111" t="str">
        <f>IF(F1111="","NÃO","SIM")</f>
        <v>NÃO</v>
      </c>
      <c r="O1111" t="str">
        <f>IF($B1111=5,"SIM","")</f>
        <v/>
      </c>
      <c r="P1111" s="52" t="str">
        <f>A1111&amp;B1111&amp;C1111&amp;E1111&amp;G1111&amp;EDATE(J1111,0)</f>
        <v>45585307409393000130MISTURADOR ARGAMASSA - NF 2623326045593</v>
      </c>
      <c r="Q1111" s="1">
        <f>IF(A1111=0,"",VLOOKUP($A1111,RESUMO!$A$8:$B$107,2,FALSE))</f>
        <v>30</v>
      </c>
    </row>
    <row r="1112" spans="1:17" x14ac:dyDescent="0.25">
      <c r="A1112" s="53">
        <v>45585</v>
      </c>
      <c r="B1112" s="1">
        <v>3</v>
      </c>
      <c r="C1112" s="51" t="s">
        <v>183</v>
      </c>
      <c r="D1112" s="54" t="s">
        <v>184</v>
      </c>
      <c r="E1112" s="42" t="s">
        <v>840</v>
      </c>
      <c r="G1112" s="69">
        <v>2769.7</v>
      </c>
      <c r="H1112"/>
      <c r="I1112" s="69">
        <v>2769.7</v>
      </c>
      <c r="J1112" s="41">
        <v>45593</v>
      </c>
      <c r="K1112" s="57" t="s">
        <v>51</v>
      </c>
      <c r="N1112" t="str">
        <f>IF(F1112="","NÃO","SIM")</f>
        <v>NÃO</v>
      </c>
      <c r="O1112" t="str">
        <f>IF($B1112=5,"SIM","")</f>
        <v/>
      </c>
      <c r="P1112" s="52" t="str">
        <f>A1112&amp;B1112&amp;C1112&amp;E1112&amp;G1112&amp;EDATE(J1112,0)</f>
        <v>45585324654133000220CESTAS BASICAS - NF 2594812769,745593</v>
      </c>
      <c r="Q1112" s="1">
        <f>IF(A1112=0,"",VLOOKUP($A1112,RESUMO!$A$8:$B$107,2,FALSE))</f>
        <v>30</v>
      </c>
    </row>
    <row r="1113" spans="1:17" x14ac:dyDescent="0.25">
      <c r="A1113" s="53">
        <v>45585</v>
      </c>
      <c r="B1113" s="1">
        <v>3</v>
      </c>
      <c r="C1113" s="51" t="s">
        <v>85</v>
      </c>
      <c r="D1113" s="54" t="s">
        <v>86</v>
      </c>
      <c r="E1113" s="42" t="s">
        <v>664</v>
      </c>
      <c r="G1113" s="69">
        <v>43.8</v>
      </c>
      <c r="H1113"/>
      <c r="I1113" s="69">
        <v>43.8</v>
      </c>
      <c r="J1113" s="41">
        <v>45596</v>
      </c>
      <c r="K1113" s="57" t="s">
        <v>51</v>
      </c>
      <c r="N1113" t="str">
        <f>IF(F1113="","NÃO","SIM")</f>
        <v>NÃO</v>
      </c>
      <c r="O1113" t="str">
        <f>IF($B1113=5,"SIM","")</f>
        <v/>
      </c>
      <c r="P1113" s="52" t="str">
        <f>A1113&amp;B1113&amp;C1113&amp;E1113&amp;G1113&amp;EDATE(J1113,0)</f>
        <v>45585338727707000177SEGURO COLABORADORES43,845596</v>
      </c>
      <c r="Q1113" s="1">
        <f>IF(A1113=0,"",VLOOKUP($A1113,RESUMO!$A$8:$B$107,2,FALSE))</f>
        <v>30</v>
      </c>
    </row>
    <row r="1114" spans="1:17" x14ac:dyDescent="0.25">
      <c r="A1114" s="53">
        <v>45585</v>
      </c>
      <c r="B1114" s="1">
        <v>5</v>
      </c>
      <c r="C1114" s="51" t="s">
        <v>215</v>
      </c>
      <c r="D1114" s="54" t="s">
        <v>216</v>
      </c>
      <c r="E1114" s="42" t="s">
        <v>834</v>
      </c>
      <c r="G1114" s="69">
        <v>1500</v>
      </c>
      <c r="H1114"/>
      <c r="I1114" s="69">
        <v>1500</v>
      </c>
      <c r="J1114" s="41">
        <v>45573</v>
      </c>
      <c r="K1114" s="57" t="s">
        <v>90</v>
      </c>
      <c r="N1114" t="str">
        <f>IF(F1114="","NÃO","SIM")</f>
        <v>NÃO</v>
      </c>
      <c r="O1114" t="str">
        <f>IF($B1114=5,"SIM","")</f>
        <v>SIM</v>
      </c>
      <c r="P1114" s="52" t="str">
        <f>A1114&amp;B1114&amp;C1114&amp;E1114&amp;G1114&amp;EDATE(J1114,0)</f>
        <v>45585503562661000107CIMENTO - NF 131677150045573</v>
      </c>
      <c r="Q1114" s="1">
        <f>IF(A1114=0,"",VLOOKUP($A1114,RESUMO!$A$8:$B$107,2,FALSE))</f>
        <v>30</v>
      </c>
    </row>
    <row r="1115" spans="1:17" x14ac:dyDescent="0.25">
      <c r="A1115" s="53">
        <v>45601</v>
      </c>
      <c r="B1115" s="1">
        <v>1</v>
      </c>
      <c r="C1115" s="51" t="s">
        <v>479</v>
      </c>
      <c r="D1115" s="54" t="s">
        <v>480</v>
      </c>
      <c r="E1115" s="42" t="s">
        <v>656</v>
      </c>
      <c r="G1115" s="69">
        <v>130</v>
      </c>
      <c r="H1115">
        <v>10</v>
      </c>
      <c r="I1115" s="69">
        <v>1300</v>
      </c>
      <c r="J1115" s="41">
        <v>45602</v>
      </c>
      <c r="K1115" s="57" t="s">
        <v>51</v>
      </c>
      <c r="L1115" s="1" t="s">
        <v>481</v>
      </c>
      <c r="N1115" t="str">
        <f>IF(F1115="","NÃO","SIM")</f>
        <v>NÃO</v>
      </c>
      <c r="O1115" t="str">
        <f>IF($B1115=5,"SIM","")</f>
        <v/>
      </c>
      <c r="P1115" s="52" t="str">
        <f>A1115&amp;B1115&amp;C1115&amp;E1115&amp;G1115&amp;EDATE(J1115,0)</f>
        <v>45601111499237685DIÁRIA13045602</v>
      </c>
      <c r="Q1115" s="1">
        <f>IF(A1115=0,"",VLOOKUP($A1115,RESUMO!$A$8:$B$107,2,FALSE))</f>
        <v>31</v>
      </c>
    </row>
    <row r="1116" spans="1:17" x14ac:dyDescent="0.25">
      <c r="A1116" s="53">
        <v>45601</v>
      </c>
      <c r="B1116" s="1">
        <v>1</v>
      </c>
      <c r="C1116" s="51" t="s">
        <v>331</v>
      </c>
      <c r="D1116" s="54" t="s">
        <v>332</v>
      </c>
      <c r="E1116" s="42" t="s">
        <v>656</v>
      </c>
      <c r="G1116" s="69">
        <v>200</v>
      </c>
      <c r="H1116">
        <v>9</v>
      </c>
      <c r="I1116" s="69">
        <v>1800</v>
      </c>
      <c r="J1116" s="41">
        <v>45602</v>
      </c>
      <c r="K1116" s="57" t="s">
        <v>51</v>
      </c>
      <c r="L1116" s="1" t="s">
        <v>333</v>
      </c>
      <c r="N1116" t="str">
        <f>IF(F1116="","NÃO","SIM")</f>
        <v>NÃO</v>
      </c>
      <c r="O1116" t="str">
        <f>IF($B1116=5,"SIM","")</f>
        <v/>
      </c>
      <c r="P1116" s="52" t="str">
        <f>A1116&amp;B1116&amp;C1116&amp;E1116&amp;G1116&amp;EDATE(J1116,0)</f>
        <v>45601113736490623DIÁRIA20045602</v>
      </c>
      <c r="Q1116" s="1">
        <f>IF(A1116=0,"",VLOOKUP($A1116,RESUMO!$A$8:$B$107,2,FALSE))</f>
        <v>31</v>
      </c>
    </row>
    <row r="1117" spans="1:17" x14ac:dyDescent="0.25">
      <c r="A1117" s="53">
        <v>45601</v>
      </c>
      <c r="B1117" s="1">
        <v>1</v>
      </c>
      <c r="C1117" s="51" t="s">
        <v>744</v>
      </c>
      <c r="D1117" s="54" t="s">
        <v>745</v>
      </c>
      <c r="E1117" s="42" t="s">
        <v>656</v>
      </c>
      <c r="G1117" s="69">
        <v>130</v>
      </c>
      <c r="H1117">
        <v>12</v>
      </c>
      <c r="I1117" s="69">
        <v>1560</v>
      </c>
      <c r="J1117" s="41">
        <v>45602</v>
      </c>
      <c r="K1117" s="57" t="s">
        <v>51</v>
      </c>
      <c r="L1117" s="1" t="s">
        <v>746</v>
      </c>
      <c r="N1117" t="str">
        <f>IF(F1117="","NÃO","SIM")</f>
        <v>NÃO</v>
      </c>
      <c r="O1117" t="str">
        <f>IF($B1117=5,"SIM","")</f>
        <v/>
      </c>
      <c r="P1117" s="52" t="str">
        <f>A1117&amp;B1117&amp;C1117&amp;E1117&amp;G1117&amp;EDATE(J1117,0)</f>
        <v>45601100039376583DIÁRIA13045602</v>
      </c>
      <c r="Q1117" s="1">
        <f>IF(A1117=0,"",VLOOKUP($A1117,RESUMO!$A$8:$B$107,2,FALSE))</f>
        <v>31</v>
      </c>
    </row>
    <row r="1118" spans="1:17" x14ac:dyDescent="0.25">
      <c r="A1118" s="53">
        <v>45601</v>
      </c>
      <c r="B1118" s="1">
        <v>1</v>
      </c>
      <c r="C1118" s="51" t="s">
        <v>62</v>
      </c>
      <c r="D1118" s="54" t="s">
        <v>63</v>
      </c>
      <c r="E1118" s="42" t="s">
        <v>64</v>
      </c>
      <c r="G1118" s="69">
        <v>1054.3800000000001</v>
      </c>
      <c r="H1118"/>
      <c r="I1118" s="69">
        <v>1054.3800000000001</v>
      </c>
      <c r="J1118" s="41">
        <v>45602</v>
      </c>
      <c r="K1118" s="57" t="s">
        <v>51</v>
      </c>
      <c r="L1118" s="1" t="s">
        <v>65</v>
      </c>
      <c r="N1118" t="str">
        <f>IF(F1118="","NÃO","SIM")</f>
        <v>NÃO</v>
      </c>
      <c r="O1118" t="str">
        <f>IF($B1118=5,"SIM","")</f>
        <v/>
      </c>
      <c r="P1118" s="52" t="str">
        <f>A1118&amp;B1118&amp;C1118&amp;E1118&amp;G1118&amp;EDATE(J1118,0)</f>
        <v>45601112101331640SALÁRIO1054,3845602</v>
      </c>
      <c r="Q1118" s="1">
        <f>IF(A1118=0,"",VLOOKUP($A1118,RESUMO!$A$8:$B$107,2,FALSE))</f>
        <v>31</v>
      </c>
    </row>
    <row r="1119" spans="1:17" x14ac:dyDescent="0.25">
      <c r="A1119" s="53">
        <v>45601</v>
      </c>
      <c r="B1119" s="1">
        <v>1</v>
      </c>
      <c r="C1119" s="51" t="s">
        <v>204</v>
      </c>
      <c r="D1119" s="54" t="s">
        <v>205</v>
      </c>
      <c r="E1119" s="42" t="s">
        <v>64</v>
      </c>
      <c r="G1119" s="69">
        <v>1050.1600000000001</v>
      </c>
      <c r="H1119"/>
      <c r="I1119" s="69">
        <v>1050.1600000000001</v>
      </c>
      <c r="J1119" s="41">
        <v>45602</v>
      </c>
      <c r="K1119" s="57" t="s">
        <v>51</v>
      </c>
      <c r="L1119" s="1" t="s">
        <v>206</v>
      </c>
      <c r="N1119" t="str">
        <f>IF(F1119="","NÃO","SIM")</f>
        <v>NÃO</v>
      </c>
      <c r="O1119" t="str">
        <f>IF($B1119=5,"SIM","")</f>
        <v/>
      </c>
      <c r="P1119" s="52" t="str">
        <f>A1119&amp;B1119&amp;C1119&amp;E1119&amp;G1119&amp;EDATE(J1119,0)</f>
        <v>45601105864821560SALÁRIO1050,1645602</v>
      </c>
      <c r="Q1119" s="1">
        <f>IF(A1119=0,"",VLOOKUP($A1119,RESUMO!$A$8:$B$107,2,FALSE))</f>
        <v>31</v>
      </c>
    </row>
    <row r="1120" spans="1:17" x14ac:dyDescent="0.25">
      <c r="A1120" s="53">
        <v>45601</v>
      </c>
      <c r="B1120" s="1">
        <v>1</v>
      </c>
      <c r="C1120" s="51" t="s">
        <v>62</v>
      </c>
      <c r="D1120" s="54" t="s">
        <v>63</v>
      </c>
      <c r="E1120" s="42" t="s">
        <v>107</v>
      </c>
      <c r="G1120" s="69">
        <v>31.4</v>
      </c>
      <c r="H1120">
        <v>19</v>
      </c>
      <c r="I1120" s="69">
        <v>596.6</v>
      </c>
      <c r="J1120" s="41">
        <v>45602</v>
      </c>
      <c r="K1120" s="57" t="s">
        <v>51</v>
      </c>
      <c r="L1120" s="1" t="s">
        <v>65</v>
      </c>
      <c r="N1120" t="str">
        <f>IF(F1120="","NÃO","SIM")</f>
        <v>NÃO</v>
      </c>
      <c r="O1120" t="str">
        <f>IF($B1120=5,"SIM","")</f>
        <v/>
      </c>
      <c r="P1120" s="52" t="str">
        <f>A1120&amp;B1120&amp;C1120&amp;E1120&amp;G1120&amp;EDATE(J1120,0)</f>
        <v>45601112101331640TRANSPORTE31,445602</v>
      </c>
      <c r="Q1120" s="1">
        <f>IF(A1120=0,"",VLOOKUP($A1120,RESUMO!$A$8:$B$107,2,FALSE))</f>
        <v>31</v>
      </c>
    </row>
    <row r="1121" spans="1:17" x14ac:dyDescent="0.25">
      <c r="A1121" s="53">
        <v>45601</v>
      </c>
      <c r="B1121" s="1">
        <v>1</v>
      </c>
      <c r="C1121" s="51" t="s">
        <v>204</v>
      </c>
      <c r="D1121" s="54" t="s">
        <v>205</v>
      </c>
      <c r="E1121" s="42" t="s">
        <v>107</v>
      </c>
      <c r="G1121" s="69">
        <v>10</v>
      </c>
      <c r="H1121">
        <v>13</v>
      </c>
      <c r="I1121" s="69">
        <v>130</v>
      </c>
      <c r="J1121" s="41">
        <v>45602</v>
      </c>
      <c r="K1121" s="57" t="s">
        <v>51</v>
      </c>
      <c r="L1121" s="1" t="s">
        <v>206</v>
      </c>
      <c r="N1121" t="str">
        <f>IF(F1121="","NÃO","SIM")</f>
        <v>NÃO</v>
      </c>
      <c r="O1121" t="str">
        <f>IF($B1121=5,"SIM","")</f>
        <v/>
      </c>
      <c r="P1121" s="52" t="str">
        <f>A1121&amp;B1121&amp;C1121&amp;E1121&amp;G1121&amp;EDATE(J1121,0)</f>
        <v>45601105864821560TRANSPORTE1045602</v>
      </c>
      <c r="Q1121" s="1">
        <f>IF(A1121=0,"",VLOOKUP($A1121,RESUMO!$A$8:$B$107,2,FALSE))</f>
        <v>31</v>
      </c>
    </row>
    <row r="1122" spans="1:17" x14ac:dyDescent="0.25">
      <c r="A1122" s="53">
        <v>45601</v>
      </c>
      <c r="B1122" s="1">
        <v>1</v>
      </c>
      <c r="C1122" s="51" t="s">
        <v>62</v>
      </c>
      <c r="D1122" s="54" t="s">
        <v>63</v>
      </c>
      <c r="E1122" s="42" t="s">
        <v>108</v>
      </c>
      <c r="G1122" s="69">
        <v>4</v>
      </c>
      <c r="H1122">
        <v>19</v>
      </c>
      <c r="I1122" s="69">
        <v>76</v>
      </c>
      <c r="J1122" s="41">
        <v>45602</v>
      </c>
      <c r="K1122" s="57" t="s">
        <v>51</v>
      </c>
      <c r="L1122" s="1" t="s">
        <v>65</v>
      </c>
      <c r="N1122" t="str">
        <f>IF(F1122="","NÃO","SIM")</f>
        <v>NÃO</v>
      </c>
      <c r="O1122" t="str">
        <f>IF($B1122=5,"SIM","")</f>
        <v/>
      </c>
      <c r="P1122" s="52" t="str">
        <f>A1122&amp;B1122&amp;C1122&amp;E1122&amp;G1122&amp;EDATE(J1122,0)</f>
        <v>45601112101331640CAFÉ445602</v>
      </c>
      <c r="Q1122" s="1">
        <f>IF(A1122=0,"",VLOOKUP($A1122,RESUMO!$A$8:$B$107,2,FALSE))</f>
        <v>31</v>
      </c>
    </row>
    <row r="1123" spans="1:17" x14ac:dyDescent="0.25">
      <c r="A1123" s="53">
        <v>45601</v>
      </c>
      <c r="B1123" s="1">
        <v>1</v>
      </c>
      <c r="C1123" s="51" t="s">
        <v>204</v>
      </c>
      <c r="D1123" s="54" t="s">
        <v>205</v>
      </c>
      <c r="E1123" s="42" t="s">
        <v>108</v>
      </c>
      <c r="G1123" s="69">
        <v>4</v>
      </c>
      <c r="H1123">
        <v>13</v>
      </c>
      <c r="I1123" s="69">
        <v>52</v>
      </c>
      <c r="J1123" s="41">
        <v>45602</v>
      </c>
      <c r="K1123" s="57" t="s">
        <v>51</v>
      </c>
      <c r="L1123" s="1" t="s">
        <v>206</v>
      </c>
      <c r="N1123" t="str">
        <f>IF(F1123="","NÃO","SIM")</f>
        <v>NÃO</v>
      </c>
      <c r="O1123" t="str">
        <f>IF($B1123=5,"SIM","")</f>
        <v/>
      </c>
      <c r="P1123" s="52" t="str">
        <f>A1123&amp;B1123&amp;C1123&amp;E1123&amp;G1123&amp;EDATE(J1123,0)</f>
        <v>45601105864821560CAFÉ445602</v>
      </c>
      <c r="Q1123" s="1">
        <f>IF(A1123=0,"",VLOOKUP($A1123,RESUMO!$A$8:$B$107,2,FALSE))</f>
        <v>31</v>
      </c>
    </row>
    <row r="1124" spans="1:17" x14ac:dyDescent="0.25">
      <c r="A1124" s="53">
        <v>45601</v>
      </c>
      <c r="B1124" s="1">
        <v>2</v>
      </c>
      <c r="C1124" s="51" t="s">
        <v>623</v>
      </c>
      <c r="D1124" s="54" t="s">
        <v>624</v>
      </c>
      <c r="E1124" s="42" t="s">
        <v>857</v>
      </c>
      <c r="G1124" s="69">
        <v>352</v>
      </c>
      <c r="H1124"/>
      <c r="I1124" s="69">
        <v>352</v>
      </c>
      <c r="J1124" s="41">
        <v>45602</v>
      </c>
      <c r="K1124" s="57" t="s">
        <v>51</v>
      </c>
      <c r="L1124" s="1" t="s">
        <v>81</v>
      </c>
      <c r="N1124" t="str">
        <f>IF(F1124="","NÃO","SIM")</f>
        <v>NÃO</v>
      </c>
      <c r="O1124" t="str">
        <f>IF($B1124=5,"SIM","")</f>
        <v/>
      </c>
      <c r="P1124" s="52" t="str">
        <f>A1124&amp;B1124&amp;C1124&amp;E1124&amp;G1124&amp;EDATE(J1124,0)</f>
        <v>45601210000000002REF. OUTUBRO/202435245602</v>
      </c>
      <c r="Q1124" s="1">
        <f>IF(A1124=0,"",VLOOKUP($A1124,RESUMO!$A$8:$B$107,2,FALSE))</f>
        <v>31</v>
      </c>
    </row>
    <row r="1125" spans="1:17" x14ac:dyDescent="0.25">
      <c r="A1125" s="53">
        <v>45601</v>
      </c>
      <c r="B1125" s="1">
        <v>2</v>
      </c>
      <c r="C1125" s="51" t="s">
        <v>626</v>
      </c>
      <c r="D1125" s="54" t="s">
        <v>627</v>
      </c>
      <c r="E1125" s="42" t="s">
        <v>857</v>
      </c>
      <c r="G1125" s="69">
        <v>125</v>
      </c>
      <c r="H1125"/>
      <c r="I1125" s="69">
        <v>125</v>
      </c>
      <c r="J1125" s="41">
        <v>45602</v>
      </c>
      <c r="K1125" s="57" t="s">
        <v>61</v>
      </c>
      <c r="L1125" s="1" t="s">
        <v>81</v>
      </c>
      <c r="N1125" t="str">
        <f>IF(F1125="","NÃO","SIM")</f>
        <v>NÃO</v>
      </c>
      <c r="O1125" t="str">
        <f>IF($B1125=5,"SIM","")</f>
        <v/>
      </c>
      <c r="P1125" s="52" t="str">
        <f>A1125&amp;B1125&amp;C1125&amp;E1125&amp;G1125&amp;EDATE(J1125,0)</f>
        <v>45601210000000003REF. OUTUBRO/202412545602</v>
      </c>
      <c r="Q1125" s="1">
        <f>IF(A1125=0,"",VLOOKUP($A1125,RESUMO!$A$8:$B$107,2,FALSE))</f>
        <v>31</v>
      </c>
    </row>
    <row r="1126" spans="1:17" x14ac:dyDescent="0.25">
      <c r="A1126" s="53">
        <v>45601</v>
      </c>
      <c r="B1126" s="1">
        <v>2</v>
      </c>
      <c r="C1126" s="51" t="s">
        <v>629</v>
      </c>
      <c r="D1126" s="54" t="s">
        <v>630</v>
      </c>
      <c r="E1126" s="42" t="s">
        <v>857</v>
      </c>
      <c r="G1126" s="69">
        <v>847.2</v>
      </c>
      <c r="H1126"/>
      <c r="I1126" s="69">
        <v>847.2</v>
      </c>
      <c r="J1126" s="41">
        <v>45602</v>
      </c>
      <c r="K1126" s="57" t="s">
        <v>51</v>
      </c>
      <c r="L1126" s="1" t="s">
        <v>81</v>
      </c>
      <c r="N1126" t="str">
        <f>IF(F1126="","NÃO","SIM")</f>
        <v>NÃO</v>
      </c>
      <c r="O1126" t="str">
        <f>IF($B1126=5,"SIM","")</f>
        <v/>
      </c>
      <c r="P1126" s="52" t="str">
        <f>A1126&amp;B1126&amp;C1126&amp;E1126&amp;G1126&amp;EDATE(J1126,0)</f>
        <v>45601210000000004REF. OUTUBRO/2024847,245602</v>
      </c>
      <c r="Q1126" s="1">
        <f>IF(A1126=0,"",VLOOKUP($A1126,RESUMO!$A$8:$B$107,2,FALSE))</f>
        <v>31</v>
      </c>
    </row>
    <row r="1127" spans="1:17" x14ac:dyDescent="0.25">
      <c r="A1127" s="53">
        <v>45601</v>
      </c>
      <c r="B1127" s="1">
        <v>2</v>
      </c>
      <c r="C1127" s="51" t="s">
        <v>78</v>
      </c>
      <c r="D1127" s="54" t="s">
        <v>79</v>
      </c>
      <c r="E1127" s="42" t="s">
        <v>858</v>
      </c>
      <c r="G1127" s="69">
        <v>6000</v>
      </c>
      <c r="H1127"/>
      <c r="I1127" s="69">
        <v>6000</v>
      </c>
      <c r="J1127" s="41">
        <v>45602</v>
      </c>
      <c r="K1127" s="57" t="s">
        <v>51</v>
      </c>
      <c r="L1127" s="1" t="s">
        <v>81</v>
      </c>
      <c r="N1127" t="str">
        <f>IF(F1127="","NÃO","SIM")</f>
        <v>NÃO</v>
      </c>
      <c r="O1127" t="str">
        <f>IF($B1127=5,"SIM","")</f>
        <v/>
      </c>
      <c r="P1127" s="52" t="str">
        <f>A1127&amp;B1127&amp;C1127&amp;E1127&amp;G1127&amp;EDATE(J1127,0)</f>
        <v>45601227648990687ADMINISTRAÇÃO NOVEMBRO600045602</v>
      </c>
      <c r="Q1127" s="1">
        <f>IF(A1127=0,"",VLOOKUP($A1127,RESUMO!$A$8:$B$107,2,FALSE))</f>
        <v>31</v>
      </c>
    </row>
    <row r="1128" spans="1:17" x14ac:dyDescent="0.25">
      <c r="A1128" s="53">
        <v>45601</v>
      </c>
      <c r="B1128" s="1">
        <v>3</v>
      </c>
      <c r="C1128" s="51" t="s">
        <v>178</v>
      </c>
      <c r="D1128" s="54" t="s">
        <v>179</v>
      </c>
      <c r="E1128" s="42" t="s">
        <v>856</v>
      </c>
      <c r="G1128" s="69">
        <v>1090</v>
      </c>
      <c r="H1128"/>
      <c r="I1128" s="69">
        <v>1090</v>
      </c>
      <c r="J1128" s="41">
        <v>45614</v>
      </c>
      <c r="K1128" s="57" t="s">
        <v>181</v>
      </c>
      <c r="N1128" t="str">
        <f>IF(F1128="","NÃO","SIM")</f>
        <v>NÃO</v>
      </c>
      <c r="O1128" t="str">
        <f>IF($B1128=5,"SIM","")</f>
        <v/>
      </c>
      <c r="P1128" s="52" t="str">
        <f>A1128&amp;B1128&amp;C1128&amp;E1128&amp;G1128&amp;EDATE(J1128,0)</f>
        <v>45601307409393000130MARTELO E COMPACTADOR - NF 26515109045614</v>
      </c>
      <c r="Q1128" s="1">
        <f>IF(A1128=0,"",VLOOKUP($A1128,RESUMO!$A$8:$B$107,2,FALSE))</f>
        <v>31</v>
      </c>
    </row>
    <row r="1129" spans="1:17" x14ac:dyDescent="0.25">
      <c r="A1129" s="53">
        <v>45601</v>
      </c>
      <c r="B1129" s="1">
        <v>5</v>
      </c>
      <c r="C1129" s="51" t="s">
        <v>362</v>
      </c>
      <c r="D1129" s="54" t="s">
        <v>363</v>
      </c>
      <c r="E1129" s="42" t="s">
        <v>845</v>
      </c>
      <c r="G1129" s="69">
        <v>220</v>
      </c>
      <c r="H1129"/>
      <c r="I1129" s="69">
        <v>220</v>
      </c>
      <c r="J1129" s="41">
        <v>45554</v>
      </c>
      <c r="K1129" s="57" t="s">
        <v>90</v>
      </c>
      <c r="N1129" t="str">
        <f>IF(F1129="","NÃO","SIM")</f>
        <v>NÃO</v>
      </c>
      <c r="O1129" t="str">
        <f>IF($B1129=5,"SIM","")</f>
        <v>SIM</v>
      </c>
      <c r="P1129" s="52" t="str">
        <f>A1129&amp;B1129&amp;C1129&amp;E1129&amp;G1129&amp;EDATE(J1129,0)</f>
        <v>45601517015387000152TUBO - NF 1266422045554</v>
      </c>
      <c r="Q1129" s="1">
        <f>IF(A1129=0,"",VLOOKUP($A1129,RESUMO!$A$8:$B$107,2,FALSE))</f>
        <v>31</v>
      </c>
    </row>
    <row r="1130" spans="1:17" x14ac:dyDescent="0.25">
      <c r="A1130" s="53">
        <v>45601</v>
      </c>
      <c r="B1130" s="1">
        <v>5</v>
      </c>
      <c r="C1130" s="51" t="s">
        <v>846</v>
      </c>
      <c r="D1130" s="54" t="s">
        <v>847</v>
      </c>
      <c r="E1130" s="42" t="s">
        <v>848</v>
      </c>
      <c r="G1130" s="69">
        <v>1884</v>
      </c>
      <c r="H1130"/>
      <c r="I1130" s="69">
        <v>1884</v>
      </c>
      <c r="J1130" s="41">
        <v>45583</v>
      </c>
      <c r="K1130" s="57" t="s">
        <v>90</v>
      </c>
      <c r="N1130" t="str">
        <f>IF(F1130="","NÃO","SIM")</f>
        <v>NÃO</v>
      </c>
      <c r="O1130" t="str">
        <f>IF($B1130=5,"SIM","")</f>
        <v>SIM</v>
      </c>
      <c r="P1130" s="52" t="str">
        <f>A1130&amp;B1130&amp;C1130&amp;E1130&amp;G1130&amp;EDATE(J1130,0)</f>
        <v>45601501495382000134GRAMA ESMERALDA188445583</v>
      </c>
      <c r="Q1130" s="1">
        <f>IF(A1130=0,"",VLOOKUP($A1130,RESUMO!$A$8:$B$107,2,FALSE))</f>
        <v>31</v>
      </c>
    </row>
    <row r="1131" spans="1:17" x14ac:dyDescent="0.25">
      <c r="A1131" s="53">
        <v>45601</v>
      </c>
      <c r="B1131" s="1">
        <v>5</v>
      </c>
      <c r="C1131" s="51" t="s">
        <v>689</v>
      </c>
      <c r="D1131" s="54" t="s">
        <v>690</v>
      </c>
      <c r="E1131" s="42" t="s">
        <v>849</v>
      </c>
      <c r="G1131" s="69">
        <v>1075.5</v>
      </c>
      <c r="H1131"/>
      <c r="I1131" s="69">
        <v>1075.5</v>
      </c>
      <c r="J1131" s="41">
        <v>45540</v>
      </c>
      <c r="K1131" s="57" t="s">
        <v>90</v>
      </c>
      <c r="N1131" t="str">
        <f>IF(F1131="","NÃO","SIM")</f>
        <v>NÃO</v>
      </c>
      <c r="O1131" t="str">
        <f>IF($B1131=5,"SIM","")</f>
        <v>SIM</v>
      </c>
      <c r="P1131" s="52" t="str">
        <f>A1131&amp;B1131&amp;C1131&amp;E1131&amp;G1131&amp;EDATE(J1131,0)</f>
        <v>45601503726802000171LAPIS E BRITA - NF 712021075,545540</v>
      </c>
      <c r="Q1131" s="1">
        <f>IF(A1131=0,"",VLOOKUP($A1131,RESUMO!$A$8:$B$107,2,FALSE))</f>
        <v>31</v>
      </c>
    </row>
    <row r="1132" spans="1:17" x14ac:dyDescent="0.25">
      <c r="A1132" s="53">
        <v>45601</v>
      </c>
      <c r="B1132" s="1">
        <v>5</v>
      </c>
      <c r="C1132" s="51" t="s">
        <v>689</v>
      </c>
      <c r="D1132" s="54" t="s">
        <v>690</v>
      </c>
      <c r="E1132" s="42" t="s">
        <v>850</v>
      </c>
      <c r="G1132" s="69">
        <v>275.14999999999998</v>
      </c>
      <c r="H1132"/>
      <c r="I1132" s="69">
        <v>275.14999999999998</v>
      </c>
      <c r="J1132" s="41">
        <v>45576</v>
      </c>
      <c r="K1132" s="57" t="s">
        <v>90</v>
      </c>
      <c r="N1132" t="str">
        <f>IF(F1132="","NÃO","SIM")</f>
        <v>NÃO</v>
      </c>
      <c r="O1132" t="str">
        <f>IF($B1132=5,"SIM","")</f>
        <v>SIM</v>
      </c>
      <c r="P1132" s="52" t="str">
        <f>A1132&amp;B1132&amp;C1132&amp;E1132&amp;G1132&amp;EDATE(J1132,0)</f>
        <v>45601503726802000171BRITA - NF 72242275,1545576</v>
      </c>
      <c r="Q1132" s="1">
        <f>IF(A1132=0,"",VLOOKUP($A1132,RESUMO!$A$8:$B$107,2,FALSE))</f>
        <v>31</v>
      </c>
    </row>
    <row r="1133" spans="1:17" x14ac:dyDescent="0.25">
      <c r="A1133" s="53">
        <v>45601</v>
      </c>
      <c r="B1133" s="1">
        <v>5</v>
      </c>
      <c r="C1133" s="51" t="s">
        <v>689</v>
      </c>
      <c r="D1133" s="54" t="s">
        <v>690</v>
      </c>
      <c r="E1133" s="42" t="s">
        <v>851</v>
      </c>
      <c r="G1133" s="69">
        <v>364</v>
      </c>
      <c r="H1133"/>
      <c r="I1133" s="69">
        <v>364</v>
      </c>
      <c r="J1133" s="41">
        <v>45540</v>
      </c>
      <c r="K1133" s="57" t="s">
        <v>90</v>
      </c>
      <c r="N1133" t="str">
        <f>IF(F1133="","NÃO","SIM")</f>
        <v>NÃO</v>
      </c>
      <c r="O1133" t="str">
        <f>IF($B1133=5,"SIM","")</f>
        <v>SIM</v>
      </c>
      <c r="P1133" s="52" t="str">
        <f>A1133&amp;B1133&amp;C1133&amp;E1133&amp;G1133&amp;EDATE(J1133,0)</f>
        <v>45601503726802000171BLOCO CONCRETO - NF 7120536445540</v>
      </c>
      <c r="Q1133" s="1">
        <f>IF(A1133=0,"",VLOOKUP($A1133,RESUMO!$A$8:$B$107,2,FALSE))</f>
        <v>31</v>
      </c>
    </row>
    <row r="1134" spans="1:17" x14ac:dyDescent="0.25">
      <c r="A1134" s="53">
        <v>45601</v>
      </c>
      <c r="B1134" s="1">
        <v>5</v>
      </c>
      <c r="C1134" s="51" t="s">
        <v>132</v>
      </c>
      <c r="D1134" s="54" t="s">
        <v>133</v>
      </c>
      <c r="E1134" s="42" t="s">
        <v>852</v>
      </c>
      <c r="G1134" s="69">
        <v>240</v>
      </c>
      <c r="H1134"/>
      <c r="I1134" s="69">
        <v>240</v>
      </c>
      <c r="J1134" s="41">
        <v>45554</v>
      </c>
      <c r="K1134" s="57" t="s">
        <v>90</v>
      </c>
      <c r="N1134" t="str">
        <f>IF(F1134="","NÃO","SIM")</f>
        <v>NÃO</v>
      </c>
      <c r="O1134" t="str">
        <f>IF($B1134=5,"SIM","")</f>
        <v>SIM</v>
      </c>
      <c r="P1134" s="52" t="str">
        <f>A1134&amp;B1134&amp;C1134&amp;E1134&amp;G1134&amp;EDATE(J1134,0)</f>
        <v>45601517155342000183PARAFUSO E BUCHA - NF 95249424045554</v>
      </c>
      <c r="Q1134" s="1">
        <f>IF(A1134=0,"",VLOOKUP($A1134,RESUMO!$A$8:$B$107,2,FALSE))</f>
        <v>31</v>
      </c>
    </row>
    <row r="1135" spans="1:17" x14ac:dyDescent="0.25">
      <c r="A1135" s="53">
        <v>45601</v>
      </c>
      <c r="B1135" s="1">
        <v>5</v>
      </c>
      <c r="C1135" s="51" t="s">
        <v>853</v>
      </c>
      <c r="D1135" s="54" t="s">
        <v>854</v>
      </c>
      <c r="E1135" s="42" t="s">
        <v>855</v>
      </c>
      <c r="G1135" s="69">
        <v>2120</v>
      </c>
      <c r="H1135"/>
      <c r="I1135" s="69">
        <v>2120</v>
      </c>
      <c r="J1135" s="41">
        <v>45587</v>
      </c>
      <c r="K1135" s="57" t="s">
        <v>90</v>
      </c>
      <c r="N1135" t="str">
        <f>IF(F1135="","NÃO","SIM")</f>
        <v>NÃO</v>
      </c>
      <c r="O1135" t="str">
        <f>IF($B1135=5,"SIM","")</f>
        <v>SIM</v>
      </c>
      <c r="P1135" s="52" t="str">
        <f>A1135&amp;B1135&amp;C1135&amp;E1135&amp;G1135&amp;EDATE(J1135,0)</f>
        <v>45601514072798002720TINTAS - NF 5664212045587</v>
      </c>
      <c r="Q1135" s="1">
        <f>IF(A1135=0,"",VLOOKUP($A1135,RESUMO!$A$8:$B$107,2,FALSE))</f>
        <v>31</v>
      </c>
    </row>
    <row r="1136" spans="1:17" x14ac:dyDescent="0.25">
      <c r="A1136" s="53">
        <v>45601</v>
      </c>
      <c r="B1136" s="1">
        <v>5</v>
      </c>
      <c r="C1136" s="51" t="s">
        <v>846</v>
      </c>
      <c r="D1136" s="54" t="s">
        <v>847</v>
      </c>
      <c r="E1136" s="42" t="s">
        <v>859</v>
      </c>
      <c r="G1136" s="69">
        <v>1436</v>
      </c>
      <c r="H1136"/>
      <c r="I1136" s="69">
        <v>1436</v>
      </c>
      <c r="J1136" s="41">
        <v>45590</v>
      </c>
      <c r="K1136" s="57" t="s">
        <v>90</v>
      </c>
      <c r="N1136" t="str">
        <f>IF(F1136="","NÃO","SIM")</f>
        <v>NÃO</v>
      </c>
      <c r="O1136" t="str">
        <f>IF($B1136=5,"SIM","")</f>
        <v>SIM</v>
      </c>
      <c r="P1136" s="52" t="str">
        <f>A1136&amp;B1136&amp;C1136&amp;E1136&amp;G1136&amp;EDATE(J1136,0)</f>
        <v>45601501495382000134GRAMAS143645590</v>
      </c>
      <c r="Q1136" s="1">
        <f>IF(A1136=0,"",VLOOKUP($A1136,RESUMO!$A$8:$B$107,2,FALSE))</f>
        <v>31</v>
      </c>
    </row>
    <row r="1137" spans="1:17" x14ac:dyDescent="0.25">
      <c r="A1137" s="53">
        <v>45601</v>
      </c>
      <c r="B1137" s="1">
        <v>5</v>
      </c>
      <c r="C1137" s="51" t="s">
        <v>114</v>
      </c>
      <c r="D1137" s="54" t="s">
        <v>115</v>
      </c>
      <c r="E1137" s="42" t="s">
        <v>860</v>
      </c>
      <c r="G1137" s="69">
        <v>718.65</v>
      </c>
      <c r="H1137"/>
      <c r="I1137" s="69">
        <v>718.65</v>
      </c>
      <c r="J1137" s="41">
        <v>45589</v>
      </c>
      <c r="K1137" s="57" t="s">
        <v>90</v>
      </c>
      <c r="L1137" s="1" t="s">
        <v>117</v>
      </c>
      <c r="N1137" t="str">
        <f>IF(F1137="","NÃO","SIM")</f>
        <v>NÃO</v>
      </c>
      <c r="O1137" t="str">
        <f>IF($B1137=5,"SIM","")</f>
        <v>SIM</v>
      </c>
      <c r="P1137" s="52" t="str">
        <f>A1137&amp;B1137&amp;C1137&amp;E1137&amp;G1137&amp;EDATE(J1137,0)</f>
        <v>45601532392731000116ARGAMASSA718,6545589</v>
      </c>
      <c r="Q1137" s="1">
        <f>IF(A1137=0,"",VLOOKUP($A1137,RESUMO!$A$8:$B$107,2,FALSE))</f>
        <v>31</v>
      </c>
    </row>
    <row r="1138" spans="1:17" x14ac:dyDescent="0.25">
      <c r="A1138" s="53">
        <v>45601</v>
      </c>
      <c r="B1138" s="1">
        <v>5</v>
      </c>
      <c r="C1138" s="51" t="s">
        <v>861</v>
      </c>
      <c r="D1138" s="54" t="s">
        <v>862</v>
      </c>
      <c r="E1138" s="42" t="s">
        <v>863</v>
      </c>
      <c r="G1138" s="69">
        <v>875</v>
      </c>
      <c r="H1138"/>
      <c r="I1138" s="69">
        <v>875</v>
      </c>
      <c r="J1138" s="41">
        <v>45595</v>
      </c>
      <c r="K1138" s="57" t="s">
        <v>90</v>
      </c>
      <c r="N1138" t="str">
        <f>IF(F1138="","NÃO","SIM")</f>
        <v>NÃO</v>
      </c>
      <c r="O1138" t="str">
        <f>IF($B1138=5,"SIM","")</f>
        <v>SIM</v>
      </c>
      <c r="P1138" s="52" t="str">
        <f>A1138&amp;B1138&amp;C1138&amp;E1138&amp;G1138&amp;EDATE(J1138,0)</f>
        <v>45601538558342000102PEDRA MIRACEMA87545595</v>
      </c>
      <c r="Q1138" s="1">
        <f>IF(A1138=0,"",VLOOKUP($A1138,RESUMO!$A$8:$B$107,2,FALSE))</f>
        <v>31</v>
      </c>
    </row>
    <row r="1139" spans="1:17" x14ac:dyDescent="0.25">
      <c r="A1139" s="53">
        <v>45601</v>
      </c>
      <c r="B1139" s="1">
        <v>5</v>
      </c>
      <c r="C1139" s="51" t="s">
        <v>864</v>
      </c>
      <c r="D1139" s="54" t="s">
        <v>865</v>
      </c>
      <c r="E1139" s="42" t="s">
        <v>866</v>
      </c>
      <c r="G1139" s="69">
        <v>2207.88</v>
      </c>
      <c r="H1139"/>
      <c r="I1139" s="69">
        <v>2207.88</v>
      </c>
      <c r="J1139" s="41">
        <v>45595</v>
      </c>
      <c r="K1139" s="57" t="s">
        <v>90</v>
      </c>
      <c r="N1139" t="str">
        <f>IF(F1139="","NÃO","SIM")</f>
        <v>NÃO</v>
      </c>
      <c r="O1139" t="str">
        <f>IF($B1139=5,"SIM","")</f>
        <v>SIM</v>
      </c>
      <c r="P1139" s="52" t="str">
        <f>A1139&amp;B1139&amp;C1139&amp;E1139&amp;G1139&amp;EDATE(J1139,0)</f>
        <v>45601503556287000129AÇO - PED. 663122207,8845595</v>
      </c>
      <c r="Q1139" s="1">
        <f>IF(A1139=0,"",VLOOKUP($A1139,RESUMO!$A$8:$B$107,2,FALSE))</f>
        <v>31</v>
      </c>
    </row>
    <row r="1140" spans="1:17" x14ac:dyDescent="0.25">
      <c r="A1140" s="53">
        <v>45601</v>
      </c>
      <c r="B1140" s="1">
        <v>5</v>
      </c>
      <c r="C1140" s="51" t="s">
        <v>841</v>
      </c>
      <c r="D1140" s="54" t="s">
        <v>842</v>
      </c>
      <c r="E1140" s="42" t="s">
        <v>843</v>
      </c>
      <c r="G1140" s="69">
        <v>1700</v>
      </c>
      <c r="H1140"/>
      <c r="I1140" s="69">
        <v>1700</v>
      </c>
      <c r="J1140" s="41">
        <v>45595</v>
      </c>
      <c r="K1140" s="57" t="s">
        <v>56</v>
      </c>
      <c r="L1140" s="1" t="s">
        <v>844</v>
      </c>
      <c r="N1140" t="str">
        <f>IF(F1140="","NÃO","SIM")</f>
        <v>NÃO</v>
      </c>
      <c r="O1140" t="str">
        <f>IF($B1140=5,"SIM","")</f>
        <v>SIM</v>
      </c>
      <c r="P1140" s="52" t="str">
        <f>A1140&amp;B1140&amp;C1140&amp;E1140&amp;G1140&amp;EDATE(J1140,0)</f>
        <v>45601514051624000142SPDA170045595</v>
      </c>
      <c r="Q1140" s="1">
        <f>IF(A1140=0,"",VLOOKUP($A1140,RESUMO!$A$8:$B$107,2,FALSE))</f>
        <v>31</v>
      </c>
    </row>
    <row r="1141" spans="1:17" x14ac:dyDescent="0.25">
      <c r="A1141" s="53">
        <v>45601</v>
      </c>
      <c r="B1141" s="1">
        <v>5</v>
      </c>
      <c r="C1141" s="51" t="s">
        <v>867</v>
      </c>
      <c r="D1141" s="54" t="s">
        <v>868</v>
      </c>
      <c r="E1141" s="42" t="s">
        <v>788</v>
      </c>
      <c r="G1141" s="69">
        <v>3152.76</v>
      </c>
      <c r="H1141"/>
      <c r="I1141" s="69">
        <v>3152.76</v>
      </c>
      <c r="J1141" s="41">
        <v>45594</v>
      </c>
      <c r="K1141" s="57" t="s">
        <v>90</v>
      </c>
      <c r="N1141" t="str">
        <f>IF(F1141="","NÃO","SIM")</f>
        <v>NÃO</v>
      </c>
      <c r="O1141" t="str">
        <f>IF($B1141=5,"SIM","")</f>
        <v>SIM</v>
      </c>
      <c r="P1141" s="52" t="str">
        <f>A1141&amp;B1141&amp;C1141&amp;E1141&amp;G1141&amp;EDATE(J1141,0)</f>
        <v>45601506867848000107PERGOLADO3152,7645594</v>
      </c>
      <c r="Q1141" s="1">
        <f>IF(A1141=0,"",VLOOKUP($A1141,RESUMO!$A$8:$B$107,2,FALSE))</f>
        <v>31</v>
      </c>
    </row>
    <row r="1142" spans="1:17" x14ac:dyDescent="0.25">
      <c r="A1142" s="53">
        <v>45601</v>
      </c>
      <c r="B1142" s="1">
        <v>5</v>
      </c>
      <c r="C1142" s="51" t="s">
        <v>325</v>
      </c>
      <c r="D1142" s="54" t="s">
        <v>326</v>
      </c>
      <c r="E1142" s="42" t="s">
        <v>869</v>
      </c>
      <c r="G1142" s="69">
        <v>395</v>
      </c>
      <c r="H1142"/>
      <c r="I1142" s="69">
        <v>395</v>
      </c>
      <c r="J1142" s="41">
        <v>45594</v>
      </c>
      <c r="K1142" s="57" t="s">
        <v>90</v>
      </c>
      <c r="N1142" t="str">
        <f>IF(F1142="","NÃO","SIM")</f>
        <v>NÃO</v>
      </c>
      <c r="O1142" t="str">
        <f>IF($B1142=5,"SIM","")</f>
        <v>SIM</v>
      </c>
      <c r="P1142" s="52" t="str">
        <f>A1142&amp;B1142&amp;C1142&amp;E1142&amp;G1142&amp;EDATE(J1142,0)</f>
        <v>45601514096604000198ANEL DE PROLONGAMENTO39545594</v>
      </c>
      <c r="Q1142" s="1">
        <f>IF(A1142=0,"",VLOOKUP($A1142,RESUMO!$A$8:$B$107,2,FALSE))</f>
        <v>31</v>
      </c>
    </row>
    <row r="1143" spans="1:17" x14ac:dyDescent="0.25">
      <c r="A1143" s="53">
        <v>45601</v>
      </c>
      <c r="B1143" s="1">
        <v>5</v>
      </c>
      <c r="C1143" s="51" t="s">
        <v>870</v>
      </c>
      <c r="D1143" s="54" t="s">
        <v>871</v>
      </c>
      <c r="E1143" s="42" t="s">
        <v>872</v>
      </c>
      <c r="G1143" s="69">
        <v>12360.36</v>
      </c>
      <c r="H1143"/>
      <c r="I1143" s="69">
        <v>12360.36</v>
      </c>
      <c r="J1143" s="41">
        <v>45594</v>
      </c>
      <c r="K1143" s="57" t="s">
        <v>90</v>
      </c>
      <c r="N1143" t="str">
        <f>IF(F1143="","NÃO","SIM")</f>
        <v>NÃO</v>
      </c>
      <c r="O1143" t="str">
        <f>IF($B1143=5,"SIM","")</f>
        <v>SIM</v>
      </c>
      <c r="P1143" s="52" t="str">
        <f>A1143&amp;B1143&amp;C1143&amp;E1143&amp;G1143&amp;EDATE(J1143,0)</f>
        <v>45601517431354000193AÇO - PED. 175687812360,3645594</v>
      </c>
      <c r="Q1143" s="1">
        <f>IF(A1143=0,"",VLOOKUP($A1143,RESUMO!$A$8:$B$107,2,FALSE))</f>
        <v>31</v>
      </c>
    </row>
    <row r="1144" spans="1:17" x14ac:dyDescent="0.25">
      <c r="A1144" s="53">
        <v>45616</v>
      </c>
      <c r="B1144" s="1">
        <v>1</v>
      </c>
      <c r="C1144" s="51" t="s">
        <v>62</v>
      </c>
      <c r="D1144" s="54" t="s">
        <v>63</v>
      </c>
      <c r="E1144" s="42" t="s">
        <v>64</v>
      </c>
      <c r="G1144" s="69">
        <v>1260</v>
      </c>
      <c r="H1144"/>
      <c r="I1144" s="69">
        <v>1260</v>
      </c>
      <c r="J1144" s="41">
        <v>45615</v>
      </c>
      <c r="K1144" s="57" t="s">
        <v>51</v>
      </c>
      <c r="L1144" s="1" t="s">
        <v>65</v>
      </c>
      <c r="N1144" t="str">
        <f>IF(F1144="","NÃO","SIM")</f>
        <v>NÃO</v>
      </c>
      <c r="O1144" t="str">
        <f>IF($B1144=5,"SIM","")</f>
        <v/>
      </c>
      <c r="P1144" s="52" t="str">
        <f>A1144&amp;B1144&amp;C1144&amp;E1144&amp;G1144&amp;EDATE(J1144,0)</f>
        <v>45616112101331640SALÁRIO126045615</v>
      </c>
      <c r="Q1144" s="1">
        <f>IF(A1144=0,"",VLOOKUP($A1144,RESUMO!$A$8:$B$107,2,FALSE))</f>
        <v>32</v>
      </c>
    </row>
    <row r="1145" spans="1:17" x14ac:dyDescent="0.25">
      <c r="A1145" s="53">
        <v>45616</v>
      </c>
      <c r="B1145" s="1">
        <v>1</v>
      </c>
      <c r="C1145" s="51" t="s">
        <v>204</v>
      </c>
      <c r="D1145" s="54" t="s">
        <v>205</v>
      </c>
      <c r="E1145" s="42" t="s">
        <v>64</v>
      </c>
      <c r="G1145" s="69">
        <v>916</v>
      </c>
      <c r="H1145"/>
      <c r="I1145" s="69">
        <v>916</v>
      </c>
      <c r="J1145" s="41">
        <v>45615</v>
      </c>
      <c r="K1145" s="57" t="s">
        <v>51</v>
      </c>
      <c r="L1145" s="1" t="s">
        <v>206</v>
      </c>
      <c r="N1145" t="str">
        <f>IF(F1145="","NÃO","SIM")</f>
        <v>NÃO</v>
      </c>
      <c r="O1145" t="str">
        <f>IF($B1145=5,"SIM","")</f>
        <v/>
      </c>
      <c r="P1145" s="52" t="str">
        <f>A1145&amp;B1145&amp;C1145&amp;E1145&amp;G1145&amp;EDATE(J1145,0)</f>
        <v>45616105864821560SALÁRIO91645615</v>
      </c>
      <c r="Q1145" s="1">
        <f>IF(A1145=0,"",VLOOKUP($A1145,RESUMO!$A$8:$B$107,2,FALSE))</f>
        <v>32</v>
      </c>
    </row>
    <row r="1146" spans="1:17" x14ac:dyDescent="0.25">
      <c r="A1146" s="53">
        <v>45616</v>
      </c>
      <c r="B1146" s="1">
        <v>1</v>
      </c>
      <c r="C1146" s="51" t="s">
        <v>62</v>
      </c>
      <c r="D1146" s="54" t="s">
        <v>63</v>
      </c>
      <c r="E1146" s="42" t="s">
        <v>300</v>
      </c>
      <c r="G1146" s="69">
        <v>1575</v>
      </c>
      <c r="H1146"/>
      <c r="I1146" s="69">
        <v>1575</v>
      </c>
      <c r="J1146" s="41">
        <v>45615</v>
      </c>
      <c r="K1146" s="57" t="s">
        <v>51</v>
      </c>
      <c r="L1146" s="1" t="s">
        <v>65</v>
      </c>
      <c r="N1146" t="str">
        <f>IF(F1146="","NÃO","SIM")</f>
        <v>NÃO</v>
      </c>
      <c r="O1146" t="str">
        <f>IF($B1146=5,"SIM","")</f>
        <v/>
      </c>
      <c r="P1146" s="52" t="str">
        <f>A1146&amp;B1146&amp;C1146&amp;E1146&amp;G1146&amp;EDATE(J1146,0)</f>
        <v>4561611210133164013º SALÁRIO157545615</v>
      </c>
      <c r="Q1146" s="1">
        <f>IF(A1146=0,"",VLOOKUP($A1146,RESUMO!$A$8:$B$107,2,FALSE))</f>
        <v>32</v>
      </c>
    </row>
    <row r="1147" spans="1:17" x14ac:dyDescent="0.25">
      <c r="A1147" s="53">
        <v>45616</v>
      </c>
      <c r="B1147" s="1">
        <v>1</v>
      </c>
      <c r="C1147" s="51" t="s">
        <v>204</v>
      </c>
      <c r="D1147" s="54" t="s">
        <v>205</v>
      </c>
      <c r="E1147" s="42" t="s">
        <v>300</v>
      </c>
      <c r="G1147" s="69">
        <v>1145</v>
      </c>
      <c r="H1147"/>
      <c r="I1147" s="69">
        <v>1145</v>
      </c>
      <c r="J1147" s="41">
        <v>45615</v>
      </c>
      <c r="K1147" s="57" t="s">
        <v>51</v>
      </c>
      <c r="L1147" s="1" t="s">
        <v>206</v>
      </c>
      <c r="N1147" t="str">
        <f>IF(F1147="","NÃO","SIM")</f>
        <v>NÃO</v>
      </c>
      <c r="O1147" t="str">
        <f>IF($B1147=5,"SIM","")</f>
        <v/>
      </c>
      <c r="P1147" s="52" t="str">
        <f>A1147&amp;B1147&amp;C1147&amp;E1147&amp;G1147&amp;EDATE(J1147,0)</f>
        <v>4561610586482156013º SALÁRIO114545615</v>
      </c>
      <c r="Q1147" s="1">
        <f>IF(A1147=0,"",VLOOKUP($A1147,RESUMO!$A$8:$B$107,2,FALSE))</f>
        <v>32</v>
      </c>
    </row>
    <row r="1148" spans="1:17" x14ac:dyDescent="0.25">
      <c r="A1148" s="53">
        <v>45616</v>
      </c>
      <c r="B1148" s="1">
        <v>1</v>
      </c>
      <c r="C1148" s="51" t="s">
        <v>479</v>
      </c>
      <c r="D1148" s="54" t="s">
        <v>480</v>
      </c>
      <c r="E1148" s="42" t="s">
        <v>656</v>
      </c>
      <c r="G1148" s="69">
        <v>130</v>
      </c>
      <c r="H1148">
        <v>9</v>
      </c>
      <c r="I1148" s="69">
        <v>1170</v>
      </c>
      <c r="J1148" s="41">
        <v>45615</v>
      </c>
      <c r="K1148" s="57" t="s">
        <v>51</v>
      </c>
      <c r="L1148" s="1" t="s">
        <v>481</v>
      </c>
      <c r="N1148" t="str">
        <f>IF(F1148="","NÃO","SIM")</f>
        <v>NÃO</v>
      </c>
      <c r="O1148" t="str">
        <f>IF($B1148=5,"SIM","")</f>
        <v/>
      </c>
      <c r="P1148" s="52" t="str">
        <f>A1148&amp;B1148&amp;C1148&amp;E1148&amp;G1148&amp;EDATE(J1148,0)</f>
        <v>45616111499237685DIÁRIA13045615</v>
      </c>
      <c r="Q1148" s="1">
        <f>IF(A1148=0,"",VLOOKUP($A1148,RESUMO!$A$8:$B$107,2,FALSE))</f>
        <v>32</v>
      </c>
    </row>
    <row r="1149" spans="1:17" x14ac:dyDescent="0.25">
      <c r="A1149" s="53">
        <v>45616</v>
      </c>
      <c r="B1149" s="1">
        <v>1</v>
      </c>
      <c r="C1149" s="51" t="s">
        <v>331</v>
      </c>
      <c r="D1149" s="54" t="s">
        <v>332</v>
      </c>
      <c r="E1149" s="42" t="s">
        <v>656</v>
      </c>
      <c r="G1149" s="69">
        <v>200</v>
      </c>
      <c r="H1149">
        <v>10</v>
      </c>
      <c r="I1149" s="69">
        <v>2000</v>
      </c>
      <c r="J1149" s="41">
        <v>45615</v>
      </c>
      <c r="K1149" s="57" t="s">
        <v>51</v>
      </c>
      <c r="L1149" s="1" t="s">
        <v>333</v>
      </c>
      <c r="N1149" t="str">
        <f>IF(F1149="","NÃO","SIM")</f>
        <v>NÃO</v>
      </c>
      <c r="O1149" t="str">
        <f>IF($B1149=5,"SIM","")</f>
        <v/>
      </c>
      <c r="P1149" s="52" t="str">
        <f>A1149&amp;B1149&amp;C1149&amp;E1149&amp;G1149&amp;EDATE(J1149,0)</f>
        <v>45616113736490623DIÁRIA20045615</v>
      </c>
      <c r="Q1149" s="1">
        <f>IF(A1149=0,"",VLOOKUP($A1149,RESUMO!$A$8:$B$107,2,FALSE))</f>
        <v>32</v>
      </c>
    </row>
    <row r="1150" spans="1:17" x14ac:dyDescent="0.25">
      <c r="A1150" s="53">
        <v>45616</v>
      </c>
      <c r="B1150" s="1">
        <v>1</v>
      </c>
      <c r="C1150" s="51" t="s">
        <v>744</v>
      </c>
      <c r="D1150" s="54" t="s">
        <v>745</v>
      </c>
      <c r="E1150" s="42" t="s">
        <v>656</v>
      </c>
      <c r="G1150" s="69">
        <v>130</v>
      </c>
      <c r="H1150">
        <v>10</v>
      </c>
      <c r="I1150" s="69">
        <v>1300</v>
      </c>
      <c r="J1150" s="41">
        <v>45615</v>
      </c>
      <c r="K1150" s="57" t="s">
        <v>51</v>
      </c>
      <c r="L1150" s="1" t="s">
        <v>746</v>
      </c>
      <c r="N1150" t="str">
        <f>IF(F1150="","NÃO","SIM")</f>
        <v>NÃO</v>
      </c>
      <c r="O1150" t="str">
        <f>IF($B1150=5,"SIM","")</f>
        <v/>
      </c>
      <c r="P1150" s="52" t="str">
        <f>A1150&amp;B1150&amp;C1150&amp;E1150&amp;G1150&amp;EDATE(J1150,0)</f>
        <v>45616100039376583DIÁRIA13045615</v>
      </c>
      <c r="Q1150" s="1">
        <f>IF(A1150=0,"",VLOOKUP($A1150,RESUMO!$A$8:$B$107,2,FALSE))</f>
        <v>32</v>
      </c>
    </row>
    <row r="1151" spans="1:17" x14ac:dyDescent="0.25">
      <c r="A1151" s="53">
        <v>45616</v>
      </c>
      <c r="B1151" s="1">
        <v>2</v>
      </c>
      <c r="C1151" s="51" t="s">
        <v>666</v>
      </c>
      <c r="D1151" s="54" t="s">
        <v>667</v>
      </c>
      <c r="E1151" s="42" t="s">
        <v>876</v>
      </c>
      <c r="G1151" s="69">
        <v>22.8</v>
      </c>
      <c r="H1151"/>
      <c r="I1151" s="69">
        <v>22.8</v>
      </c>
      <c r="J1151" s="41">
        <v>45615</v>
      </c>
      <c r="K1151" s="57" t="s">
        <v>51</v>
      </c>
      <c r="L1151" s="1" t="s">
        <v>81</v>
      </c>
      <c r="N1151" t="str">
        <f>IF(F1151="","NÃO","SIM")</f>
        <v>NÃO</v>
      </c>
      <c r="O1151" t="str">
        <f>IF($B1151=5,"SIM","")</f>
        <v/>
      </c>
      <c r="P1151" s="52" t="str">
        <f>A1151&amp;B1151&amp;C1151&amp;E1151&amp;G1151&amp;EDATE(J1151,0)</f>
        <v>45616210000000001EVENTO SST 20/1022,845615</v>
      </c>
      <c r="Q1151" s="1">
        <f>IF(A1151=0,"",VLOOKUP($A1151,RESUMO!$A$8:$B$107,2,FALSE))</f>
        <v>32</v>
      </c>
    </row>
    <row r="1152" spans="1:17" x14ac:dyDescent="0.25">
      <c r="A1152" s="53">
        <v>45616</v>
      </c>
      <c r="B1152" s="1">
        <v>3</v>
      </c>
      <c r="C1152" s="51" t="s">
        <v>178</v>
      </c>
      <c r="D1152" s="54" t="s">
        <v>179</v>
      </c>
      <c r="E1152" s="42" t="s">
        <v>873</v>
      </c>
      <c r="G1152" s="69">
        <v>260</v>
      </c>
      <c r="H1152"/>
      <c r="I1152" s="69">
        <v>260</v>
      </c>
      <c r="J1152" s="41">
        <v>45624</v>
      </c>
      <c r="K1152" s="57" t="s">
        <v>181</v>
      </c>
      <c r="N1152" t="str">
        <f>IF(F1152="","NÃO","SIM")</f>
        <v>NÃO</v>
      </c>
      <c r="O1152" t="str">
        <f>IF($B1152=5,"SIM","")</f>
        <v/>
      </c>
      <c r="P1152" s="52" t="str">
        <f>A1152&amp;B1152&amp;C1152&amp;E1152&amp;G1152&amp;EDATE(J1152,0)</f>
        <v>45616307409393000130MISTURADOR ARGAMASSA - NF 2661926045624</v>
      </c>
      <c r="Q1152" s="1">
        <f>IF(A1152=0,"",VLOOKUP($A1152,RESUMO!$A$8:$B$107,2,FALSE))</f>
        <v>32</v>
      </c>
    </row>
    <row r="1153" spans="1:17" x14ac:dyDescent="0.25">
      <c r="A1153" s="53">
        <v>45616</v>
      </c>
      <c r="B1153" s="1">
        <v>3</v>
      </c>
      <c r="C1153" s="51" t="s">
        <v>463</v>
      </c>
      <c r="D1153" s="54" t="s">
        <v>464</v>
      </c>
      <c r="E1153" s="42" t="s">
        <v>874</v>
      </c>
      <c r="G1153" s="69">
        <v>344</v>
      </c>
      <c r="H1153"/>
      <c r="I1153" s="69">
        <v>344</v>
      </c>
      <c r="J1153" s="41">
        <v>45616</v>
      </c>
      <c r="K1153" s="57" t="s">
        <v>181</v>
      </c>
      <c r="N1153" t="str">
        <f>IF(F1153="","NÃO","SIM")</f>
        <v>NÃO</v>
      </c>
      <c r="O1153" t="str">
        <f>IF($B1153=5,"SIM","")</f>
        <v/>
      </c>
      <c r="P1153" s="52" t="str">
        <f>A1153&amp;B1153&amp;C1153&amp;E1153&amp;G1153&amp;EDATE(J1153,0)</f>
        <v>45616321944558000103LOCAÇÃO DE ANDAIMES - ND 1000534445616</v>
      </c>
      <c r="Q1153" s="1">
        <f>IF(A1153=0,"",VLOOKUP($A1153,RESUMO!$A$8:$B$107,2,FALSE))</f>
        <v>32</v>
      </c>
    </row>
    <row r="1154" spans="1:17" x14ac:dyDescent="0.25">
      <c r="A1154" s="53">
        <v>45616</v>
      </c>
      <c r="B1154" s="1">
        <v>3</v>
      </c>
      <c r="C1154" s="51" t="s">
        <v>123</v>
      </c>
      <c r="D1154" s="54" t="s">
        <v>124</v>
      </c>
      <c r="E1154" s="42" t="s">
        <v>875</v>
      </c>
      <c r="G1154" s="69">
        <v>372.58</v>
      </c>
      <c r="H1154"/>
      <c r="I1154" s="69">
        <v>372.58</v>
      </c>
      <c r="J1154" s="41">
        <v>45615</v>
      </c>
      <c r="K1154" s="57" t="s">
        <v>51</v>
      </c>
      <c r="N1154" t="str">
        <f>IF(F1154="","NÃO","SIM")</f>
        <v>NÃO</v>
      </c>
      <c r="O1154" t="str">
        <f>IF($B1154=5,"SIM","")</f>
        <v/>
      </c>
      <c r="P1154" s="52" t="str">
        <f>A1154&amp;B1154&amp;C1154&amp;E1154&amp;G1154&amp;EDATE(J1154,0)</f>
        <v>45616300360305000104FOLHA 10/2024372,5845615</v>
      </c>
      <c r="Q1154" s="1">
        <f>IF(A1154=0,"",VLOOKUP($A1154,RESUMO!$A$8:$B$107,2,FALSE))</f>
        <v>32</v>
      </c>
    </row>
    <row r="1155" spans="1:17" x14ac:dyDescent="0.25">
      <c r="A1155" s="53">
        <v>45616</v>
      </c>
      <c r="B1155" s="1">
        <v>3</v>
      </c>
      <c r="C1155" s="51" t="s">
        <v>129</v>
      </c>
      <c r="D1155" s="54" t="s">
        <v>130</v>
      </c>
      <c r="E1155" s="42" t="s">
        <v>875</v>
      </c>
      <c r="G1155" s="69">
        <v>1601.63</v>
      </c>
      <c r="H1155"/>
      <c r="I1155" s="69">
        <v>1601.63</v>
      </c>
      <c r="J1155" s="41">
        <v>45615</v>
      </c>
      <c r="K1155" s="57" t="s">
        <v>51</v>
      </c>
      <c r="N1155" t="str">
        <f>IF(F1155="","NÃO","SIM")</f>
        <v>NÃO</v>
      </c>
      <c r="O1155" t="str">
        <f>IF($B1155=5,"SIM","")</f>
        <v/>
      </c>
      <c r="P1155" s="52" t="str">
        <f>A1155&amp;B1155&amp;C1155&amp;E1155&amp;G1155&amp;EDATE(J1155,0)</f>
        <v>45616300394460000141FOLHA 10/20241601,6345615</v>
      </c>
      <c r="Q1155" s="1">
        <f>IF(A1155=0,"",VLOOKUP($A1155,RESUMO!$A$8:$B$107,2,FALSE))</f>
        <v>32</v>
      </c>
    </row>
    <row r="1156" spans="1:17" x14ac:dyDescent="0.25">
      <c r="A1156" s="53">
        <v>45616</v>
      </c>
      <c r="B1156" s="1">
        <v>3</v>
      </c>
      <c r="C1156" s="51" t="s">
        <v>183</v>
      </c>
      <c r="D1156" s="54" t="s">
        <v>184</v>
      </c>
      <c r="E1156" s="42" t="s">
        <v>878</v>
      </c>
      <c r="G1156" s="69">
        <v>1396.85</v>
      </c>
      <c r="H1156"/>
      <c r="I1156" s="69">
        <v>1396.85</v>
      </c>
      <c r="J1156" s="41">
        <v>45624</v>
      </c>
      <c r="K1156" s="57" t="s">
        <v>51</v>
      </c>
      <c r="N1156" t="str">
        <f>IF(F1156="","NÃO","SIM")</f>
        <v>NÃO</v>
      </c>
      <c r="O1156" t="str">
        <f>IF($B1156=5,"SIM","")</f>
        <v/>
      </c>
      <c r="P1156" s="52" t="str">
        <f>A1156&amp;B1156&amp;C1156&amp;E1156&amp;G1156&amp;EDATE(J1156,0)</f>
        <v>45616324654133000220CESTAS BASICAS - NF 2628151396,8545624</v>
      </c>
      <c r="Q1156" s="1">
        <f>IF(A1156=0,"",VLOOKUP($A1156,RESUMO!$A$8:$B$107,2,FALSE))</f>
        <v>32</v>
      </c>
    </row>
    <row r="1157" spans="1:17" x14ac:dyDescent="0.25">
      <c r="A1157" s="53">
        <v>45616</v>
      </c>
      <c r="B1157" s="1">
        <v>3</v>
      </c>
      <c r="C1157" s="51" t="s">
        <v>596</v>
      </c>
      <c r="D1157" s="54" t="s">
        <v>597</v>
      </c>
      <c r="E1157" s="42" t="s">
        <v>879</v>
      </c>
      <c r="G1157" s="69">
        <v>405</v>
      </c>
      <c r="H1157"/>
      <c r="I1157" s="69">
        <v>405</v>
      </c>
      <c r="J1157" s="41">
        <v>45617</v>
      </c>
      <c r="K1157" s="57" t="s">
        <v>181</v>
      </c>
      <c r="N1157" t="str">
        <f>IF(F1157="","NÃO","SIM")</f>
        <v>NÃO</v>
      </c>
      <c r="O1157" t="str">
        <f>IF($B1157=5,"SIM","")</f>
        <v/>
      </c>
      <c r="P1157" s="52" t="str">
        <f>A1157&amp;B1157&amp;C1157&amp;E1157&amp;G1157&amp;EDATE(J1157,0)</f>
        <v>45616309462647000100LOCAÇÃO DE CAÇAMBAS - NF 72240545617</v>
      </c>
      <c r="Q1157" s="1">
        <f>IF(A1157=0,"",VLOOKUP($A1157,RESUMO!$A$8:$B$107,2,FALSE))</f>
        <v>32</v>
      </c>
    </row>
    <row r="1158" spans="1:17" x14ac:dyDescent="0.25">
      <c r="A1158" s="53">
        <v>45616</v>
      </c>
      <c r="B1158" s="1">
        <v>3</v>
      </c>
      <c r="C1158" s="51" t="s">
        <v>85</v>
      </c>
      <c r="D1158" s="54" t="s">
        <v>86</v>
      </c>
      <c r="E1158" s="42" t="s">
        <v>664</v>
      </c>
      <c r="G1158" s="69">
        <v>43.8</v>
      </c>
      <c r="H1158"/>
      <c r="I1158" s="69">
        <v>43.8</v>
      </c>
      <c r="J1158" s="41">
        <v>45626</v>
      </c>
      <c r="K1158" s="57" t="s">
        <v>51</v>
      </c>
      <c r="N1158" t="str">
        <f>IF(F1158="","NÃO","SIM")</f>
        <v>NÃO</v>
      </c>
      <c r="O1158" t="str">
        <f>IF($B1158=5,"SIM","")</f>
        <v/>
      </c>
      <c r="P1158" s="52" t="str">
        <f>A1158&amp;B1158&amp;C1158&amp;E1158&amp;G1158&amp;EDATE(J1158,0)</f>
        <v>45616338727707000177SEGURO COLABORADORES43,845626</v>
      </c>
      <c r="Q1158" s="1">
        <f>IF(A1158=0,"",VLOOKUP($A1158,RESUMO!$A$8:$B$107,2,FALSE))</f>
        <v>32</v>
      </c>
    </row>
    <row r="1159" spans="1:17" x14ac:dyDescent="0.25">
      <c r="A1159" s="53">
        <v>45616</v>
      </c>
      <c r="B1159" s="1">
        <v>5</v>
      </c>
      <c r="C1159" s="51" t="s">
        <v>225</v>
      </c>
      <c r="D1159" s="54" t="s">
        <v>226</v>
      </c>
      <c r="E1159" s="42" t="s">
        <v>877</v>
      </c>
      <c r="G1159" s="69">
        <v>3538.48</v>
      </c>
      <c r="H1159"/>
      <c r="I1159" s="69">
        <v>3538.48</v>
      </c>
      <c r="J1159" s="41">
        <v>45607</v>
      </c>
      <c r="K1159" s="57" t="s">
        <v>90</v>
      </c>
      <c r="N1159" t="str">
        <f>IF(F1159="","NÃO","SIM")</f>
        <v>NÃO</v>
      </c>
      <c r="O1159" t="str">
        <f>IF($B1159=5,"SIM","")</f>
        <v>SIM</v>
      </c>
      <c r="P1159" s="52" t="str">
        <f>A1159&amp;B1159&amp;C1159&amp;E1159&amp;G1159&amp;EDATE(J1159,0)</f>
        <v>45616517359233000188LONA, CABO FLEX - NF 218380943538,4845607</v>
      </c>
      <c r="Q1159" s="1">
        <f>IF(A1159=0,"",VLOOKUP($A1159,RESUMO!$A$8:$B$107,2,FALSE))</f>
        <v>32</v>
      </c>
    </row>
    <row r="1160" spans="1:17" x14ac:dyDescent="0.25">
      <c r="A1160" s="53">
        <v>45616</v>
      </c>
      <c r="B1160" s="1">
        <v>5</v>
      </c>
      <c r="C1160" s="51" t="s">
        <v>880</v>
      </c>
      <c r="D1160" s="54" t="s">
        <v>881</v>
      </c>
      <c r="E1160" s="42" t="s">
        <v>882</v>
      </c>
      <c r="G1160" s="69">
        <v>5850</v>
      </c>
      <c r="H1160"/>
      <c r="I1160" s="69">
        <v>5850</v>
      </c>
      <c r="J1160" s="41">
        <v>45607</v>
      </c>
      <c r="K1160" s="57" t="s">
        <v>56</v>
      </c>
      <c r="L1160" s="1" t="s">
        <v>883</v>
      </c>
      <c r="N1160" t="str">
        <f>IF(F1160="","NÃO","SIM")</f>
        <v>NÃO</v>
      </c>
      <c r="O1160" t="str">
        <f>IF($B1160=5,"SIM","")</f>
        <v>SIM</v>
      </c>
      <c r="P1160" s="52" t="str">
        <f>A1160&amp;B1160&amp;C1160&amp;E1160&amp;G1160&amp;EDATE(J1160,0)</f>
        <v>45616500091832600ADIANTAMENTO 30%585045607</v>
      </c>
      <c r="Q1160" s="1">
        <f>IF(A1160=0,"",VLOOKUP($A1160,RESUMO!$A$8:$B$107,2,FALSE))</f>
        <v>32</v>
      </c>
    </row>
    <row r="1161" spans="1:17" x14ac:dyDescent="0.25">
      <c r="A1161" s="53">
        <v>45616</v>
      </c>
      <c r="B1161" s="1">
        <v>5</v>
      </c>
      <c r="C1161" s="51" t="s">
        <v>126</v>
      </c>
      <c r="D1161" s="54" t="s">
        <v>127</v>
      </c>
      <c r="E1161" s="42" t="s">
        <v>884</v>
      </c>
      <c r="G1161" s="69">
        <v>743.36</v>
      </c>
      <c r="H1161"/>
      <c r="I1161" s="69">
        <v>743.36</v>
      </c>
      <c r="J1161" s="41">
        <v>45607</v>
      </c>
      <c r="K1161" s="57" t="s">
        <v>90</v>
      </c>
      <c r="N1161" t="str">
        <f>IF(F1161="","NÃO","SIM")</f>
        <v>NÃO</v>
      </c>
      <c r="O1161" t="str">
        <f>IF($B1161=5,"SIM","")</f>
        <v>SIM</v>
      </c>
      <c r="P1161" s="52" t="str">
        <f>A1161&amp;B1161&amp;C1161&amp;E1161&amp;G1161&amp;EDATE(J1161,0)</f>
        <v>45616516652460000215BRITA - NF 175618743,3645607</v>
      </c>
      <c r="Q1161" s="1">
        <f>IF(A1161=0,"",VLOOKUP($A1161,RESUMO!$A$8:$B$107,2,FALSE))</f>
        <v>32</v>
      </c>
    </row>
    <row r="1162" spans="1:17" x14ac:dyDescent="0.25">
      <c r="A1162" s="53">
        <v>45631</v>
      </c>
      <c r="B1162" s="1">
        <v>1</v>
      </c>
      <c r="C1162" s="51" t="s">
        <v>62</v>
      </c>
      <c r="D1162" s="54" t="s">
        <v>63</v>
      </c>
      <c r="E1162" s="42" t="s">
        <v>64</v>
      </c>
      <c r="G1162" s="69">
        <v>1595.58</v>
      </c>
      <c r="H1162"/>
      <c r="I1162" s="69">
        <v>1595.58</v>
      </c>
      <c r="J1162" s="41">
        <v>45632</v>
      </c>
      <c r="K1162" s="57" t="s">
        <v>51</v>
      </c>
      <c r="L1162" s="1" t="s">
        <v>65</v>
      </c>
      <c r="N1162" t="str">
        <f>IF(F1162="","NÃO","SIM")</f>
        <v>NÃO</v>
      </c>
      <c r="O1162" t="str">
        <f>IF($B1162=5,"SIM","")</f>
        <v/>
      </c>
      <c r="P1162" s="52" t="str">
        <f>A1162&amp;B1162&amp;C1162&amp;E1162&amp;G1162&amp;EDATE(J1162,0)</f>
        <v>45631112101331640SALÁRIO1595,5845632</v>
      </c>
      <c r="Q1162" s="1">
        <f>IF(A1162=0,"",VLOOKUP($A1162,RESUMO!$A$8:$B$107,2,FALSE))</f>
        <v>33</v>
      </c>
    </row>
    <row r="1163" spans="1:17" x14ac:dyDescent="0.25">
      <c r="A1163" s="53">
        <v>45631</v>
      </c>
      <c r="B1163" s="1">
        <v>1</v>
      </c>
      <c r="C1163" s="51" t="s">
        <v>204</v>
      </c>
      <c r="D1163" s="54" t="s">
        <v>205</v>
      </c>
      <c r="E1163" s="42" t="s">
        <v>64</v>
      </c>
      <c r="G1163" s="69">
        <v>1189.08</v>
      </c>
      <c r="H1163"/>
      <c r="I1163" s="69">
        <v>1189.08</v>
      </c>
      <c r="J1163" s="41">
        <v>45632</v>
      </c>
      <c r="K1163" s="57" t="s">
        <v>51</v>
      </c>
      <c r="L1163" s="1" t="s">
        <v>206</v>
      </c>
      <c r="N1163" t="str">
        <f>IF(F1163="","NÃO","SIM")</f>
        <v>NÃO</v>
      </c>
      <c r="O1163" t="str">
        <f>IF($B1163=5,"SIM","")</f>
        <v/>
      </c>
      <c r="P1163" s="52" t="str">
        <f>A1163&amp;B1163&amp;C1163&amp;E1163&amp;G1163&amp;EDATE(J1163,0)</f>
        <v>45631105864821560SALÁRIO1189,0845632</v>
      </c>
      <c r="Q1163" s="1">
        <f>IF(A1163=0,"",VLOOKUP($A1163,RESUMO!$A$8:$B$107,2,FALSE))</f>
        <v>33</v>
      </c>
    </row>
    <row r="1164" spans="1:17" x14ac:dyDescent="0.25">
      <c r="A1164" s="53">
        <v>45631</v>
      </c>
      <c r="B1164" s="1">
        <v>1</v>
      </c>
      <c r="C1164" s="51" t="s">
        <v>62</v>
      </c>
      <c r="D1164" s="54" t="s">
        <v>63</v>
      </c>
      <c r="E1164" s="42" t="s">
        <v>107</v>
      </c>
      <c r="G1164" s="69">
        <v>31.4</v>
      </c>
      <c r="H1164">
        <v>7</v>
      </c>
      <c r="I1164" s="69">
        <v>219.8</v>
      </c>
      <c r="J1164" s="41">
        <v>45632</v>
      </c>
      <c r="K1164" s="57" t="s">
        <v>51</v>
      </c>
      <c r="L1164" s="1" t="s">
        <v>65</v>
      </c>
      <c r="N1164" t="str">
        <f>IF(F1164="","NÃO","SIM")</f>
        <v>NÃO</v>
      </c>
      <c r="O1164" t="str">
        <f>IF($B1164=5,"SIM","")</f>
        <v/>
      </c>
      <c r="P1164" s="52" t="str">
        <f>A1164&amp;B1164&amp;C1164&amp;E1164&amp;G1164&amp;EDATE(J1164,0)</f>
        <v>45631112101331640TRANSPORTE31,445632</v>
      </c>
      <c r="Q1164" s="1">
        <f>IF(A1164=0,"",VLOOKUP($A1164,RESUMO!$A$8:$B$107,2,FALSE))</f>
        <v>33</v>
      </c>
    </row>
    <row r="1165" spans="1:17" x14ac:dyDescent="0.25">
      <c r="A1165" s="53">
        <v>45631</v>
      </c>
      <c r="B1165" s="1">
        <v>1</v>
      </c>
      <c r="C1165" s="51" t="s">
        <v>204</v>
      </c>
      <c r="D1165" s="54" t="s">
        <v>205</v>
      </c>
      <c r="E1165" s="42" t="s">
        <v>107</v>
      </c>
      <c r="G1165" s="69">
        <v>10</v>
      </c>
      <c r="H1165">
        <v>7</v>
      </c>
      <c r="I1165" s="69">
        <v>70</v>
      </c>
      <c r="J1165" s="41">
        <v>45632</v>
      </c>
      <c r="K1165" s="57" t="s">
        <v>51</v>
      </c>
      <c r="L1165" s="1" t="s">
        <v>206</v>
      </c>
      <c r="N1165" t="str">
        <f>IF(F1165="","NÃO","SIM")</f>
        <v>NÃO</v>
      </c>
      <c r="O1165" t="str">
        <f>IF($B1165=5,"SIM","")</f>
        <v/>
      </c>
      <c r="P1165" s="52" t="str">
        <f>A1165&amp;B1165&amp;C1165&amp;E1165&amp;G1165&amp;EDATE(J1165,0)</f>
        <v>45631105864821560TRANSPORTE1045632</v>
      </c>
      <c r="Q1165" s="1">
        <f>IF(A1165=0,"",VLOOKUP($A1165,RESUMO!$A$8:$B$107,2,FALSE))</f>
        <v>33</v>
      </c>
    </row>
    <row r="1166" spans="1:17" x14ac:dyDescent="0.25">
      <c r="A1166" s="53">
        <v>45631</v>
      </c>
      <c r="B1166" s="1">
        <v>1</v>
      </c>
      <c r="C1166" s="51" t="s">
        <v>62</v>
      </c>
      <c r="D1166" s="54" t="s">
        <v>63</v>
      </c>
      <c r="E1166" s="42" t="s">
        <v>108</v>
      </c>
      <c r="G1166" s="69">
        <v>4</v>
      </c>
      <c r="H1166">
        <v>7</v>
      </c>
      <c r="I1166" s="69">
        <v>28</v>
      </c>
      <c r="J1166" s="41">
        <v>45632</v>
      </c>
      <c r="K1166" s="57" t="s">
        <v>51</v>
      </c>
      <c r="L1166" s="1" t="s">
        <v>65</v>
      </c>
      <c r="N1166" t="str">
        <f>IF(F1166="","NÃO","SIM")</f>
        <v>NÃO</v>
      </c>
      <c r="O1166" t="str">
        <f>IF($B1166=5,"SIM","")</f>
        <v/>
      </c>
      <c r="P1166" s="52" t="str">
        <f>A1166&amp;B1166&amp;C1166&amp;E1166&amp;G1166&amp;EDATE(J1166,0)</f>
        <v>45631112101331640CAFÉ445632</v>
      </c>
      <c r="Q1166" s="1">
        <f>IF(A1166=0,"",VLOOKUP($A1166,RESUMO!$A$8:$B$107,2,FALSE))</f>
        <v>33</v>
      </c>
    </row>
    <row r="1167" spans="1:17" x14ac:dyDescent="0.25">
      <c r="A1167" s="53">
        <v>45631</v>
      </c>
      <c r="B1167" s="1">
        <v>1</v>
      </c>
      <c r="C1167" s="51" t="s">
        <v>204</v>
      </c>
      <c r="D1167" s="54" t="s">
        <v>205</v>
      </c>
      <c r="E1167" s="42" t="s">
        <v>108</v>
      </c>
      <c r="G1167" s="69">
        <v>4</v>
      </c>
      <c r="H1167">
        <v>7</v>
      </c>
      <c r="I1167" s="69">
        <v>28</v>
      </c>
      <c r="J1167" s="41">
        <v>45632</v>
      </c>
      <c r="K1167" s="57" t="s">
        <v>51</v>
      </c>
      <c r="L1167" s="1" t="s">
        <v>206</v>
      </c>
      <c r="N1167" t="str">
        <f>IF(F1167="","NÃO","SIM")</f>
        <v>NÃO</v>
      </c>
      <c r="O1167" t="str">
        <f>IF($B1167=5,"SIM","")</f>
        <v/>
      </c>
      <c r="P1167" s="52" t="str">
        <f>A1167&amp;B1167&amp;C1167&amp;E1167&amp;G1167&amp;EDATE(J1167,0)</f>
        <v>45631105864821560CAFÉ445632</v>
      </c>
      <c r="Q1167" s="1">
        <f>IF(A1167=0,"",VLOOKUP($A1167,RESUMO!$A$8:$B$107,2,FALSE))</f>
        <v>33</v>
      </c>
    </row>
    <row r="1168" spans="1:17" x14ac:dyDescent="0.25">
      <c r="A1168" s="41">
        <v>45631</v>
      </c>
      <c r="B1168">
        <v>2</v>
      </c>
      <c r="C1168" t="s">
        <v>17</v>
      </c>
      <c r="D1168" t="s">
        <v>18</v>
      </c>
      <c r="E1168" t="s">
        <v>45</v>
      </c>
      <c r="G1168" s="69">
        <v>4000</v>
      </c>
      <c r="H1168">
        <v>1</v>
      </c>
      <c r="I1168" s="69">
        <v>4000</v>
      </c>
      <c r="J1168" s="41">
        <v>45631</v>
      </c>
      <c r="K1168" t="s">
        <v>21</v>
      </c>
      <c r="M1168" t="s">
        <v>22</v>
      </c>
      <c r="N1168" t="str">
        <f>IF(F1168="","NÃO","SIM")</f>
        <v>NÃO</v>
      </c>
      <c r="O1168" t="str">
        <f>IF($B1168=5,"SIM","")</f>
        <v/>
      </c>
      <c r="P1168" s="52" t="str">
        <f>A1168&amp;B1168&amp;C1168&amp;E1168&amp;G1168&amp;EDATE(J1168,0)</f>
        <v>45631230104762000107ADM OBRA - PARC. 14/15400045631</v>
      </c>
      <c r="Q1168" s="1">
        <f>IF(A1168=0,"",VLOOKUP($A1168,RESUMO!$A$8:$B$107,2,FALSE))</f>
        <v>33</v>
      </c>
    </row>
    <row r="1169" spans="1:17" x14ac:dyDescent="0.25">
      <c r="A1169" s="53">
        <v>45631</v>
      </c>
      <c r="B1169" s="1">
        <v>2</v>
      </c>
      <c r="C1169" s="51" t="s">
        <v>78</v>
      </c>
      <c r="D1169" s="54" t="s">
        <v>79</v>
      </c>
      <c r="E1169" s="42" t="s">
        <v>858</v>
      </c>
      <c r="G1169" s="69">
        <v>6000</v>
      </c>
      <c r="H1169"/>
      <c r="I1169" s="69">
        <v>6000</v>
      </c>
      <c r="J1169" s="41">
        <v>45632</v>
      </c>
      <c r="K1169" s="57" t="s">
        <v>51</v>
      </c>
      <c r="L1169" s="1" t="s">
        <v>81</v>
      </c>
      <c r="N1169" t="str">
        <f>IF(F1169="","NÃO","SIM")</f>
        <v>NÃO</v>
      </c>
      <c r="O1169" t="str">
        <f>IF($B1169=5,"SIM","")</f>
        <v/>
      </c>
      <c r="P1169" s="52" t="str">
        <f>A1169&amp;B1169&amp;C1169&amp;E1169&amp;G1169&amp;EDATE(J1169,0)</f>
        <v>45631227648990687ADMINISTRAÇÃO NOVEMBRO600045632</v>
      </c>
      <c r="Q1169" s="1">
        <f>IF(A1169=0,"",VLOOKUP($A1169,RESUMO!$A$8:$B$107,2,FALSE))</f>
        <v>33</v>
      </c>
    </row>
    <row r="1170" spans="1:17" x14ac:dyDescent="0.25">
      <c r="A1170" s="53">
        <v>45631</v>
      </c>
      <c r="B1170" s="1">
        <v>2</v>
      </c>
      <c r="C1170" s="51" t="s">
        <v>53</v>
      </c>
      <c r="D1170" s="54" t="s">
        <v>54</v>
      </c>
      <c r="E1170" s="42" t="s">
        <v>118</v>
      </c>
      <c r="G1170" s="69">
        <v>20</v>
      </c>
      <c r="H1170"/>
      <c r="I1170" s="69">
        <v>20</v>
      </c>
      <c r="J1170" s="41">
        <v>45632</v>
      </c>
      <c r="K1170" s="57" t="s">
        <v>56</v>
      </c>
      <c r="L1170" s="1" t="s">
        <v>57</v>
      </c>
      <c r="N1170" t="str">
        <f>IF(F1170="","NÃO","SIM")</f>
        <v>NÃO</v>
      </c>
      <c r="O1170" t="str">
        <f>IF($B1170=5,"SIM","")</f>
        <v/>
      </c>
      <c r="P1170" s="52" t="str">
        <f>A1170&amp;B1170&amp;C1170&amp;E1170&amp;G1170&amp;EDATE(J1170,0)</f>
        <v>45631207834753000141PLOTAGENS - NF A EMITIR2045632</v>
      </c>
      <c r="Q1170" s="1">
        <f>IF(A1170=0,"",VLOOKUP($A1170,RESUMO!$A$8:$B$107,2,FALSE))</f>
        <v>33</v>
      </c>
    </row>
    <row r="1171" spans="1:17" x14ac:dyDescent="0.25">
      <c r="A1171" s="53">
        <v>45631</v>
      </c>
      <c r="B1171" s="1">
        <v>3</v>
      </c>
      <c r="C1171" s="51" t="s">
        <v>623</v>
      </c>
      <c r="D1171" s="54" t="s">
        <v>624</v>
      </c>
      <c r="E1171" s="42" t="s">
        <v>857</v>
      </c>
      <c r="G1171" s="69">
        <v>352</v>
      </c>
      <c r="H1171"/>
      <c r="I1171" s="69">
        <v>352</v>
      </c>
      <c r="J1171" s="41">
        <v>45632</v>
      </c>
      <c r="K1171" s="57" t="s">
        <v>51</v>
      </c>
      <c r="L1171" s="1" t="s">
        <v>81</v>
      </c>
      <c r="N1171" t="str">
        <f>IF(F1171="","NÃO","SIM")</f>
        <v>NÃO</v>
      </c>
      <c r="O1171" t="str">
        <f>IF($B1171=5,"SIM","")</f>
        <v/>
      </c>
      <c r="P1171" s="52" t="str">
        <f>A1171&amp;B1171&amp;C1171&amp;E1171&amp;G1171&amp;EDATE(J1171,0)</f>
        <v>45631310000000002REF. OUTUBRO/202435245632</v>
      </c>
      <c r="Q1171" s="1">
        <f>IF(A1171=0,"",VLOOKUP($A1171,RESUMO!$A$8:$B$107,2,FALSE))</f>
        <v>33</v>
      </c>
    </row>
    <row r="1172" spans="1:17" x14ac:dyDescent="0.25">
      <c r="A1172" s="53">
        <v>45631</v>
      </c>
      <c r="B1172" s="1">
        <v>3</v>
      </c>
      <c r="C1172" s="51" t="s">
        <v>626</v>
      </c>
      <c r="D1172" s="54" t="s">
        <v>627</v>
      </c>
      <c r="E1172" s="42" t="s">
        <v>857</v>
      </c>
      <c r="G1172" s="69">
        <v>125</v>
      </c>
      <c r="H1172"/>
      <c r="I1172" s="69">
        <v>125</v>
      </c>
      <c r="J1172" s="41">
        <v>45632</v>
      </c>
      <c r="K1172" s="57" t="s">
        <v>61</v>
      </c>
      <c r="L1172" s="1" t="s">
        <v>81</v>
      </c>
      <c r="N1172" t="str">
        <f>IF(F1172="","NÃO","SIM")</f>
        <v>NÃO</v>
      </c>
      <c r="O1172" t="str">
        <f>IF($B1172=5,"SIM","")</f>
        <v/>
      </c>
      <c r="P1172" s="52" t="str">
        <f>A1172&amp;B1172&amp;C1172&amp;E1172&amp;G1172&amp;EDATE(J1172,0)</f>
        <v>45631310000000003REF. OUTUBRO/202412545632</v>
      </c>
      <c r="Q1172" s="1">
        <f>IF(A1172=0,"",VLOOKUP($A1172,RESUMO!$A$8:$B$107,2,FALSE))</f>
        <v>33</v>
      </c>
    </row>
    <row r="1173" spans="1:17" x14ac:dyDescent="0.25">
      <c r="A1173" s="53">
        <v>45631</v>
      </c>
      <c r="B1173" s="1">
        <v>3</v>
      </c>
      <c r="C1173" s="51" t="s">
        <v>629</v>
      </c>
      <c r="D1173" s="54" t="s">
        <v>630</v>
      </c>
      <c r="E1173" s="42" t="s">
        <v>857</v>
      </c>
      <c r="G1173" s="69">
        <v>847.2</v>
      </c>
      <c r="H1173"/>
      <c r="I1173" s="69">
        <v>847.2</v>
      </c>
      <c r="J1173" s="41">
        <v>45632</v>
      </c>
      <c r="K1173" s="57" t="s">
        <v>51</v>
      </c>
      <c r="L1173" s="1" t="s">
        <v>81</v>
      </c>
      <c r="N1173" t="str">
        <f>IF(F1173="","NÃO","SIM")</f>
        <v>NÃO</v>
      </c>
      <c r="O1173" t="str">
        <f>IF($B1173=5,"SIM","")</f>
        <v/>
      </c>
      <c r="P1173" s="52" t="str">
        <f>A1173&amp;B1173&amp;C1173&amp;E1173&amp;G1173&amp;EDATE(J1173,0)</f>
        <v>45631310000000004REF. OUTUBRO/2024847,245632</v>
      </c>
      <c r="Q1173" s="1">
        <f>IF(A1173=0,"",VLOOKUP($A1173,RESUMO!$A$8:$B$107,2,FALSE))</f>
        <v>33</v>
      </c>
    </row>
    <row r="1174" spans="1:17" x14ac:dyDescent="0.25">
      <c r="A1174" s="53">
        <v>45631</v>
      </c>
      <c r="B1174" s="1">
        <v>3</v>
      </c>
      <c r="C1174" s="51" t="s">
        <v>178</v>
      </c>
      <c r="D1174" s="54" t="s">
        <v>179</v>
      </c>
      <c r="E1174" s="42" t="s">
        <v>887</v>
      </c>
      <c r="G1174" s="69">
        <v>1090</v>
      </c>
      <c r="H1174"/>
      <c r="I1174" s="69">
        <v>1090</v>
      </c>
      <c r="J1174" s="41">
        <v>45643</v>
      </c>
      <c r="K1174" s="57" t="s">
        <v>181</v>
      </c>
      <c r="N1174" t="str">
        <f>IF(F1174="","NÃO","SIM")</f>
        <v>NÃO</v>
      </c>
      <c r="O1174" t="str">
        <f>IF($B1174=5,"SIM","")</f>
        <v/>
      </c>
      <c r="P1174" s="52" t="str">
        <f>A1174&amp;B1174&amp;C1174&amp;E1174&amp;G1174&amp;EDATE(J1174,0)</f>
        <v>45631307409393000130MARTELO E COMPACTADOR - NF 26861109045643</v>
      </c>
      <c r="Q1174" s="1">
        <f>IF(A1174=0,"",VLOOKUP($A1174,RESUMO!$A$8:$B$107,2,FALSE))</f>
        <v>33</v>
      </c>
    </row>
    <row r="1175" spans="1:17" x14ac:dyDescent="0.25">
      <c r="A1175" s="53">
        <v>45631</v>
      </c>
      <c r="B1175" s="1">
        <v>5</v>
      </c>
      <c r="C1175" s="51" t="s">
        <v>761</v>
      </c>
      <c r="D1175" s="54" t="s">
        <v>194</v>
      </c>
      <c r="E1175" s="42" t="s">
        <v>885</v>
      </c>
      <c r="G1175" s="69">
        <v>930.38</v>
      </c>
      <c r="H1175"/>
      <c r="I1175" s="69">
        <v>930.38</v>
      </c>
      <c r="J1175" s="41">
        <v>45621</v>
      </c>
      <c r="K1175" s="57" t="s">
        <v>90</v>
      </c>
      <c r="N1175" t="str">
        <f>IF(F1175="","NÃO","SIM")</f>
        <v>NÃO</v>
      </c>
      <c r="O1175" t="str">
        <f>IF($B1175=5,"SIM","")</f>
        <v>SIM</v>
      </c>
      <c r="P1175" s="52" t="str">
        <f>A1175&amp;B1175&amp;C1175&amp;E1175&amp;G1175&amp;EDATE(J1175,0)</f>
        <v>45631502697297000383MATERIAIS ELÉTRICOS - NF 349169930,3845621</v>
      </c>
      <c r="Q1175" s="1">
        <f>IF(A1175=0,"",VLOOKUP($A1175,RESUMO!$A$8:$B$107,2,FALSE))</f>
        <v>33</v>
      </c>
    </row>
    <row r="1176" spans="1:17" x14ac:dyDescent="0.25">
      <c r="A1176" s="53">
        <v>45631</v>
      </c>
      <c r="B1176" s="1">
        <v>5</v>
      </c>
      <c r="C1176" s="51" t="s">
        <v>661</v>
      </c>
      <c r="D1176" s="54" t="s">
        <v>104</v>
      </c>
      <c r="E1176" s="42" t="s">
        <v>886</v>
      </c>
      <c r="G1176" s="69">
        <v>22.75</v>
      </c>
      <c r="H1176"/>
      <c r="I1176" s="69">
        <v>22.75</v>
      </c>
      <c r="J1176" s="41">
        <v>45619</v>
      </c>
      <c r="K1176" s="57" t="s">
        <v>90</v>
      </c>
      <c r="N1176" t="str">
        <f>IF(F1176="","NÃO","SIM")</f>
        <v>NÃO</v>
      </c>
      <c r="O1176" t="str">
        <f>IF($B1176=5,"SIM","")</f>
        <v>SIM</v>
      </c>
      <c r="P1176" s="52" t="str">
        <f>A1176&amp;B1176&amp;C1176&amp;E1176&amp;G1176&amp;EDATE(J1176,0)</f>
        <v>45631517250275000186MATERIAIS HIDRAULICOS - NF 94904022,7545619</v>
      </c>
      <c r="Q1176" s="1">
        <f>IF(A1176=0,"",VLOOKUP($A1176,RESUMO!$A$8:$B$107,2,FALSE))</f>
        <v>33</v>
      </c>
    </row>
    <row r="1177" spans="1:17" x14ac:dyDescent="0.25">
      <c r="A1177" s="53">
        <v>45631</v>
      </c>
      <c r="B1177" s="1">
        <v>5</v>
      </c>
      <c r="C1177" s="51" t="s">
        <v>888</v>
      </c>
      <c r="D1177" s="54" t="s">
        <v>889</v>
      </c>
      <c r="E1177" s="42" t="s">
        <v>890</v>
      </c>
      <c r="G1177" s="69">
        <v>5382.8</v>
      </c>
      <c r="H1177"/>
      <c r="I1177" s="69">
        <v>5382.8</v>
      </c>
      <c r="J1177" s="41">
        <v>45628</v>
      </c>
      <c r="K1177" s="57" t="s">
        <v>90</v>
      </c>
      <c r="N1177" t="str">
        <f>IF(F1177="","NÃO","SIM")</f>
        <v>NÃO</v>
      </c>
      <c r="O1177" t="str">
        <f>IF($B1177=5,"SIM","")</f>
        <v>SIM</v>
      </c>
      <c r="P1177" s="52" t="str">
        <f>A1177&amp;B1177&amp;C1177&amp;E1177&amp;G1177&amp;EDATE(J1177,0)</f>
        <v>45631500950653000131TELHA EM AÇO - NF A EMITIR5382,845628</v>
      </c>
      <c r="Q1177" s="1">
        <f>IF(A1177=0,"",VLOOKUP($A1177,RESUMO!$A$8:$B$107,2,FALSE))</f>
        <v>33</v>
      </c>
    </row>
    <row r="1178" spans="1:17" x14ac:dyDescent="0.25">
      <c r="A1178" s="53">
        <v>45631</v>
      </c>
      <c r="B1178" s="1">
        <v>5</v>
      </c>
      <c r="C1178" s="51" t="s">
        <v>634</v>
      </c>
      <c r="D1178" s="54" t="s">
        <v>635</v>
      </c>
      <c r="E1178" s="42" t="s">
        <v>891</v>
      </c>
      <c r="G1178" s="69">
        <v>161</v>
      </c>
      <c r="H1178"/>
      <c r="I1178" s="69">
        <v>161</v>
      </c>
      <c r="J1178" s="41">
        <v>45625</v>
      </c>
      <c r="K1178" s="57" t="s">
        <v>90</v>
      </c>
      <c r="N1178" t="str">
        <f>IF(F1178="","NÃO","SIM")</f>
        <v>NÃO</v>
      </c>
      <c r="O1178" t="str">
        <f>IF($B1178=5,"SIM","")</f>
        <v>SIM</v>
      </c>
      <c r="P1178" s="52" t="str">
        <f>A1178&amp;B1178&amp;C1178&amp;E1178&amp;G1178&amp;EDATE(J1178,0)</f>
        <v>45631513535379000186FITA CREPE - NF 2468775716145625</v>
      </c>
      <c r="Q1178" s="1">
        <f>IF(A1178=0,"",VLOOKUP($A1178,RESUMO!$A$8:$B$107,2,FALSE))</f>
        <v>33</v>
      </c>
    </row>
    <row r="1179" spans="1:17" x14ac:dyDescent="0.25">
      <c r="A1179" s="53">
        <v>45646</v>
      </c>
      <c r="B1179" s="1">
        <v>1</v>
      </c>
      <c r="C1179" s="51" t="s">
        <v>62</v>
      </c>
      <c r="D1179" s="54" t="s">
        <v>63</v>
      </c>
      <c r="E1179" s="42" t="s">
        <v>656</v>
      </c>
      <c r="G1179" s="69">
        <v>310</v>
      </c>
      <c r="H1179">
        <v>3</v>
      </c>
      <c r="I1179" s="69">
        <v>930</v>
      </c>
      <c r="J1179" s="41">
        <v>45646</v>
      </c>
      <c r="K1179" s="57" t="s">
        <v>51</v>
      </c>
      <c r="L1179" s="1" t="s">
        <v>65</v>
      </c>
      <c r="N1179" t="str">
        <f>IF(F1179="","NÃO","SIM")</f>
        <v>NÃO</v>
      </c>
      <c r="O1179" t="str">
        <f>IF($B1179=5,"SIM","")</f>
        <v/>
      </c>
      <c r="P1179" s="52" t="str">
        <f>A1179&amp;B1179&amp;C1179&amp;E1179&amp;G1179&amp;EDATE(J1179,0)</f>
        <v>45646112101331640DIÁRIA31045646</v>
      </c>
      <c r="Q1179" s="1">
        <f>IF(A1179=0,"",VLOOKUP($A1179,RESUMO!$A$8:$B$107,2,FALSE))</f>
        <v>34</v>
      </c>
    </row>
    <row r="1180" spans="1:17" x14ac:dyDescent="0.25">
      <c r="A1180" s="53">
        <v>45646</v>
      </c>
      <c r="B1180" s="1">
        <v>1</v>
      </c>
      <c r="C1180" s="51" t="s">
        <v>204</v>
      </c>
      <c r="D1180" s="54" t="s">
        <v>205</v>
      </c>
      <c r="E1180" s="42" t="s">
        <v>656</v>
      </c>
      <c r="G1180" s="69">
        <v>170</v>
      </c>
      <c r="H1180">
        <v>3</v>
      </c>
      <c r="I1180" s="69">
        <v>510</v>
      </c>
      <c r="J1180" s="41">
        <v>45646</v>
      </c>
      <c r="K1180" s="57" t="s">
        <v>51</v>
      </c>
      <c r="L1180" s="1" t="s">
        <v>206</v>
      </c>
      <c r="N1180" t="str">
        <f>IF(F1180="","NÃO","SIM")</f>
        <v>NÃO</v>
      </c>
      <c r="O1180" t="str">
        <f>IF($B1180=5,"SIM","")</f>
        <v/>
      </c>
      <c r="P1180" s="52" t="str">
        <f>A1180&amp;B1180&amp;C1180&amp;E1180&amp;G1180&amp;EDATE(J1180,0)</f>
        <v>45646105864821560DIÁRIA17045646</v>
      </c>
      <c r="Q1180" s="1">
        <f>IF(A1180=0,"",VLOOKUP($A1180,RESUMO!$A$8:$B$107,2,FALSE))</f>
        <v>34</v>
      </c>
    </row>
    <row r="1181" spans="1:17" x14ac:dyDescent="0.25">
      <c r="A1181" s="53">
        <v>45646</v>
      </c>
      <c r="B1181" s="1">
        <v>1</v>
      </c>
      <c r="C1181" s="51" t="s">
        <v>479</v>
      </c>
      <c r="D1181" s="54" t="s">
        <v>480</v>
      </c>
      <c r="E1181" s="42" t="s">
        <v>656</v>
      </c>
      <c r="G1181" s="69">
        <v>130</v>
      </c>
      <c r="H1181">
        <v>8</v>
      </c>
      <c r="I1181" s="69">
        <v>1040</v>
      </c>
      <c r="J1181" s="41">
        <v>45646</v>
      </c>
      <c r="K1181" s="57" t="s">
        <v>51</v>
      </c>
      <c r="L1181" s="1" t="s">
        <v>481</v>
      </c>
      <c r="N1181" t="str">
        <f>IF(F1181="","NÃO","SIM")</f>
        <v>NÃO</v>
      </c>
      <c r="O1181" t="str">
        <f>IF($B1181=5,"SIM","")</f>
        <v/>
      </c>
      <c r="P1181" s="52" t="str">
        <f>A1181&amp;B1181&amp;C1181&amp;E1181&amp;G1181&amp;EDATE(J1181,0)</f>
        <v>45646111499237685DIÁRIA13045646</v>
      </c>
      <c r="Q1181" s="1">
        <f>IF(A1181=0,"",VLOOKUP($A1181,RESUMO!$A$8:$B$107,2,FALSE))</f>
        <v>34</v>
      </c>
    </row>
    <row r="1182" spans="1:17" x14ac:dyDescent="0.25">
      <c r="A1182" s="53">
        <v>45646</v>
      </c>
      <c r="B1182" s="1">
        <v>1</v>
      </c>
      <c r="C1182" s="51" t="s">
        <v>331</v>
      </c>
      <c r="D1182" s="54" t="s">
        <v>332</v>
      </c>
      <c r="E1182" s="42" t="s">
        <v>656</v>
      </c>
      <c r="G1182" s="69">
        <v>200</v>
      </c>
      <c r="H1182">
        <v>8</v>
      </c>
      <c r="I1182" s="69">
        <v>1600</v>
      </c>
      <c r="J1182" s="41">
        <v>45646</v>
      </c>
      <c r="K1182" s="57" t="s">
        <v>51</v>
      </c>
      <c r="L1182" s="1" t="s">
        <v>333</v>
      </c>
      <c r="N1182" t="str">
        <f>IF(F1182="","NÃO","SIM")</f>
        <v>NÃO</v>
      </c>
      <c r="O1182" t="str">
        <f>IF($B1182=5,"SIM","")</f>
        <v/>
      </c>
      <c r="P1182" s="52" t="str">
        <f>A1182&amp;B1182&amp;C1182&amp;E1182&amp;G1182&amp;EDATE(J1182,0)</f>
        <v>45646113736490623DIÁRIA20045646</v>
      </c>
      <c r="Q1182" s="1">
        <f>IF(A1182=0,"",VLOOKUP($A1182,RESUMO!$A$8:$B$107,2,FALSE))</f>
        <v>34</v>
      </c>
    </row>
    <row r="1183" spans="1:17" x14ac:dyDescent="0.25">
      <c r="A1183" s="53">
        <v>45646</v>
      </c>
      <c r="B1183" s="1">
        <v>1</v>
      </c>
      <c r="C1183" s="51" t="s">
        <v>654</v>
      </c>
      <c r="D1183" s="54" t="s">
        <v>655</v>
      </c>
      <c r="E1183" s="42" t="s">
        <v>656</v>
      </c>
      <c r="G1183" s="69">
        <v>200</v>
      </c>
      <c r="H1183">
        <v>4</v>
      </c>
      <c r="I1183" s="69">
        <v>800</v>
      </c>
      <c r="J1183" s="41">
        <v>45646</v>
      </c>
      <c r="K1183" s="57" t="s">
        <v>51</v>
      </c>
      <c r="L1183" s="1" t="s">
        <v>657</v>
      </c>
      <c r="N1183" t="str">
        <f>IF(F1183="","NÃO","SIM")</f>
        <v>NÃO</v>
      </c>
      <c r="O1183" t="str">
        <f>IF($B1183=5,"SIM","")</f>
        <v/>
      </c>
      <c r="P1183" s="52" t="str">
        <f>A1183&amp;B1183&amp;C1183&amp;E1183&amp;G1183&amp;EDATE(J1183,0)</f>
        <v>45646131986868335DIÁRIA20045646</v>
      </c>
      <c r="Q1183" s="1">
        <f>IF(A1183=0,"",VLOOKUP($A1183,RESUMO!$A$8:$B$107,2,FALSE))</f>
        <v>34</v>
      </c>
    </row>
    <row r="1184" spans="1:17" x14ac:dyDescent="0.25">
      <c r="A1184" s="41">
        <v>45646</v>
      </c>
      <c r="B1184">
        <v>2</v>
      </c>
      <c r="C1184" t="s">
        <v>17</v>
      </c>
      <c r="D1184" t="s">
        <v>18</v>
      </c>
      <c r="E1184" t="s">
        <v>44</v>
      </c>
      <c r="G1184" s="69">
        <v>4000</v>
      </c>
      <c r="H1184">
        <v>1</v>
      </c>
      <c r="I1184" s="69">
        <v>4000</v>
      </c>
      <c r="J1184" s="41">
        <v>45524</v>
      </c>
      <c r="K1184" t="s">
        <v>21</v>
      </c>
      <c r="M1184" t="s">
        <v>22</v>
      </c>
      <c r="N1184" t="str">
        <f>IF(F1184="","NÃO","SIM")</f>
        <v>NÃO</v>
      </c>
      <c r="O1184" t="str">
        <f>IF($B1184=5,"SIM","")</f>
        <v/>
      </c>
      <c r="P1184" s="52" t="str">
        <f>A1184&amp;B1184&amp;C1184&amp;E1184&amp;G1184&amp;EDATE(J1184,0)</f>
        <v>45646230104762000107ADM OBRA - PARC. 12/15400045524</v>
      </c>
      <c r="Q1184" s="1">
        <f>IF(A1184=0,"",VLOOKUP($A1184,RESUMO!$A$8:$B$107,2,FALSE))</f>
        <v>34</v>
      </c>
    </row>
    <row r="1185" spans="1:17" x14ac:dyDescent="0.25">
      <c r="A1185" s="53">
        <v>45646</v>
      </c>
      <c r="B1185" s="1">
        <v>3</v>
      </c>
      <c r="C1185" s="51" t="s">
        <v>123</v>
      </c>
      <c r="D1185" s="54" t="s">
        <v>124</v>
      </c>
      <c r="E1185" s="42" t="s">
        <v>892</v>
      </c>
      <c r="G1185" s="69">
        <v>652.79999999999995</v>
      </c>
      <c r="H1185"/>
      <c r="I1185" s="69">
        <v>652.79999999999995</v>
      </c>
      <c r="J1185" s="41">
        <v>45646</v>
      </c>
      <c r="K1185" s="57" t="s">
        <v>51</v>
      </c>
      <c r="N1185" t="str">
        <f>IF(F1185="","NÃO","SIM")</f>
        <v>NÃO</v>
      </c>
      <c r="O1185" t="str">
        <f>IF($B1185=5,"SIM","")</f>
        <v/>
      </c>
      <c r="P1185" s="52" t="str">
        <f>A1185&amp;B1185&amp;C1185&amp;E1185&amp;G1185&amp;EDATE(J1185,0)</f>
        <v>45646300360305000104FOLHA 11/2024652,845646</v>
      </c>
      <c r="Q1185" s="1">
        <f>IF(A1185=0,"",VLOOKUP($A1185,RESUMO!$A$8:$B$107,2,FALSE))</f>
        <v>34</v>
      </c>
    </row>
    <row r="1186" spans="1:17" x14ac:dyDescent="0.25">
      <c r="A1186" s="53">
        <v>45646</v>
      </c>
      <c r="B1186" s="1">
        <v>3</v>
      </c>
      <c r="C1186" s="51" t="s">
        <v>129</v>
      </c>
      <c r="D1186" s="54" t="s">
        <v>130</v>
      </c>
      <c r="E1186" s="42" t="s">
        <v>892</v>
      </c>
      <c r="G1186" s="69">
        <v>1910.06</v>
      </c>
      <c r="H1186"/>
      <c r="I1186" s="69">
        <v>1910.06</v>
      </c>
      <c r="J1186" s="41">
        <v>45646</v>
      </c>
      <c r="K1186" s="57" t="s">
        <v>51</v>
      </c>
      <c r="N1186" t="str">
        <f>IF(F1186="","NÃO","SIM")</f>
        <v>NÃO</v>
      </c>
      <c r="O1186" t="str">
        <f>IF($B1186=5,"SIM","")</f>
        <v/>
      </c>
      <c r="P1186" s="52" t="str">
        <f>A1186&amp;B1186&amp;C1186&amp;E1186&amp;G1186&amp;EDATE(J1186,0)</f>
        <v>45646300394460000141FOLHA 11/20241910,0645646</v>
      </c>
      <c r="Q1186" s="1">
        <f>IF(A1186=0,"",VLOOKUP($A1186,RESUMO!$A$8:$B$107,2,FALSE))</f>
        <v>34</v>
      </c>
    </row>
    <row r="1187" spans="1:17" x14ac:dyDescent="0.25">
      <c r="A1187" s="53">
        <v>45646</v>
      </c>
      <c r="B1187" s="1">
        <v>3</v>
      </c>
      <c r="C1187" s="51" t="s">
        <v>666</v>
      </c>
      <c r="D1187" s="54" t="s">
        <v>667</v>
      </c>
      <c r="E1187" s="42" t="s">
        <v>893</v>
      </c>
      <c r="G1187" s="69">
        <v>22.8</v>
      </c>
      <c r="H1187"/>
      <c r="I1187" s="69">
        <v>22.8</v>
      </c>
      <c r="J1187" s="41">
        <v>45646</v>
      </c>
      <c r="K1187" s="57" t="s">
        <v>51</v>
      </c>
      <c r="L1187" s="1" t="s">
        <v>81</v>
      </c>
      <c r="N1187" t="str">
        <f>IF(F1187="","NÃO","SIM")</f>
        <v>NÃO</v>
      </c>
      <c r="O1187" t="str">
        <f>IF($B1187=5,"SIM","")</f>
        <v/>
      </c>
      <c r="P1187" s="52" t="str">
        <f>A1187&amp;B1187&amp;C1187&amp;E1187&amp;G1187&amp;EDATE(J1187,0)</f>
        <v>45646310000000001EVENTO SST 20/1122,845646</v>
      </c>
      <c r="Q1187" s="1">
        <f>IF(A1187=0,"",VLOOKUP($A1187,RESUMO!$A$8:$B$107,2,FALSE))</f>
        <v>34</v>
      </c>
    </row>
    <row r="1188" spans="1:17" x14ac:dyDescent="0.25">
      <c r="A1188" s="53">
        <v>45646</v>
      </c>
      <c r="B1188" s="1">
        <v>3</v>
      </c>
      <c r="C1188" s="51" t="s">
        <v>123</v>
      </c>
      <c r="D1188" s="54" t="s">
        <v>124</v>
      </c>
      <c r="E1188" s="42" t="s">
        <v>894</v>
      </c>
      <c r="G1188" s="69">
        <v>2050.16</v>
      </c>
      <c r="H1188"/>
      <c r="I1188" s="69">
        <v>2050.16</v>
      </c>
      <c r="J1188" s="41">
        <v>45646</v>
      </c>
      <c r="K1188" s="57" t="s">
        <v>51</v>
      </c>
      <c r="N1188" t="str">
        <f>IF(F1188="","NÃO","SIM")</f>
        <v>NÃO</v>
      </c>
      <c r="O1188" t="str">
        <f>IF($B1188=5,"SIM","")</f>
        <v/>
      </c>
      <c r="P1188" s="52" t="str">
        <f>A1188&amp;B1188&amp;C1188&amp;E1188&amp;G1188&amp;EDATE(J1188,0)</f>
        <v>45646300360305000104FGTS RESCISÓRIO - ALEF RAMOM2050,1645646</v>
      </c>
      <c r="Q1188" s="1">
        <f>IF(A1188=0,"",VLOOKUP($A1188,RESUMO!$A$8:$B$107,2,FALSE))</f>
        <v>34</v>
      </c>
    </row>
    <row r="1189" spans="1:17" x14ac:dyDescent="0.25">
      <c r="A1189" s="53">
        <v>45646</v>
      </c>
      <c r="B1189" s="1">
        <v>3</v>
      </c>
      <c r="C1189" s="51" t="s">
        <v>123</v>
      </c>
      <c r="D1189" s="54" t="s">
        <v>124</v>
      </c>
      <c r="E1189" s="42" t="s">
        <v>895</v>
      </c>
      <c r="G1189" s="69">
        <v>1259.6300000000001</v>
      </c>
      <c r="H1189"/>
      <c r="I1189" s="69">
        <v>1259.6300000000001</v>
      </c>
      <c r="J1189" s="41">
        <v>45646</v>
      </c>
      <c r="K1189" s="57" t="s">
        <v>51</v>
      </c>
      <c r="N1189" t="str">
        <f>IF(F1189="","NÃO","SIM")</f>
        <v>NÃO</v>
      </c>
      <c r="O1189" t="str">
        <f>IF($B1189=5,"SIM","")</f>
        <v/>
      </c>
      <c r="P1189" s="52" t="str">
        <f>A1189&amp;B1189&amp;C1189&amp;E1189&amp;G1189&amp;EDATE(J1189,0)</f>
        <v>45646300360305000104FGTS RESCISÓRIO - GILSON RODRIGUES1259,6345646</v>
      </c>
      <c r="Q1189" s="1">
        <f>IF(A1189=0,"",VLOOKUP($A1189,RESUMO!$A$8:$B$107,2,FALSE))</f>
        <v>34</v>
      </c>
    </row>
    <row r="1190" spans="1:17" x14ac:dyDescent="0.25">
      <c r="A1190" s="53">
        <v>45646</v>
      </c>
      <c r="B1190" s="1">
        <v>3</v>
      </c>
      <c r="C1190" s="51" t="s">
        <v>463</v>
      </c>
      <c r="D1190" s="54" t="s">
        <v>464</v>
      </c>
      <c r="E1190" s="42" t="s">
        <v>899</v>
      </c>
      <c r="G1190" s="69">
        <v>344</v>
      </c>
      <c r="H1190"/>
      <c r="I1190" s="69">
        <v>344</v>
      </c>
      <c r="J1190" s="41">
        <v>45646</v>
      </c>
      <c r="K1190" s="57" t="s">
        <v>181</v>
      </c>
      <c r="N1190" t="str">
        <f>IF(F1190="","NÃO","SIM")</f>
        <v>NÃO</v>
      </c>
      <c r="O1190" t="str">
        <f>IF($B1190=5,"SIM","")</f>
        <v/>
      </c>
      <c r="P1190" s="52" t="str">
        <f>A1190&amp;B1190&amp;C1190&amp;E1190&amp;G1190&amp;EDATE(J1190,0)</f>
        <v>45646321944558000103LOCAÇÃO DE ANDAIMES - ND 1015234445646</v>
      </c>
      <c r="Q1190" s="1">
        <f>IF(A1190=0,"",VLOOKUP($A1190,RESUMO!$A$8:$B$107,2,FALSE))</f>
        <v>34</v>
      </c>
    </row>
    <row r="1191" spans="1:17" x14ac:dyDescent="0.25">
      <c r="A1191" s="53">
        <v>45646</v>
      </c>
      <c r="B1191" s="1">
        <v>3</v>
      </c>
      <c r="C1191" s="51" t="s">
        <v>183</v>
      </c>
      <c r="D1191" s="54" t="s">
        <v>184</v>
      </c>
      <c r="E1191" s="42" t="s">
        <v>901</v>
      </c>
      <c r="G1191" s="69">
        <v>590.76</v>
      </c>
      <c r="H1191"/>
      <c r="I1191" s="69">
        <v>590.76</v>
      </c>
      <c r="J1191" s="41">
        <v>45667</v>
      </c>
      <c r="K1191" s="57" t="s">
        <v>51</v>
      </c>
      <c r="N1191" t="str">
        <f>IF(F1191="","NÃO","SIM")</f>
        <v>NÃO</v>
      </c>
      <c r="O1191" t="str">
        <f>IF($B1191=5,"SIM","")</f>
        <v/>
      </c>
      <c r="P1191" s="52" t="str">
        <f>A1191&amp;B1191&amp;C1191&amp;E1191&amp;G1191&amp;EDATE(J1191,0)</f>
        <v>45646324654133000220CESTAS DE NATAL - NF 269702590,7645667</v>
      </c>
      <c r="Q1191" s="1">
        <f>IF(A1191=0,"",VLOOKUP($A1191,RESUMO!$A$8:$B$107,2,FALSE))</f>
        <v>34</v>
      </c>
    </row>
    <row r="1192" spans="1:17" x14ac:dyDescent="0.25">
      <c r="A1192" s="53">
        <v>45646</v>
      </c>
      <c r="B1192" s="1">
        <v>3</v>
      </c>
      <c r="C1192" s="51" t="s">
        <v>183</v>
      </c>
      <c r="D1192" s="54" t="s">
        <v>184</v>
      </c>
      <c r="E1192" s="42" t="s">
        <v>902</v>
      </c>
      <c r="G1192" s="69">
        <v>1676.22</v>
      </c>
      <c r="H1192"/>
      <c r="I1192" s="69">
        <v>1676.22</v>
      </c>
      <c r="J1192" s="41">
        <v>45654</v>
      </c>
      <c r="K1192" s="57" t="s">
        <v>51</v>
      </c>
      <c r="N1192" t="str">
        <f>IF(F1192="","NÃO","SIM")</f>
        <v>NÃO</v>
      </c>
      <c r="O1192" t="str">
        <f>IF($B1192=5,"SIM","")</f>
        <v/>
      </c>
      <c r="P1192" s="52" t="str">
        <f>A1192&amp;B1192&amp;C1192&amp;E1192&amp;G1192&amp;EDATE(J1192,0)</f>
        <v>45646324654133000220CESTAS BASICAS - NF 2685761676,2245654</v>
      </c>
      <c r="Q1192" s="1">
        <f>IF(A1192=0,"",VLOOKUP($A1192,RESUMO!$A$8:$B$107,2,FALSE))</f>
        <v>34</v>
      </c>
    </row>
    <row r="1193" spans="1:17" x14ac:dyDescent="0.25">
      <c r="A1193" s="53">
        <v>45646</v>
      </c>
      <c r="B1193" s="1">
        <v>3</v>
      </c>
      <c r="C1193" s="51" t="s">
        <v>178</v>
      </c>
      <c r="D1193" s="54" t="s">
        <v>179</v>
      </c>
      <c r="E1193" s="42" t="s">
        <v>903</v>
      </c>
      <c r="G1193" s="69">
        <v>260</v>
      </c>
      <c r="H1193"/>
      <c r="I1193" s="69">
        <v>260</v>
      </c>
      <c r="J1193" s="41">
        <v>45653</v>
      </c>
      <c r="K1193" s="57" t="s">
        <v>181</v>
      </c>
      <c r="N1193" t="str">
        <f>IF(F1193="","NÃO","SIM")</f>
        <v>NÃO</v>
      </c>
      <c r="O1193" t="str">
        <f>IF($B1193=5,"SIM","")</f>
        <v/>
      </c>
      <c r="P1193" s="52" t="str">
        <f>A1193&amp;B1193&amp;C1193&amp;E1193&amp;G1193&amp;EDATE(J1193,0)</f>
        <v>45646307409393000130MISTURADOR ARGAMASSA - NF 2695726045653</v>
      </c>
      <c r="Q1193" s="1">
        <f>IF(A1193=0,"",VLOOKUP($A1193,RESUMO!$A$8:$B$107,2,FALSE))</f>
        <v>34</v>
      </c>
    </row>
    <row r="1194" spans="1:17" x14ac:dyDescent="0.25">
      <c r="A1194" s="53">
        <v>45646</v>
      </c>
      <c r="B1194" s="1">
        <v>3</v>
      </c>
      <c r="C1194" s="51" t="s">
        <v>178</v>
      </c>
      <c r="D1194" s="54" t="s">
        <v>179</v>
      </c>
      <c r="E1194" s="42" t="s">
        <v>904</v>
      </c>
      <c r="G1194" s="69">
        <v>160</v>
      </c>
      <c r="H1194"/>
      <c r="I1194" s="69">
        <v>160</v>
      </c>
      <c r="J1194" s="41">
        <v>45665</v>
      </c>
      <c r="K1194" s="57" t="s">
        <v>181</v>
      </c>
      <c r="N1194" t="str">
        <f>IF(F1194="","NÃO","SIM")</f>
        <v>NÃO</v>
      </c>
      <c r="O1194" t="str">
        <f>IF($B1194=5,"SIM","")</f>
        <v/>
      </c>
      <c r="P1194" s="52" t="str">
        <f>A1194&amp;B1194&amp;C1194&amp;E1194&amp;G1194&amp;EDATE(J1194,0)</f>
        <v>45646307409393000130MOTOR E MANGOTE - NF 2716116045665</v>
      </c>
      <c r="Q1194" s="1">
        <f>IF(A1194=0,"",VLOOKUP($A1194,RESUMO!$A$8:$B$107,2,FALSE))</f>
        <v>34</v>
      </c>
    </row>
    <row r="1195" spans="1:17" x14ac:dyDescent="0.25">
      <c r="A1195" s="53">
        <v>45646</v>
      </c>
      <c r="B1195" s="1">
        <v>3</v>
      </c>
      <c r="C1195" s="51" t="s">
        <v>85</v>
      </c>
      <c r="D1195" s="54" t="s">
        <v>86</v>
      </c>
      <c r="E1195" s="42" t="s">
        <v>664</v>
      </c>
      <c r="G1195" s="69">
        <v>43.8</v>
      </c>
      <c r="H1195"/>
      <c r="I1195" s="69">
        <v>43.8</v>
      </c>
      <c r="J1195" s="41">
        <v>45657</v>
      </c>
      <c r="K1195" s="57" t="s">
        <v>51</v>
      </c>
      <c r="N1195" t="str">
        <f>IF(F1195="","NÃO","SIM")</f>
        <v>NÃO</v>
      </c>
      <c r="O1195" t="str">
        <f>IF($B1195=5,"SIM","")</f>
        <v/>
      </c>
      <c r="P1195" s="52" t="str">
        <f>A1195&amp;B1195&amp;C1195&amp;E1195&amp;G1195&amp;EDATE(J1195,0)</f>
        <v>45646338727707000177SEGURO COLABORADORES43,845657</v>
      </c>
      <c r="Q1195" s="1">
        <f>IF(A1195=0,"",VLOOKUP($A1195,RESUMO!$A$8:$B$107,2,FALSE))</f>
        <v>34</v>
      </c>
    </row>
    <row r="1196" spans="1:17" x14ac:dyDescent="0.25">
      <c r="A1196" s="53">
        <v>45646</v>
      </c>
      <c r="B1196" s="1">
        <v>5</v>
      </c>
      <c r="C1196" s="51" t="s">
        <v>62</v>
      </c>
      <c r="D1196" s="54" t="s">
        <v>63</v>
      </c>
      <c r="E1196" s="42" t="s">
        <v>500</v>
      </c>
      <c r="G1196" s="69">
        <v>8581.93</v>
      </c>
      <c r="H1196"/>
      <c r="I1196" s="69">
        <v>8581.93</v>
      </c>
      <c r="J1196" s="41">
        <v>45642</v>
      </c>
      <c r="K1196" s="57" t="s">
        <v>51</v>
      </c>
      <c r="L1196" s="1" t="s">
        <v>65</v>
      </c>
      <c r="N1196" t="str">
        <f>IF(F1196="","NÃO","SIM")</f>
        <v>NÃO</v>
      </c>
      <c r="O1196" t="str">
        <f>IF($B1196=5,"SIM","")</f>
        <v>SIM</v>
      </c>
      <c r="P1196" s="52" t="str">
        <f>A1196&amp;B1196&amp;C1196&amp;E1196&amp;G1196&amp;EDATE(J1196,0)</f>
        <v>45646512101331640RESCISÃO 8581,9345642</v>
      </c>
      <c r="Q1196" s="1">
        <f>IF(A1196=0,"",VLOOKUP($A1196,RESUMO!$A$8:$B$107,2,FALSE))</f>
        <v>34</v>
      </c>
    </row>
    <row r="1197" spans="1:17" x14ac:dyDescent="0.25">
      <c r="A1197" s="53">
        <v>45646</v>
      </c>
      <c r="B1197" s="1">
        <v>5</v>
      </c>
      <c r="C1197" s="51" t="s">
        <v>204</v>
      </c>
      <c r="D1197" s="54" t="s">
        <v>205</v>
      </c>
      <c r="E1197" s="42" t="s">
        <v>500</v>
      </c>
      <c r="G1197" s="69">
        <v>5890.73</v>
      </c>
      <c r="H1197"/>
      <c r="I1197" s="69">
        <v>5890.73</v>
      </c>
      <c r="J1197" s="41">
        <v>45642</v>
      </c>
      <c r="K1197" s="57" t="s">
        <v>51</v>
      </c>
      <c r="L1197" s="1" t="s">
        <v>206</v>
      </c>
      <c r="N1197" t="str">
        <f>IF(F1197="","NÃO","SIM")</f>
        <v>NÃO</v>
      </c>
      <c r="O1197" t="str">
        <f>IF($B1197=5,"SIM","")</f>
        <v>SIM</v>
      </c>
      <c r="P1197" s="52" t="str">
        <f>A1197&amp;B1197&amp;C1197&amp;E1197&amp;G1197&amp;EDATE(J1197,0)</f>
        <v>45646505864821560RESCISÃO 5890,7345642</v>
      </c>
      <c r="Q1197" s="1">
        <f>IF(A1197=0,"",VLOOKUP($A1197,RESUMO!$A$8:$B$107,2,FALSE))</f>
        <v>34</v>
      </c>
    </row>
    <row r="1198" spans="1:17" x14ac:dyDescent="0.25">
      <c r="A1198" s="53">
        <v>45646</v>
      </c>
      <c r="B1198" s="1">
        <v>5</v>
      </c>
      <c r="C1198" s="51" t="s">
        <v>896</v>
      </c>
      <c r="D1198" s="54" t="s">
        <v>897</v>
      </c>
      <c r="E1198" s="42" t="s">
        <v>898</v>
      </c>
      <c r="G1198" s="69">
        <v>990</v>
      </c>
      <c r="H1198"/>
      <c r="I1198" s="69">
        <v>990</v>
      </c>
      <c r="J1198" s="41">
        <v>45635</v>
      </c>
      <c r="K1198" s="57" t="s">
        <v>90</v>
      </c>
      <c r="N1198" t="str">
        <f>IF(F1198="","NÃO","SIM")</f>
        <v>NÃO</v>
      </c>
      <c r="O1198" t="str">
        <f>IF($B1198=5,"SIM","")</f>
        <v>SIM</v>
      </c>
      <c r="P1198" s="52" t="str">
        <f>A1198&amp;B1198&amp;C1198&amp;E1198&amp;G1198&amp;EDATE(J1198,0)</f>
        <v>45646500792103000131PERFIL ALUMINIO - NF 949499045635</v>
      </c>
      <c r="Q1198" s="1">
        <f>IF(A1198=0,"",VLOOKUP($A1198,RESUMO!$A$8:$B$107,2,FALSE))</f>
        <v>34</v>
      </c>
    </row>
    <row r="1199" spans="1:17" x14ac:dyDescent="0.25">
      <c r="A1199" s="53">
        <v>45646</v>
      </c>
      <c r="B1199" s="1">
        <v>5</v>
      </c>
      <c r="C1199" s="51" t="s">
        <v>888</v>
      </c>
      <c r="D1199" s="54" t="s">
        <v>889</v>
      </c>
      <c r="E1199" s="42" t="s">
        <v>900</v>
      </c>
      <c r="G1199" s="69">
        <v>5382.8</v>
      </c>
      <c r="H1199"/>
      <c r="I1199" s="69">
        <v>5382.8</v>
      </c>
      <c r="J1199" s="41">
        <v>45637</v>
      </c>
      <c r="K1199" s="57" t="s">
        <v>90</v>
      </c>
      <c r="N1199" t="str">
        <f>IF(F1199="","NÃO","SIM")</f>
        <v>NÃO</v>
      </c>
      <c r="O1199" t="str">
        <f>IF($B1199=5,"SIM","")</f>
        <v>SIM</v>
      </c>
      <c r="P1199" s="52" t="str">
        <f>A1199&amp;B1199&amp;C1199&amp;E1199&amp;G1199&amp;EDATE(J1199,0)</f>
        <v>45646500950653000131TELHAS - NF 278985382,845637</v>
      </c>
      <c r="Q1199" s="1">
        <f>IF(A1199=0,"",VLOOKUP($A1199,RESUMO!$A$8:$B$107,2,FALSE))</f>
        <v>34</v>
      </c>
    </row>
    <row r="1200" spans="1:17" x14ac:dyDescent="0.25">
      <c r="A1200" s="53">
        <v>45646</v>
      </c>
      <c r="B1200" s="1">
        <v>5</v>
      </c>
      <c r="C1200" s="51" t="s">
        <v>932</v>
      </c>
      <c r="D1200" s="54" t="s">
        <v>933</v>
      </c>
      <c r="E1200" s="42" t="s">
        <v>934</v>
      </c>
      <c r="G1200" s="69">
        <v>308.63</v>
      </c>
      <c r="H1200"/>
      <c r="I1200" s="69">
        <v>308.63</v>
      </c>
      <c r="J1200" s="41">
        <v>45641</v>
      </c>
      <c r="K1200" s="57" t="s">
        <v>61</v>
      </c>
      <c r="N1200" t="str">
        <f>IF(F1200="","NÃO","SIM")</f>
        <v>NÃO</v>
      </c>
      <c r="O1200" t="str">
        <f>IF($B1200=5,"SIM","")</f>
        <v>SIM</v>
      </c>
      <c r="P1200" s="52" t="str">
        <f>A1200&amp;B1200&amp;C1200&amp;E1200&amp;G1200&amp;EDATE(J1200,0)</f>
        <v>45646505543757000145FRETE COLA PU308,6345641</v>
      </c>
      <c r="Q1200" s="1">
        <f>IF(A1200=0,"",VLOOKUP($A1200,RESUMO!$A$8:$B$107,2,FALSE))</f>
        <v>34</v>
      </c>
    </row>
    <row r="1201" spans="1:17" x14ac:dyDescent="0.25">
      <c r="A1201" s="53">
        <v>45646</v>
      </c>
      <c r="B1201" s="1">
        <v>5</v>
      </c>
      <c r="C1201" s="51" t="s">
        <v>935</v>
      </c>
      <c r="D1201" s="54" t="s">
        <v>936</v>
      </c>
      <c r="E1201" s="42" t="s">
        <v>937</v>
      </c>
      <c r="G1201" s="69">
        <v>2940</v>
      </c>
      <c r="H1201"/>
      <c r="I1201" s="69">
        <v>2940</v>
      </c>
      <c r="J1201" s="41">
        <v>45629</v>
      </c>
      <c r="K1201" s="57" t="s">
        <v>56</v>
      </c>
      <c r="N1201" t="str">
        <f>IF(F1201="","NÃO","SIM")</f>
        <v>NÃO</v>
      </c>
      <c r="O1201" t="str">
        <f>IF($B1201=5,"SIM","")</f>
        <v>SIM</v>
      </c>
      <c r="P1201" s="52" t="str">
        <f>A1201&amp;B1201&amp;C1201&amp;E1201&amp;G1201&amp;EDATE(J1201,0)</f>
        <v>45646542584906600TRELISSAS294045629</v>
      </c>
      <c r="Q1201" s="1">
        <f>IF(A1201=0,"",VLOOKUP($A1201,RESUMO!$A$8:$B$107,2,FALSE))</f>
        <v>34</v>
      </c>
    </row>
    <row r="1202" spans="1:17" x14ac:dyDescent="0.25">
      <c r="A1202" s="53">
        <v>45662</v>
      </c>
      <c r="B1202" s="1">
        <v>1</v>
      </c>
      <c r="C1202" s="51" t="s">
        <v>62</v>
      </c>
      <c r="D1202" s="54" t="s">
        <v>63</v>
      </c>
      <c r="E1202" s="42" t="s">
        <v>656</v>
      </c>
      <c r="G1202" s="69">
        <v>310</v>
      </c>
      <c r="H1202">
        <v>5</v>
      </c>
      <c r="I1202" s="69">
        <v>1550</v>
      </c>
      <c r="J1202" s="41">
        <v>45664</v>
      </c>
      <c r="K1202" s="57" t="s">
        <v>51</v>
      </c>
      <c r="L1202" s="1" t="s">
        <v>65</v>
      </c>
      <c r="N1202" t="str">
        <f>IF(F1202="","NÃO","SIM")</f>
        <v>NÃO</v>
      </c>
      <c r="O1202" t="str">
        <f>IF($B1202=5,"SIM","")</f>
        <v/>
      </c>
      <c r="P1202" s="52" t="str">
        <f>A1202&amp;B1202&amp;C1202&amp;E1202&amp;G1202&amp;EDATE(J1202,0)</f>
        <v>45662112101331640DIÁRIA31045664</v>
      </c>
      <c r="Q1202" s="1">
        <f>IF(A1202=0,"",VLOOKUP($A1202,RESUMO!$A$8:$B$107,2,FALSE))</f>
        <v>35</v>
      </c>
    </row>
    <row r="1203" spans="1:17" x14ac:dyDescent="0.25">
      <c r="A1203" s="53">
        <v>45662</v>
      </c>
      <c r="B1203" s="1">
        <v>1</v>
      </c>
      <c r="C1203" s="51" t="s">
        <v>204</v>
      </c>
      <c r="D1203" s="54" t="s">
        <v>205</v>
      </c>
      <c r="E1203" s="42" t="s">
        <v>656</v>
      </c>
      <c r="G1203" s="69">
        <v>170</v>
      </c>
      <c r="H1203">
        <v>3</v>
      </c>
      <c r="I1203" s="69">
        <v>510</v>
      </c>
      <c r="J1203" s="41">
        <v>45664</v>
      </c>
      <c r="K1203" s="57" t="s">
        <v>51</v>
      </c>
      <c r="L1203" s="1" t="s">
        <v>206</v>
      </c>
      <c r="N1203" t="str">
        <f>IF(F1203="","NÃO","SIM")</f>
        <v>NÃO</v>
      </c>
      <c r="O1203" t="str">
        <f>IF($B1203=5,"SIM","")</f>
        <v/>
      </c>
      <c r="P1203" s="52" t="str">
        <f>A1203&amp;B1203&amp;C1203&amp;E1203&amp;G1203&amp;EDATE(J1203,0)</f>
        <v>45662105864821560DIÁRIA17045664</v>
      </c>
      <c r="Q1203" s="1">
        <f>IF(A1203=0,"",VLOOKUP($A1203,RESUMO!$A$8:$B$107,2,FALSE))</f>
        <v>35</v>
      </c>
    </row>
    <row r="1204" spans="1:17" x14ac:dyDescent="0.25">
      <c r="A1204" s="53">
        <v>45662</v>
      </c>
      <c r="B1204" s="1">
        <v>1</v>
      </c>
      <c r="C1204" s="51" t="s">
        <v>479</v>
      </c>
      <c r="D1204" s="54" t="s">
        <v>480</v>
      </c>
      <c r="E1204" s="42" t="s">
        <v>656</v>
      </c>
      <c r="G1204" s="69">
        <v>130</v>
      </c>
      <c r="H1204">
        <v>3</v>
      </c>
      <c r="I1204" s="69">
        <v>390</v>
      </c>
      <c r="J1204" s="41">
        <v>45664</v>
      </c>
      <c r="K1204" s="57" t="s">
        <v>51</v>
      </c>
      <c r="L1204" s="1" t="s">
        <v>481</v>
      </c>
      <c r="N1204" t="str">
        <f>IF(F1204="","NÃO","SIM")</f>
        <v>NÃO</v>
      </c>
      <c r="O1204" t="str">
        <f>IF($B1204=5,"SIM","")</f>
        <v/>
      </c>
      <c r="P1204" s="52" t="str">
        <f>A1204&amp;B1204&amp;C1204&amp;E1204&amp;G1204&amp;EDATE(J1204,0)</f>
        <v>45662111499237685DIÁRIA13045664</v>
      </c>
      <c r="Q1204" s="1">
        <f>IF(A1204=0,"",VLOOKUP($A1204,RESUMO!$A$8:$B$107,2,FALSE))</f>
        <v>35</v>
      </c>
    </row>
    <row r="1205" spans="1:17" x14ac:dyDescent="0.25">
      <c r="A1205" s="53">
        <v>45662</v>
      </c>
      <c r="B1205" s="1">
        <v>1</v>
      </c>
      <c r="C1205" s="51" t="s">
        <v>331</v>
      </c>
      <c r="D1205" s="54" t="s">
        <v>332</v>
      </c>
      <c r="E1205" s="42" t="s">
        <v>656</v>
      </c>
      <c r="G1205" s="69">
        <v>200</v>
      </c>
      <c r="H1205">
        <v>3</v>
      </c>
      <c r="I1205" s="69">
        <v>600</v>
      </c>
      <c r="J1205" s="41">
        <v>45664</v>
      </c>
      <c r="K1205" s="57" t="s">
        <v>51</v>
      </c>
      <c r="L1205" s="1" t="s">
        <v>333</v>
      </c>
      <c r="N1205" t="str">
        <f>IF(F1205="","NÃO","SIM")</f>
        <v>NÃO</v>
      </c>
      <c r="O1205" t="str">
        <f>IF($B1205=5,"SIM","")</f>
        <v/>
      </c>
      <c r="P1205" s="52" t="str">
        <f>A1205&amp;B1205&amp;C1205&amp;E1205&amp;G1205&amp;EDATE(J1205,0)</f>
        <v>45662113736490623DIÁRIA20045664</v>
      </c>
      <c r="Q1205" s="1">
        <f>IF(A1205=0,"",VLOOKUP($A1205,RESUMO!$A$8:$B$107,2,FALSE))</f>
        <v>35</v>
      </c>
    </row>
    <row r="1206" spans="1:17" x14ac:dyDescent="0.25">
      <c r="A1206" s="53">
        <v>45662</v>
      </c>
      <c r="B1206" s="1">
        <v>1</v>
      </c>
      <c r="C1206" s="51" t="s">
        <v>654</v>
      </c>
      <c r="D1206" s="54" t="s">
        <v>655</v>
      </c>
      <c r="E1206" s="42" t="s">
        <v>656</v>
      </c>
      <c r="G1206" s="69">
        <v>200</v>
      </c>
      <c r="H1206">
        <v>5</v>
      </c>
      <c r="I1206" s="69">
        <v>1000</v>
      </c>
      <c r="J1206" s="41">
        <v>45664</v>
      </c>
      <c r="K1206" s="57" t="s">
        <v>51</v>
      </c>
      <c r="L1206" s="1" t="s">
        <v>657</v>
      </c>
      <c r="N1206" t="str">
        <f>IF(F1206="","NÃO","SIM")</f>
        <v>NÃO</v>
      </c>
      <c r="O1206" t="str">
        <f>IF($B1206=5,"SIM","")</f>
        <v/>
      </c>
      <c r="P1206" s="52" t="str">
        <f>A1206&amp;B1206&amp;C1206&amp;E1206&amp;G1206&amp;EDATE(J1206,0)</f>
        <v>45662131986868335DIÁRIA20045664</v>
      </c>
      <c r="Q1206" s="1">
        <f>IF(A1206=0,"",VLOOKUP($A1206,RESUMO!$A$8:$B$107,2,FALSE))</f>
        <v>35</v>
      </c>
    </row>
    <row r="1207" spans="1:17" x14ac:dyDescent="0.25">
      <c r="A1207" s="53">
        <v>45662</v>
      </c>
      <c r="B1207" s="1">
        <v>2</v>
      </c>
      <c r="C1207" s="51" t="s">
        <v>78</v>
      </c>
      <c r="D1207" s="54" t="s">
        <v>79</v>
      </c>
      <c r="E1207" s="42" t="s">
        <v>905</v>
      </c>
      <c r="G1207" s="69">
        <v>6000</v>
      </c>
      <c r="H1207"/>
      <c r="I1207" s="69">
        <v>6000</v>
      </c>
      <c r="J1207" s="41">
        <v>45664</v>
      </c>
      <c r="K1207" s="57" t="s">
        <v>51</v>
      </c>
      <c r="L1207" s="1" t="s">
        <v>81</v>
      </c>
      <c r="N1207" t="str">
        <f>IF(F1207="","NÃO","SIM")</f>
        <v>NÃO</v>
      </c>
      <c r="O1207" t="str">
        <f>IF($B1207=5,"SIM","")</f>
        <v/>
      </c>
      <c r="P1207" s="52" t="str">
        <f>A1207&amp;B1207&amp;C1207&amp;E1207&amp;G1207&amp;EDATE(J1207,0)</f>
        <v>45662227648990687ADMINISTRAÇÃO JANEIRO600045664</v>
      </c>
      <c r="Q1207" s="1">
        <f>IF(A1207=0,"",VLOOKUP($A1207,RESUMO!$A$8:$B$107,2,FALSE))</f>
        <v>35</v>
      </c>
    </row>
    <row r="1208" spans="1:17" x14ac:dyDescent="0.25">
      <c r="A1208" s="53">
        <v>45662</v>
      </c>
      <c r="B1208" s="1">
        <v>2</v>
      </c>
      <c r="C1208" s="51" t="s">
        <v>623</v>
      </c>
      <c r="D1208" s="54" t="s">
        <v>624</v>
      </c>
      <c r="E1208" s="42" t="s">
        <v>906</v>
      </c>
      <c r="G1208" s="69">
        <v>352</v>
      </c>
      <c r="H1208"/>
      <c r="I1208" s="69">
        <v>352</v>
      </c>
      <c r="J1208" s="41">
        <v>45664</v>
      </c>
      <c r="K1208" s="57" t="s">
        <v>51</v>
      </c>
      <c r="L1208" s="1" t="s">
        <v>81</v>
      </c>
      <c r="N1208" t="str">
        <f>IF(F1208="","NÃO","SIM")</f>
        <v>NÃO</v>
      </c>
      <c r="O1208" t="str">
        <f>IF($B1208=5,"SIM","")</f>
        <v/>
      </c>
      <c r="P1208" s="52" t="str">
        <f>A1208&amp;B1208&amp;C1208&amp;E1208&amp;G1208&amp;EDATE(J1208,0)</f>
        <v>45662210000000002REF. DEZEMBRO/202435245664</v>
      </c>
      <c r="Q1208" s="1">
        <f>IF(A1208=0,"",VLOOKUP($A1208,RESUMO!$A$8:$B$107,2,FALSE))</f>
        <v>35</v>
      </c>
    </row>
    <row r="1209" spans="1:17" x14ac:dyDescent="0.25">
      <c r="A1209" s="53">
        <v>45662</v>
      </c>
      <c r="B1209" s="1">
        <v>2</v>
      </c>
      <c r="C1209" s="51" t="s">
        <v>626</v>
      </c>
      <c r="D1209" s="54" t="s">
        <v>627</v>
      </c>
      <c r="E1209" s="42" t="s">
        <v>906</v>
      </c>
      <c r="G1209" s="69">
        <v>125</v>
      </c>
      <c r="H1209"/>
      <c r="I1209" s="69">
        <v>125</v>
      </c>
      <c r="J1209" s="41">
        <v>45664</v>
      </c>
      <c r="K1209" s="57" t="s">
        <v>61</v>
      </c>
      <c r="L1209" s="1" t="s">
        <v>81</v>
      </c>
      <c r="N1209" t="str">
        <f>IF(F1209="","NÃO","SIM")</f>
        <v>NÃO</v>
      </c>
      <c r="O1209" t="str">
        <f>IF($B1209=5,"SIM","")</f>
        <v/>
      </c>
      <c r="P1209" s="52" t="str">
        <f>A1209&amp;B1209&amp;C1209&amp;E1209&amp;G1209&amp;EDATE(J1209,0)</f>
        <v>45662210000000003REF. DEZEMBRO/202412545664</v>
      </c>
      <c r="Q1209" s="1">
        <f>IF(A1209=0,"",VLOOKUP($A1209,RESUMO!$A$8:$B$107,2,FALSE))</f>
        <v>35</v>
      </c>
    </row>
    <row r="1210" spans="1:17" x14ac:dyDescent="0.25">
      <c r="A1210" s="53">
        <v>45662</v>
      </c>
      <c r="B1210" s="1">
        <v>2</v>
      </c>
      <c r="C1210" s="51" t="s">
        <v>629</v>
      </c>
      <c r="D1210" s="54" t="s">
        <v>630</v>
      </c>
      <c r="E1210" s="42" t="s">
        <v>906</v>
      </c>
      <c r="G1210" s="69">
        <v>847.2</v>
      </c>
      <c r="H1210"/>
      <c r="I1210" s="69">
        <v>847.2</v>
      </c>
      <c r="J1210" s="41">
        <v>45664</v>
      </c>
      <c r="K1210" s="57" t="s">
        <v>51</v>
      </c>
      <c r="L1210" s="1" t="s">
        <v>81</v>
      </c>
      <c r="N1210" t="str">
        <f>IF(F1210="","NÃO","SIM")</f>
        <v>NÃO</v>
      </c>
      <c r="O1210" t="str">
        <f>IF($B1210=5,"SIM","")</f>
        <v/>
      </c>
      <c r="P1210" s="52" t="str">
        <f>A1210&amp;B1210&amp;C1210&amp;E1210&amp;G1210&amp;EDATE(J1210,0)</f>
        <v>45662210000000004REF. DEZEMBRO/2024847,245664</v>
      </c>
      <c r="Q1210" s="1">
        <f>IF(A1210=0,"",VLOOKUP($A1210,RESUMO!$A$8:$B$107,2,FALSE))</f>
        <v>35</v>
      </c>
    </row>
    <row r="1211" spans="1:17" x14ac:dyDescent="0.25">
      <c r="A1211" s="53">
        <v>45662</v>
      </c>
      <c r="B1211" s="1">
        <v>3</v>
      </c>
      <c r="C1211" s="51" t="s">
        <v>178</v>
      </c>
      <c r="D1211" s="54" t="s">
        <v>179</v>
      </c>
      <c r="E1211" s="42" t="s">
        <v>907</v>
      </c>
      <c r="G1211" s="69">
        <v>320</v>
      </c>
      <c r="H1211"/>
      <c r="I1211" s="69">
        <v>320</v>
      </c>
      <c r="J1211" s="41">
        <v>45672</v>
      </c>
      <c r="K1211" s="57" t="s">
        <v>181</v>
      </c>
      <c r="N1211" t="str">
        <f>IF(F1211="","NÃO","SIM")</f>
        <v>NÃO</v>
      </c>
      <c r="O1211" t="str">
        <f>IF($B1211=5,"SIM","")</f>
        <v/>
      </c>
      <c r="P1211" s="52" t="str">
        <f>A1211&amp;B1211&amp;C1211&amp;E1211&amp;G1211&amp;EDATE(J1211,0)</f>
        <v>45662307409393000130MARTELO - NF 2718432045672</v>
      </c>
      <c r="Q1211" s="1">
        <f>IF(A1211=0,"",VLOOKUP($A1211,RESUMO!$A$8:$B$107,2,FALSE))</f>
        <v>35</v>
      </c>
    </row>
    <row r="1212" spans="1:17" x14ac:dyDescent="0.25">
      <c r="A1212" s="53">
        <v>45662</v>
      </c>
      <c r="B1212" s="1">
        <v>3</v>
      </c>
      <c r="C1212" s="51" t="s">
        <v>225</v>
      </c>
      <c r="D1212" s="54" t="s">
        <v>226</v>
      </c>
      <c r="E1212" s="42" t="s">
        <v>910</v>
      </c>
      <c r="G1212" s="69">
        <v>955.65</v>
      </c>
      <c r="H1212"/>
      <c r="I1212" s="69">
        <v>955.65</v>
      </c>
      <c r="J1212" s="41">
        <v>45661</v>
      </c>
      <c r="K1212" s="57" t="s">
        <v>90</v>
      </c>
      <c r="N1212" t="str">
        <f>IF(F1212="","NÃO","SIM")</f>
        <v>NÃO</v>
      </c>
      <c r="O1212" t="str">
        <f>IF($B1212=5,"SIM","")</f>
        <v/>
      </c>
      <c r="P1212" s="52" t="str">
        <f>A1212&amp;B1212&amp;C1212&amp;E1212&amp;G1212&amp;EDATE(J1212,0)</f>
        <v>45662317359233000188LONA PRETA, COLA E PROTETOR DE PISO - NF 22090997955,6545661</v>
      </c>
      <c r="Q1212" s="1">
        <f>IF(A1212=0,"",VLOOKUP($A1212,RESUMO!$A$8:$B$107,2,FALSE))</f>
        <v>35</v>
      </c>
    </row>
    <row r="1213" spans="1:17" x14ac:dyDescent="0.25">
      <c r="A1213" s="53">
        <v>45662</v>
      </c>
      <c r="B1213" s="1">
        <v>5</v>
      </c>
      <c r="C1213" s="51" t="s">
        <v>573</v>
      </c>
      <c r="D1213" s="54" t="s">
        <v>574</v>
      </c>
      <c r="E1213" s="42" t="s">
        <v>908</v>
      </c>
      <c r="G1213" s="69">
        <v>681</v>
      </c>
      <c r="H1213"/>
      <c r="I1213" s="69">
        <v>681</v>
      </c>
      <c r="J1213" s="41">
        <v>45637</v>
      </c>
      <c r="K1213" s="57" t="s">
        <v>90</v>
      </c>
      <c r="N1213" t="str">
        <f>IF(F1213="","NÃO","SIM")</f>
        <v>NÃO</v>
      </c>
      <c r="O1213" t="str">
        <f>IF($B1213=5,"SIM","")</f>
        <v>SIM</v>
      </c>
      <c r="P1213" s="52" t="str">
        <f>A1213&amp;B1213&amp;C1213&amp;E1213&amp;G1213&amp;EDATE(J1213,0)</f>
        <v>45662516678875000187GRANITO PRETO - NF 1601768145637</v>
      </c>
      <c r="Q1213" s="1">
        <f>IF(A1213=0,"",VLOOKUP($A1213,RESUMO!$A$8:$B$107,2,FALSE))</f>
        <v>35</v>
      </c>
    </row>
    <row r="1214" spans="1:17" x14ac:dyDescent="0.25">
      <c r="A1214" s="53">
        <v>45662</v>
      </c>
      <c r="B1214" s="1">
        <v>5</v>
      </c>
      <c r="C1214" s="51" t="s">
        <v>853</v>
      </c>
      <c r="D1214" s="54" t="s">
        <v>854</v>
      </c>
      <c r="E1214" s="42" t="s">
        <v>909</v>
      </c>
      <c r="G1214" s="69">
        <v>1840</v>
      </c>
      <c r="H1214"/>
      <c r="I1214" s="69">
        <v>1840</v>
      </c>
      <c r="J1214" s="41">
        <v>45649</v>
      </c>
      <c r="K1214" s="57" t="s">
        <v>90</v>
      </c>
      <c r="N1214" t="str">
        <f>IF(F1214="","NÃO","SIM")</f>
        <v>NÃO</v>
      </c>
      <c r="O1214" t="str">
        <f>IF($B1214=5,"SIM","")</f>
        <v>SIM</v>
      </c>
      <c r="P1214" s="52" t="str">
        <f>A1214&amp;B1214&amp;C1214&amp;E1214&amp;G1214&amp;EDATE(J1214,0)</f>
        <v>45662514072798002720TINTAS - NF 7127184045649</v>
      </c>
      <c r="Q1214" s="1">
        <f>IF(A1214=0,"",VLOOKUP($A1214,RESUMO!$A$8:$B$107,2,FALSE))</f>
        <v>35</v>
      </c>
    </row>
    <row r="1215" spans="1:17" x14ac:dyDescent="0.25">
      <c r="A1215" s="53">
        <v>45677</v>
      </c>
      <c r="B1215" s="1">
        <v>3</v>
      </c>
      <c r="C1215" s="51" t="s">
        <v>596</v>
      </c>
      <c r="D1215" s="54" t="s">
        <v>597</v>
      </c>
      <c r="E1215" s="42" t="s">
        <v>911</v>
      </c>
      <c r="G1215" s="69">
        <v>1215</v>
      </c>
      <c r="H1215"/>
      <c r="I1215" s="69">
        <v>1215</v>
      </c>
      <c r="J1215" s="41">
        <v>45684</v>
      </c>
      <c r="K1215" s="57" t="s">
        <v>181</v>
      </c>
      <c r="N1215" t="str">
        <f>IF(F1215="","NÃO","SIM")</f>
        <v>NÃO</v>
      </c>
      <c r="O1215" t="str">
        <f>IF($B1215=5,"SIM","")</f>
        <v/>
      </c>
      <c r="P1215" s="52" t="str">
        <f>A1215&amp;B1215&amp;C1215&amp;E1215&amp;G1215&amp;EDATE(J1215,0)</f>
        <v>45677309462647000100LOCAÇÃO DE CAÇAMBAS - NF 764121545684</v>
      </c>
      <c r="Q1215" s="1">
        <f>IF(A1215=0,"",VLOOKUP($A1215,RESUMO!$A$8:$B$107,2,FALSE))</f>
        <v>36</v>
      </c>
    </row>
    <row r="1216" spans="1:17" x14ac:dyDescent="0.25">
      <c r="A1216" s="53">
        <v>45677</v>
      </c>
      <c r="B1216" s="1">
        <v>3</v>
      </c>
      <c r="C1216" s="51" t="s">
        <v>503</v>
      </c>
      <c r="D1216" s="54" t="s">
        <v>504</v>
      </c>
      <c r="E1216" s="42" t="s">
        <v>912</v>
      </c>
      <c r="G1216" s="69">
        <v>286</v>
      </c>
      <c r="H1216"/>
      <c r="I1216" s="69">
        <v>286</v>
      </c>
      <c r="J1216" s="41">
        <v>45678</v>
      </c>
      <c r="K1216" s="57" t="s">
        <v>51</v>
      </c>
      <c r="N1216" t="str">
        <f>IF(F1216="","NÃO","SIM")</f>
        <v>NÃO</v>
      </c>
      <c r="O1216" t="str">
        <f>IF($B1216=5,"SIM","")</f>
        <v/>
      </c>
      <c r="P1216" s="52" t="str">
        <f>A1216&amp;B1216&amp;C1216&amp;E1216&amp;G1216&amp;EDATE(J1216,0)</f>
        <v>45677330996544000116REALIZAÇÃO DE EXAMES - NF 357328645678</v>
      </c>
      <c r="Q1216" s="1">
        <f>IF(A1216=0,"",VLOOKUP($A1216,RESUMO!$A$8:$B$107,2,FALSE))</f>
        <v>36</v>
      </c>
    </row>
    <row r="1217" spans="1:17" x14ac:dyDescent="0.25">
      <c r="A1217" s="53">
        <v>45677</v>
      </c>
      <c r="B1217" s="1">
        <v>3</v>
      </c>
      <c r="C1217" s="51" t="s">
        <v>183</v>
      </c>
      <c r="D1217" s="54" t="s">
        <v>184</v>
      </c>
      <c r="E1217" s="42" t="s">
        <v>913</v>
      </c>
      <c r="G1217" s="69">
        <v>1396.85</v>
      </c>
      <c r="H1217"/>
      <c r="I1217" s="69">
        <v>1396.85</v>
      </c>
      <c r="J1217" s="41">
        <v>45685</v>
      </c>
      <c r="K1217" s="57" t="s">
        <v>51</v>
      </c>
      <c r="N1217" t="str">
        <f>IF(F1217="","NÃO","SIM")</f>
        <v>NÃO</v>
      </c>
      <c r="O1217" t="str">
        <f>IF($B1217=5,"SIM","")</f>
        <v/>
      </c>
      <c r="P1217" s="52" t="str">
        <f>A1217&amp;B1217&amp;C1217&amp;E1217&amp;G1217&amp;EDATE(J1217,0)</f>
        <v>45677324654133000220CESTAS BASICAS - NF 2722491396,8545685</v>
      </c>
      <c r="Q1217" s="1">
        <f>IF(A1217=0,"",VLOOKUP($A1217,RESUMO!$A$8:$B$107,2,FALSE))</f>
        <v>36</v>
      </c>
    </row>
    <row r="1218" spans="1:17" x14ac:dyDescent="0.25">
      <c r="A1218" s="53">
        <v>45677</v>
      </c>
      <c r="B1218" s="1">
        <v>3</v>
      </c>
      <c r="C1218" s="51" t="s">
        <v>463</v>
      </c>
      <c r="D1218" s="54" t="s">
        <v>464</v>
      </c>
      <c r="E1218" s="42" t="s">
        <v>914</v>
      </c>
      <c r="G1218" s="69">
        <v>344</v>
      </c>
      <c r="H1218"/>
      <c r="I1218" s="69">
        <v>344</v>
      </c>
      <c r="J1218" s="41">
        <v>45677</v>
      </c>
      <c r="K1218" s="57" t="s">
        <v>181</v>
      </c>
      <c r="N1218" t="str">
        <f>IF(F1218="","NÃO","SIM")</f>
        <v>NÃO</v>
      </c>
      <c r="O1218" t="str">
        <f>IF($B1218=5,"SIM","")</f>
        <v/>
      </c>
      <c r="P1218" s="52" t="str">
        <f>A1218&amp;B1218&amp;C1218&amp;E1218&amp;G1218&amp;EDATE(J1218,0)</f>
        <v>45677321944558000103LOCAÇÃO DE ANDAIMES - ND 1028434445677</v>
      </c>
      <c r="Q1218" s="1">
        <f>IF(A1218=0,"",VLOOKUP($A1218,RESUMO!$A$8:$B$107,2,FALSE))</f>
        <v>36</v>
      </c>
    </row>
    <row r="1219" spans="1:17" x14ac:dyDescent="0.25">
      <c r="A1219" s="53">
        <v>45677</v>
      </c>
      <c r="B1219" s="1">
        <v>3</v>
      </c>
      <c r="C1219" s="51" t="s">
        <v>178</v>
      </c>
      <c r="D1219" s="54" t="s">
        <v>179</v>
      </c>
      <c r="E1219" s="42" t="s">
        <v>915</v>
      </c>
      <c r="G1219" s="69">
        <v>418.67</v>
      </c>
      <c r="H1219"/>
      <c r="I1219" s="69">
        <v>418.67</v>
      </c>
      <c r="J1219" s="41">
        <v>45681</v>
      </c>
      <c r="K1219" s="57" t="s">
        <v>181</v>
      </c>
      <c r="N1219" t="str">
        <f>IF(F1219="","NÃO","SIM")</f>
        <v>NÃO</v>
      </c>
      <c r="O1219" t="str">
        <f>IF($B1219=5,"SIM","")</f>
        <v/>
      </c>
      <c r="P1219" s="52" t="str">
        <f>A1219&amp;B1219&amp;C1219&amp;E1219&amp;G1219&amp;EDATE(J1219,0)</f>
        <v>45677307409393000130MISTURADOR E LIXADEIRA - NF 27343418,6745681</v>
      </c>
      <c r="Q1219" s="1">
        <f>IF(A1219=0,"",VLOOKUP($A1219,RESUMO!$A$8:$B$107,2,FALSE))</f>
        <v>36</v>
      </c>
    </row>
    <row r="1220" spans="1:17" x14ac:dyDescent="0.25">
      <c r="A1220" s="53">
        <v>45677</v>
      </c>
      <c r="B1220" s="1">
        <v>3</v>
      </c>
      <c r="C1220" s="51" t="s">
        <v>666</v>
      </c>
      <c r="D1220" s="54" t="s">
        <v>667</v>
      </c>
      <c r="E1220" s="42" t="s">
        <v>916</v>
      </c>
      <c r="G1220" s="69">
        <v>24.56</v>
      </c>
      <c r="H1220"/>
      <c r="I1220" s="69">
        <v>24.56</v>
      </c>
      <c r="J1220" s="41">
        <v>45677</v>
      </c>
      <c r="K1220" s="57" t="s">
        <v>51</v>
      </c>
      <c r="L1220" s="1" t="s">
        <v>81</v>
      </c>
      <c r="N1220" t="str">
        <f>IF(F1220="","NÃO","SIM")</f>
        <v>NÃO</v>
      </c>
      <c r="O1220" t="str">
        <f>IF($B1220=5,"SIM","")</f>
        <v/>
      </c>
      <c r="P1220" s="52" t="str">
        <f>A1220&amp;B1220&amp;C1220&amp;E1220&amp;G1220&amp;EDATE(J1220,0)</f>
        <v>45677310000000001EVENTO SST 20/1224,5645677</v>
      </c>
      <c r="Q1220" s="1">
        <f>IF(A1220=0,"",VLOOKUP($A1220,RESUMO!$A$8:$B$107,2,FALSE))</f>
        <v>36</v>
      </c>
    </row>
    <row r="1221" spans="1:17" x14ac:dyDescent="0.25">
      <c r="A1221" s="53">
        <v>45677</v>
      </c>
      <c r="B1221" s="1">
        <v>3</v>
      </c>
      <c r="C1221" s="51" t="s">
        <v>129</v>
      </c>
      <c r="D1221" s="54" t="s">
        <v>130</v>
      </c>
      <c r="E1221" s="42" t="s">
        <v>917</v>
      </c>
      <c r="G1221" s="69">
        <v>2796.05</v>
      </c>
      <c r="H1221"/>
      <c r="I1221" s="69">
        <v>2796.05</v>
      </c>
      <c r="J1221" s="41">
        <v>45677</v>
      </c>
      <c r="K1221" s="57" t="s">
        <v>51</v>
      </c>
      <c r="N1221" t="str">
        <f>IF(F1221="","NÃO","SIM")</f>
        <v>NÃO</v>
      </c>
      <c r="O1221" t="str">
        <f>IF($B1221=5,"SIM","")</f>
        <v/>
      </c>
      <c r="P1221" s="52" t="str">
        <f>A1221&amp;B1221&amp;C1221&amp;E1221&amp;G1221&amp;EDATE(J1221,0)</f>
        <v>45677300394460000141REF - 12/20242796,0545677</v>
      </c>
      <c r="Q1221" s="1">
        <f>IF(A1221=0,"",VLOOKUP($A1221,RESUMO!$A$8:$B$107,2,FALSE))</f>
        <v>36</v>
      </c>
    </row>
    <row r="1222" spans="1:17" x14ac:dyDescent="0.25">
      <c r="A1222" s="53">
        <v>45677</v>
      </c>
      <c r="B1222" s="1">
        <v>5</v>
      </c>
      <c r="C1222" s="51" t="s">
        <v>918</v>
      </c>
      <c r="D1222" s="54" t="s">
        <v>919</v>
      </c>
      <c r="E1222" s="42" t="s">
        <v>920</v>
      </c>
      <c r="G1222" s="69">
        <v>1234.2</v>
      </c>
      <c r="H1222"/>
      <c r="I1222" s="69">
        <v>1234.2</v>
      </c>
      <c r="J1222" s="41">
        <v>45671</v>
      </c>
      <c r="K1222" s="57" t="s">
        <v>90</v>
      </c>
      <c r="N1222" t="str">
        <f>IF(F1222="","NÃO","SIM")</f>
        <v>NÃO</v>
      </c>
      <c r="O1222" t="str">
        <f>IF($B1222=5,"SIM","")</f>
        <v>SIM</v>
      </c>
      <c r="P1222" s="52" t="str">
        <f>A1222&amp;B1222&amp;C1222&amp;E1222&amp;G1222&amp;EDATE(J1222,0)</f>
        <v>45677506018430000206METALON - AGUARDANDO NF1234,245671</v>
      </c>
      <c r="Q1222" s="1">
        <f>IF(A1222=0,"",VLOOKUP($A1222,RESUMO!$A$8:$B$107,2,FALSE))</f>
        <v>36</v>
      </c>
    </row>
    <row r="1223" spans="1:17" x14ac:dyDescent="0.25">
      <c r="A1223" s="53">
        <v>45677</v>
      </c>
      <c r="B1223" s="1">
        <v>5</v>
      </c>
      <c r="C1223" s="51" t="s">
        <v>921</v>
      </c>
      <c r="D1223" s="54" t="s">
        <v>922</v>
      </c>
      <c r="E1223" s="42" t="s">
        <v>923</v>
      </c>
      <c r="G1223" s="69">
        <v>1000</v>
      </c>
      <c r="H1223"/>
      <c r="I1223" s="69">
        <v>1000</v>
      </c>
      <c r="J1223" s="41">
        <v>45670</v>
      </c>
      <c r="K1223" s="57" t="s">
        <v>56</v>
      </c>
      <c r="N1223" t="str">
        <f>IF(F1223="","NÃO","SIM")</f>
        <v>NÃO</v>
      </c>
      <c r="O1223" t="str">
        <f>IF($B1223=5,"SIM","")</f>
        <v>SIM</v>
      </c>
      <c r="P1223" s="52" t="str">
        <f>A1223&amp;B1223&amp;C1223&amp;E1223&amp;G1223&amp;EDATE(J1223,0)</f>
        <v>45677512305217600CALHAS100045670</v>
      </c>
      <c r="Q1223" s="1">
        <f>IF(A1223=0,"",VLOOKUP($A1223,RESUMO!$A$8:$B$107,2,FALSE))</f>
        <v>36</v>
      </c>
    </row>
    <row r="1224" spans="1:17" x14ac:dyDescent="0.25">
      <c r="A1224" s="53">
        <v>45677</v>
      </c>
      <c r="B1224" s="1">
        <v>5</v>
      </c>
      <c r="C1224" s="51" t="s">
        <v>921</v>
      </c>
      <c r="D1224" s="54" t="s">
        <v>922</v>
      </c>
      <c r="E1224" s="42" t="s">
        <v>923</v>
      </c>
      <c r="G1224" s="69">
        <v>2500</v>
      </c>
      <c r="H1224"/>
      <c r="I1224" s="69">
        <v>2500</v>
      </c>
      <c r="J1224" s="41">
        <v>45668</v>
      </c>
      <c r="K1224" s="57" t="s">
        <v>56</v>
      </c>
      <c r="N1224" t="str">
        <f>IF(F1224="","NÃO","SIM")</f>
        <v>NÃO</v>
      </c>
      <c r="O1224" t="str">
        <f>IF($B1224=5,"SIM","")</f>
        <v>SIM</v>
      </c>
      <c r="P1224" s="52" t="str">
        <f>A1224&amp;B1224&amp;C1224&amp;E1224&amp;G1224&amp;EDATE(J1224,0)</f>
        <v>45677512305217600CALHAS250045668</v>
      </c>
      <c r="Q1224" s="1">
        <f>IF(A1224=0,"",VLOOKUP($A1224,RESUMO!$A$8:$B$107,2,FALSE))</f>
        <v>36</v>
      </c>
    </row>
    <row r="1225" spans="1:17" x14ac:dyDescent="0.25">
      <c r="A1225" s="53">
        <v>45677</v>
      </c>
      <c r="B1225" s="1">
        <v>5</v>
      </c>
      <c r="C1225" s="51" t="s">
        <v>924</v>
      </c>
      <c r="D1225" s="54" t="s">
        <v>925</v>
      </c>
      <c r="E1225" s="42" t="s">
        <v>926</v>
      </c>
      <c r="G1225" s="69">
        <v>5000</v>
      </c>
      <c r="H1225"/>
      <c r="I1225" s="69">
        <v>5000</v>
      </c>
      <c r="J1225" s="41">
        <v>45667</v>
      </c>
      <c r="K1225" s="57" t="s">
        <v>56</v>
      </c>
      <c r="N1225" t="str">
        <f>IF(F1225="","NÃO","SIM")</f>
        <v>NÃO</v>
      </c>
      <c r="O1225" t="str">
        <f>IF($B1225=5,"SIM","")</f>
        <v>SIM</v>
      </c>
      <c r="P1225" s="52" t="str">
        <f>A1225&amp;B1225&amp;C1225&amp;E1225&amp;G1225&amp;EDATE(J1225,0)</f>
        <v>45677534405346000191LUIZ POLIMENTOS 50%500045667</v>
      </c>
      <c r="Q1225" s="1">
        <f>IF(A1225=0,"",VLOOKUP($A1225,RESUMO!$A$8:$B$107,2,FALSE))</f>
        <v>36</v>
      </c>
    </row>
    <row r="1226" spans="1:17" x14ac:dyDescent="0.25">
      <c r="A1226" s="53">
        <v>45677</v>
      </c>
      <c r="B1226" s="1">
        <v>5</v>
      </c>
      <c r="C1226" s="51" t="s">
        <v>880</v>
      </c>
      <c r="D1226" s="54" t="s">
        <v>881</v>
      </c>
      <c r="E1226" s="42" t="s">
        <v>788</v>
      </c>
      <c r="G1226" s="69">
        <v>7800</v>
      </c>
      <c r="H1226"/>
      <c r="I1226" s="69">
        <v>7800</v>
      </c>
      <c r="J1226" s="41">
        <v>45667</v>
      </c>
      <c r="K1226" s="57" t="s">
        <v>56</v>
      </c>
      <c r="L1226" s="1" t="s">
        <v>883</v>
      </c>
      <c r="N1226" t="str">
        <f>IF(F1226="","NÃO","SIM")</f>
        <v>NÃO</v>
      </c>
      <c r="O1226" t="str">
        <f>IF($B1226=5,"SIM","")</f>
        <v>SIM</v>
      </c>
      <c r="P1226" s="52" t="str">
        <f>A1226&amp;B1226&amp;C1226&amp;E1226&amp;G1226&amp;EDATE(J1226,0)</f>
        <v>45677500091832600PERGOLADO780045667</v>
      </c>
      <c r="Q1226" s="1">
        <f>IF(A1226=0,"",VLOOKUP($A1226,RESUMO!$A$8:$B$107,2,FALSE))</f>
        <v>36</v>
      </c>
    </row>
    <row r="1227" spans="1:17" x14ac:dyDescent="0.25">
      <c r="A1227" s="41">
        <v>45693</v>
      </c>
      <c r="B1227">
        <v>2</v>
      </c>
      <c r="C1227" t="s">
        <v>17</v>
      </c>
      <c r="D1227" t="s">
        <v>18</v>
      </c>
      <c r="E1227" t="s">
        <v>46</v>
      </c>
      <c r="G1227" s="69">
        <v>4000</v>
      </c>
      <c r="H1227">
        <v>1</v>
      </c>
      <c r="I1227" s="69">
        <v>4000</v>
      </c>
      <c r="J1227" s="41">
        <v>45693</v>
      </c>
      <c r="K1227" t="s">
        <v>21</v>
      </c>
      <c r="M1227" t="s">
        <v>22</v>
      </c>
      <c r="N1227" t="str">
        <f>IF(F1227="","NÃO","SIM")</f>
        <v>NÃO</v>
      </c>
      <c r="O1227" t="str">
        <f>IF($B1227=5,"SIM","")</f>
        <v/>
      </c>
      <c r="P1227" s="52" t="str">
        <f>A1227&amp;B1227&amp;C1227&amp;E1227&amp;G1227&amp;EDATE(J1227,0)</f>
        <v>45693230104762000107ADM OBRA - PARC. 13/15400045693</v>
      </c>
      <c r="Q1227" s="1">
        <f>IF(A1227=0,"",VLOOKUP($A1227,RESUMO!$A$8:$B$107,2,FALSE))</f>
        <v>37</v>
      </c>
    </row>
    <row r="1228" spans="1:17" x14ac:dyDescent="0.25">
      <c r="A1228" s="41">
        <v>45693</v>
      </c>
      <c r="B1228">
        <v>2</v>
      </c>
      <c r="C1228" t="s">
        <v>17</v>
      </c>
      <c r="D1228" t="s">
        <v>18</v>
      </c>
      <c r="E1228" t="s">
        <v>47</v>
      </c>
      <c r="G1228" s="69">
        <v>4000</v>
      </c>
      <c r="H1228">
        <v>1</v>
      </c>
      <c r="I1228" s="69">
        <v>4000</v>
      </c>
      <c r="J1228" s="41">
        <v>45693</v>
      </c>
      <c r="K1228" t="s">
        <v>21</v>
      </c>
      <c r="M1228" t="s">
        <v>22</v>
      </c>
      <c r="N1228" t="str">
        <f>IF(F1228="","NÃO","SIM")</f>
        <v>NÃO</v>
      </c>
      <c r="O1228" t="str">
        <f>IF($B1228=5,"SIM","")</f>
        <v/>
      </c>
      <c r="P1228" s="52" t="str">
        <f>A1228&amp;B1228&amp;C1228&amp;E1228&amp;G1228&amp;EDATE(J1228,0)</f>
        <v>45693230104762000107ADM OBRA - PARC. 15/15400045693</v>
      </c>
      <c r="Q1228" s="1">
        <f>IF(A1228=0,"",VLOOKUP($A1228,RESUMO!$A$8:$B$107,2,FALSE))</f>
        <v>37</v>
      </c>
    </row>
    <row r="1229" spans="1:17" x14ac:dyDescent="0.25">
      <c r="A1229" s="53">
        <v>45693</v>
      </c>
      <c r="B1229" s="58">
        <v>3</v>
      </c>
      <c r="C1229" t="s">
        <v>938</v>
      </c>
      <c r="D1229" t="s">
        <v>627</v>
      </c>
      <c r="E1229" t="s">
        <v>939</v>
      </c>
      <c r="F1229"/>
      <c r="G1229" s="69">
        <v>146</v>
      </c>
      <c r="H1229">
        <v>1</v>
      </c>
      <c r="I1229" s="69">
        <v>146</v>
      </c>
      <c r="J1229" s="41">
        <v>45695</v>
      </c>
      <c r="K1229" s="57" t="s">
        <v>61</v>
      </c>
      <c r="L1229" s="1" t="s">
        <v>81</v>
      </c>
      <c r="N1229" t="str">
        <f>IF(F1229="","NÃO","SIM")</f>
        <v>NÃO</v>
      </c>
      <c r="O1229" t="str">
        <f>IF($B1229=5,"SIM","")</f>
        <v/>
      </c>
      <c r="P1229" s="52" t="str">
        <f>A1229&amp;B1229&amp;C1229&amp;E1229&amp;G1229&amp;EDATE(J1229,0)</f>
        <v>45693300000011207REF. 01/202514645695</v>
      </c>
      <c r="Q1229" s="1">
        <f>IF(A1229=0,"",VLOOKUP($A1229,RESUMO!$A$8:$B$107,2,FALSE))</f>
        <v>37</v>
      </c>
    </row>
    <row r="1230" spans="1:17" x14ac:dyDescent="0.25">
      <c r="A1230" s="53">
        <v>45693</v>
      </c>
      <c r="B1230" s="58">
        <v>5</v>
      </c>
      <c r="C1230" t="s">
        <v>927</v>
      </c>
      <c r="D1230" t="s">
        <v>940</v>
      </c>
      <c r="E1230" t="s">
        <v>941</v>
      </c>
      <c r="F1230" t="s">
        <v>942</v>
      </c>
      <c r="G1230" s="69">
        <v>1306.82</v>
      </c>
      <c r="H1230">
        <v>1</v>
      </c>
      <c r="I1230" s="69">
        <v>1306.82</v>
      </c>
      <c r="J1230" s="41">
        <v>45681</v>
      </c>
      <c r="K1230" s="57" t="s">
        <v>90</v>
      </c>
      <c r="N1230" t="str">
        <f>IF(F1230="","NÃO","SIM")</f>
        <v>SIM</v>
      </c>
      <c r="O1230" t="str">
        <f>IF($B1230=5,"SIM","")</f>
        <v>SIM</v>
      </c>
      <c r="P1230" s="52" t="str">
        <f>A1230&amp;B1230&amp;C1230&amp;E1230&amp;G1230&amp;EDATE(J1230,0)</f>
        <v>45693504626152000660POLI ALVEOLAR E PARAF ALUSEAL1306,8245681</v>
      </c>
      <c r="Q1230" s="1">
        <f>IF(A1230=0,"",VLOOKUP($A1230,RESUMO!$A$8:$B$107,2,FALSE))</f>
        <v>37</v>
      </c>
    </row>
    <row r="1231" spans="1:17" x14ac:dyDescent="0.25">
      <c r="A1231" s="53">
        <v>45693</v>
      </c>
      <c r="B1231" s="58">
        <v>5</v>
      </c>
      <c r="C1231" t="s">
        <v>101</v>
      </c>
      <c r="D1231" t="s">
        <v>102</v>
      </c>
      <c r="E1231" t="s">
        <v>943</v>
      </c>
      <c r="F1231" t="s">
        <v>944</v>
      </c>
      <c r="G1231" s="69">
        <v>489</v>
      </c>
      <c r="H1231">
        <v>1</v>
      </c>
      <c r="I1231" s="69">
        <v>489</v>
      </c>
      <c r="J1231" s="41">
        <v>45681</v>
      </c>
      <c r="K1231" s="57" t="s">
        <v>90</v>
      </c>
      <c r="N1231" t="str">
        <f>IF(F1231="","NÃO","SIM")</f>
        <v>SIM</v>
      </c>
      <c r="O1231" t="str">
        <f>IF($B1231=5,"SIM","")</f>
        <v>SIM</v>
      </c>
      <c r="P1231" s="52" t="str">
        <f>A1231&amp;B1231&amp;C1231&amp;E1231&amp;G1231&amp;EDATE(J1231,0)</f>
        <v>45693506018430000389TUBO48945681</v>
      </c>
      <c r="Q1231" s="1">
        <f>IF(A1231=0,"",VLOOKUP($A1231,RESUMO!$A$8:$B$107,2,FALSE))</f>
        <v>37</v>
      </c>
    </row>
    <row r="1232" spans="1:17" x14ac:dyDescent="0.25">
      <c r="A1232" s="53">
        <v>45693</v>
      </c>
      <c r="B1232" s="58">
        <v>5</v>
      </c>
      <c r="C1232" t="s">
        <v>661</v>
      </c>
      <c r="D1232" t="s">
        <v>104</v>
      </c>
      <c r="E1232" t="s">
        <v>454</v>
      </c>
      <c r="F1232" t="s">
        <v>945</v>
      </c>
      <c r="G1232" s="69">
        <v>74.099999999999994</v>
      </c>
      <c r="H1232">
        <v>1</v>
      </c>
      <c r="I1232" s="69">
        <v>74.099999999999994</v>
      </c>
      <c r="J1232" s="41">
        <v>45674</v>
      </c>
      <c r="K1232" s="57" t="s">
        <v>90</v>
      </c>
      <c r="N1232" t="str">
        <f>IF(F1232="","NÃO","SIM")</f>
        <v>SIM</v>
      </c>
      <c r="O1232" t="str">
        <f>IF($B1232=5,"SIM","")</f>
        <v>SIM</v>
      </c>
      <c r="P1232" s="52" t="str">
        <f>A1232&amp;B1232&amp;C1232&amp;E1232&amp;G1232&amp;EDATE(J1232,0)</f>
        <v>45693517250275000186MATERIAIS HIDRAULICOS74,145674</v>
      </c>
      <c r="Q1232" s="1">
        <f>IF(A1232=0,"",VLOOKUP($A1232,RESUMO!$A$8:$B$107,2,FALSE))</f>
        <v>37</v>
      </c>
    </row>
    <row r="1233" spans="1:17" x14ac:dyDescent="0.25">
      <c r="A1233" s="41"/>
      <c r="B1233" s="58"/>
      <c r="G1233" s="59"/>
      <c r="I1233" s="59"/>
      <c r="J1233" s="41"/>
      <c r="M1233" s="76"/>
      <c r="N1233" t="str">
        <f>IF(F1233="","NÃO","SIM")</f>
        <v>NÃO</v>
      </c>
      <c r="O1233" t="str">
        <f>IF($B1233=5,"SIM","")</f>
        <v/>
      </c>
      <c r="P1233" s="52" t="str">
        <f>A1233&amp;B1233&amp;C1233&amp;E1233&amp;G1233&amp;EDATE(J1233,0)</f>
        <v>0</v>
      </c>
      <c r="Q1233" s="1" t="str">
        <f>IF(A1233=0,"",VLOOKUP($A1233,RESUMO!$A$8:$B$107,2,FALSE))</f>
        <v/>
      </c>
    </row>
  </sheetData>
  <autoFilter ref="A1:O1233" xr:uid="{00000000-0009-0000-0000-000000000000}"/>
  <sortState xmlns:xlrd2="http://schemas.microsoft.com/office/spreadsheetml/2017/richdata2" ref="A2:Q1233">
    <sortCondition ref="A2:A1233"/>
    <sortCondition ref="B2:B1233"/>
  </sortState>
  <conditionalFormatting sqref="O2:P1233">
    <cfRule type="cellIs" dxfId="3" priority="8" operator="equal">
      <formula>""</formula>
    </cfRule>
  </conditionalFormatting>
  <conditionalFormatting sqref="P2:P1233">
    <cfRule type="duplicateValues" dxfId="2" priority="1"/>
  </conditionalFormatting>
  <conditionalFormatting sqref="P2:P1048576">
    <cfRule type="duplicateValues" dxfId="1" priority="17"/>
    <cfRule type="duplicateValues" dxfId="0" priority="18"/>
  </conditionalFormatting>
  <pageMargins left="0.511811024" right="0.511811024" top="0.78740157499999996" bottom="0.78740157499999996" header="0.31496062000000002" footer="0.31496062000000002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T107"/>
  <sheetViews>
    <sheetView showGridLines="0" topLeftCell="E23" zoomScale="80" zoomScaleNormal="80" workbookViewId="0">
      <selection activeCell="A42" sqref="A42"/>
    </sheetView>
  </sheetViews>
  <sheetFormatPr defaultColWidth="8.875" defaultRowHeight="15.75" x14ac:dyDescent="0.25"/>
  <cols>
    <col min="1" max="1" width="13.875" style="1" customWidth="1"/>
    <col min="2" max="2" width="4.875" style="1" customWidth="1"/>
    <col min="3" max="11" width="15.875" style="1" customWidth="1"/>
    <col min="12" max="12" width="16.875" style="1" customWidth="1"/>
    <col min="13" max="76" width="8.875" style="1" customWidth="1"/>
    <col min="77" max="16384" width="8.875" style="1"/>
  </cols>
  <sheetData>
    <row r="1" spans="1:20" ht="69.95" customHeight="1" x14ac:dyDescent="0.25">
      <c r="D1" s="2"/>
      <c r="E1" s="2"/>
      <c r="G1" s="70" t="s">
        <v>946</v>
      </c>
      <c r="H1" s="71"/>
      <c r="I1" s="71"/>
      <c r="J1" s="71"/>
      <c r="K1" s="71"/>
      <c r="L1" s="71"/>
      <c r="N1" s="2"/>
      <c r="O1" s="2"/>
      <c r="P1" s="70"/>
      <c r="Q1" s="71"/>
      <c r="R1" s="71"/>
      <c r="S1" s="71"/>
      <c r="T1" s="71"/>
    </row>
    <row r="2" spans="1:20" ht="35.1" customHeight="1" x14ac:dyDescent="0.25">
      <c r="D2" s="2"/>
      <c r="E2" s="2"/>
      <c r="N2" s="2"/>
      <c r="O2" s="2"/>
      <c r="Q2" s="2"/>
    </row>
    <row r="3" spans="1:20" ht="35.1" customHeight="1" x14ac:dyDescent="0.25">
      <c r="A3" s="33" t="s">
        <v>947</v>
      </c>
      <c r="B3" s="5"/>
      <c r="D3" s="2"/>
      <c r="E3" s="2"/>
      <c r="K3" s="62" t="s">
        <v>948</v>
      </c>
      <c r="L3" s="53">
        <v>45143</v>
      </c>
      <c r="M3" s="5"/>
      <c r="N3" s="2"/>
      <c r="O3" s="2"/>
      <c r="Q3" s="2"/>
    </row>
    <row r="4" spans="1:20" ht="18.95" customHeight="1" x14ac:dyDescent="0.25">
      <c r="A4" s="3" t="s">
        <v>949</v>
      </c>
      <c r="B4" s="3"/>
      <c r="D4" s="2"/>
      <c r="E4" s="2"/>
      <c r="K4" s="62" t="s">
        <v>950</v>
      </c>
      <c r="L4" s="61"/>
      <c r="M4" s="3"/>
      <c r="N4" s="2"/>
      <c r="O4" s="2"/>
      <c r="Q4" s="2"/>
    </row>
    <row r="5" spans="1:20" ht="30" customHeight="1" x14ac:dyDescent="0.25"/>
    <row r="6" spans="1:20" ht="50.1" customHeight="1" thickBot="1" x14ac:dyDescent="0.3">
      <c r="A6" s="4" t="s">
        <v>951</v>
      </c>
      <c r="B6" s="4"/>
      <c r="N6" s="39"/>
    </row>
    <row r="7" spans="1:20" ht="17.100000000000001" hidden="1" customHeight="1" thickBot="1" x14ac:dyDescent="0.3"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</row>
    <row r="8" spans="1:20" ht="81" customHeight="1" thickBot="1" x14ac:dyDescent="0.3">
      <c r="A8" s="10" t="s">
        <v>952</v>
      </c>
      <c r="B8" s="23" t="s">
        <v>953</v>
      </c>
      <c r="C8" s="11" t="s">
        <v>954</v>
      </c>
      <c r="D8" s="11" t="s">
        <v>955</v>
      </c>
      <c r="E8" s="11" t="s">
        <v>956</v>
      </c>
      <c r="F8" s="11" t="s">
        <v>957</v>
      </c>
      <c r="G8" s="11" t="s">
        <v>958</v>
      </c>
      <c r="H8" s="11" t="s">
        <v>959</v>
      </c>
      <c r="I8" s="38" t="s">
        <v>960</v>
      </c>
      <c r="J8" s="38" t="s">
        <v>961</v>
      </c>
      <c r="K8" s="12" t="s">
        <v>962</v>
      </c>
      <c r="L8" s="13" t="s">
        <v>963</v>
      </c>
    </row>
    <row r="9" spans="1:20" ht="24" customHeight="1" thickTop="1" x14ac:dyDescent="0.25">
      <c r="A9" s="63">
        <v>45143</v>
      </c>
      <c r="B9" s="24">
        <v>1</v>
      </c>
      <c r="C9" s="8">
        <f>SUMIFS(Dados!$I$1:$I$1989,Dados!$B$1:$B$1989,C$7,Dados!$A$1:$A$1989,$A9)</f>
        <v>0</v>
      </c>
      <c r="D9" s="8">
        <f>SUMIFS(Dados!$I$1:$I$1989,Dados!$B$1:$B$1989,D$7,Dados!$A$1:$A$1989,$A9)</f>
        <v>6975</v>
      </c>
      <c r="E9" s="8">
        <f>SUMIFS(Dados!$I$1:$I$1989,Dados!$B$1:$B$1989,E$7,Dados!$A$1:$A$1989,$A9)</f>
        <v>0</v>
      </c>
      <c r="F9" s="8">
        <f>SUMIFS(Dados!$I$1:$I$1989,Dados!$B$1:$B$1989,F$7,Dados!$A$1:$A$1989,$A9)</f>
        <v>0</v>
      </c>
      <c r="G9" s="8">
        <f>SUMIFS(Dados!$I$1:$I$1989,Dados!$B$1:$B$1989,G$7,Dados!$A$1:$A$1989,$A9)</f>
        <v>96.62</v>
      </c>
      <c r="H9" s="8">
        <f>SUMIFS(Dados!$I$1:$I$1989,Dados!$B$1:$B$1989,H$7,Dados!$A$1:$A$1989,$A9)</f>
        <v>0</v>
      </c>
      <c r="I9" s="8">
        <f t="shared" ref="I9:I40" si="0">SUM(C9:H9)</f>
        <v>7071.62</v>
      </c>
      <c r="J9" s="8">
        <f t="shared" ref="J9:J40" si="1">ROUND(I9*$L$4,2)</f>
        <v>0</v>
      </c>
      <c r="K9" s="8">
        <f t="shared" ref="K9:K40" si="2">SUM(I9:J9)</f>
        <v>7071.62</v>
      </c>
      <c r="L9" s="9">
        <f>K9</f>
        <v>7071.62</v>
      </c>
      <c r="N9" s="35"/>
    </row>
    <row r="10" spans="1:20" ht="24" customHeight="1" x14ac:dyDescent="0.25">
      <c r="A10" s="63">
        <v>45158</v>
      </c>
      <c r="B10" s="25">
        <v>2</v>
      </c>
      <c r="C10" s="8">
        <f>SUMIFS(Dados!$I$1:$I$1989,Dados!$B$1:$B$1989,C$7,Dados!$A$1:$A$1989,$A10)</f>
        <v>4496</v>
      </c>
      <c r="D10" s="8">
        <f>SUMIFS(Dados!$I$1:$I$1989,Dados!$B$1:$B$1989,D$7,Dados!$A$1:$A$1989,$A10)</f>
        <v>632.79999999999995</v>
      </c>
      <c r="E10" s="8">
        <f>SUMIFS(Dados!$I$1:$I$1989,Dados!$B$1:$B$1989,E$7,Dados!$A$1:$A$1989,$A10)</f>
        <v>100.55</v>
      </c>
      <c r="F10" s="8">
        <f>SUMIFS(Dados!$I$1:$I$1989,Dados!$B$1:$B$1989,F$7,Dados!$A$1:$A$1989,$A10)</f>
        <v>0</v>
      </c>
      <c r="G10" s="8">
        <f>SUMIFS(Dados!$I$1:$I$1989,Dados!$B$1:$B$1989,G$7,Dados!$A$1:$A$1989,$A10)</f>
        <v>106866.15000000001</v>
      </c>
      <c r="H10" s="8">
        <f>SUMIFS(Dados!$I$1:$I$1989,Dados!$B$1:$B$1989,H$7,Dados!$A$1:$A$1989,$A10)</f>
        <v>0</v>
      </c>
      <c r="I10" s="8">
        <f t="shared" si="0"/>
        <v>112095.50000000001</v>
      </c>
      <c r="J10" s="8">
        <f t="shared" si="1"/>
        <v>0</v>
      </c>
      <c r="K10" s="8">
        <f t="shared" si="2"/>
        <v>112095.50000000001</v>
      </c>
      <c r="L10" s="9">
        <f t="shared" ref="L10:L56" si="3">K10+L9</f>
        <v>119167.12000000001</v>
      </c>
      <c r="N10" s="35"/>
    </row>
    <row r="11" spans="1:20" ht="24" customHeight="1" x14ac:dyDescent="0.25">
      <c r="A11" s="63">
        <v>45174</v>
      </c>
      <c r="B11" s="25">
        <v>3</v>
      </c>
      <c r="C11" s="8">
        <f>SUMIFS(Dados!$I$1:$I$1989,Dados!$B$1:$B$1989,C$7,Dados!$A$1:$A$1989,$A11)</f>
        <v>6487.07</v>
      </c>
      <c r="D11" s="8">
        <f>SUMIFS(Dados!$I$1:$I$1989,Dados!$B$1:$B$1989,D$7,Dados!$A$1:$A$1989,$A11)</f>
        <v>61778.3</v>
      </c>
      <c r="E11" s="8">
        <f>SUMIFS(Dados!$I$1:$I$1989,Dados!$B$1:$B$1989,E$7,Dados!$A$1:$A$1989,$A11)</f>
        <v>6046.62</v>
      </c>
      <c r="F11" s="8">
        <f>SUMIFS(Dados!$I$1:$I$1989,Dados!$B$1:$B$1989,F$7,Dados!$A$1:$A$1989,$A11)</f>
        <v>17.8</v>
      </c>
      <c r="G11" s="8">
        <f>SUMIFS(Dados!$I$1:$I$1989,Dados!$B$1:$B$1989,G$7,Dados!$A$1:$A$1989,$A11)</f>
        <v>10246.050000000001</v>
      </c>
      <c r="H11" s="8">
        <f>SUMIFS(Dados!$I$1:$I$1989,Dados!$B$1:$B$1989,H$7,Dados!$A$1:$A$1989,$A11)</f>
        <v>0</v>
      </c>
      <c r="I11" s="8">
        <f t="shared" si="0"/>
        <v>84575.84</v>
      </c>
      <c r="J11" s="8">
        <f t="shared" si="1"/>
        <v>0</v>
      </c>
      <c r="K11" s="8">
        <f t="shared" si="2"/>
        <v>84575.84</v>
      </c>
      <c r="L11" s="9">
        <f t="shared" si="3"/>
        <v>203742.96000000002</v>
      </c>
      <c r="N11" s="35"/>
    </row>
    <row r="12" spans="1:20" ht="24" customHeight="1" x14ac:dyDescent="0.25">
      <c r="A12" s="63">
        <v>45189</v>
      </c>
      <c r="B12" s="25">
        <v>4</v>
      </c>
      <c r="C12" s="8">
        <f>SUMIFS(Dados!$I$1:$I$1989,Dados!$B$1:$B$1989,C$7,Dados!$A$1:$A$1989,$A12)</f>
        <v>7934</v>
      </c>
      <c r="D12" s="8">
        <f>SUMIFS(Dados!$I$1:$I$1989,Dados!$B$1:$B$1989,D$7,Dados!$A$1:$A$1989,$A12)</f>
        <v>11125.4</v>
      </c>
      <c r="E12" s="8">
        <f>SUMIFS(Dados!$I$1:$I$1989,Dados!$B$1:$B$1989,E$7,Dados!$A$1:$A$1989,$A12)</f>
        <v>18214.010000000002</v>
      </c>
      <c r="F12" s="8">
        <f>SUMIFS(Dados!$I$1:$I$1989,Dados!$B$1:$B$1989,F$7,Dados!$A$1:$A$1989,$A12)</f>
        <v>0</v>
      </c>
      <c r="G12" s="8">
        <f>SUMIFS(Dados!$I$1:$I$1989,Dados!$B$1:$B$1989,G$7,Dados!$A$1:$A$1989,$A12)</f>
        <v>20.51</v>
      </c>
      <c r="H12" s="8">
        <f>SUMIFS(Dados!$I$1:$I$1989,Dados!$B$1:$B$1989,H$7,Dados!$A$1:$A$1989,$A12)</f>
        <v>0</v>
      </c>
      <c r="I12" s="8">
        <f t="shared" si="0"/>
        <v>37293.920000000006</v>
      </c>
      <c r="J12" s="8">
        <f t="shared" si="1"/>
        <v>0</v>
      </c>
      <c r="K12" s="8">
        <f t="shared" si="2"/>
        <v>37293.920000000006</v>
      </c>
      <c r="L12" s="9">
        <f t="shared" si="3"/>
        <v>241036.88000000003</v>
      </c>
      <c r="N12" s="35"/>
    </row>
    <row r="13" spans="1:20" ht="24" customHeight="1" x14ac:dyDescent="0.25">
      <c r="A13" s="63">
        <v>45204</v>
      </c>
      <c r="B13" s="25">
        <v>5</v>
      </c>
      <c r="C13" s="8">
        <f>SUMIFS(Dados!$I$1:$I$1989,Dados!$B$1:$B$1989,C$7,Dados!$A$1:$A$1989,$A13)</f>
        <v>16264.99</v>
      </c>
      <c r="D13" s="8">
        <f>SUMIFS(Dados!$I$1:$I$1989,Dados!$B$1:$B$1989,D$7,Dados!$A$1:$A$1989,$A13)</f>
        <v>14380</v>
      </c>
      <c r="E13" s="8">
        <f>SUMIFS(Dados!$I$1:$I$1989,Dados!$B$1:$B$1989,E$7,Dados!$A$1:$A$1989,$A13)</f>
        <v>13050.95</v>
      </c>
      <c r="F13" s="8">
        <f>SUMIFS(Dados!$I$1:$I$1989,Dados!$B$1:$B$1989,F$7,Dados!$A$1:$A$1989,$A13)</f>
        <v>0</v>
      </c>
      <c r="G13" s="8">
        <f>SUMIFS(Dados!$I$1:$I$1989,Dados!$B$1:$B$1989,G$7,Dados!$A$1:$A$1989,$A13)</f>
        <v>35809.409999999996</v>
      </c>
      <c r="H13" s="8">
        <f>SUMIFS(Dados!$I$1:$I$1989,Dados!$B$1:$B$1989,H$7,Dados!$A$1:$A$1989,$A13)</f>
        <v>0</v>
      </c>
      <c r="I13" s="8">
        <f t="shared" si="0"/>
        <v>79505.350000000006</v>
      </c>
      <c r="J13" s="8">
        <f t="shared" si="1"/>
        <v>0</v>
      </c>
      <c r="K13" s="8">
        <f t="shared" si="2"/>
        <v>79505.350000000006</v>
      </c>
      <c r="L13" s="9">
        <f t="shared" si="3"/>
        <v>320542.23000000004</v>
      </c>
      <c r="N13" s="35"/>
    </row>
    <row r="14" spans="1:20" ht="24" customHeight="1" x14ac:dyDescent="0.25">
      <c r="A14" s="63">
        <v>45219</v>
      </c>
      <c r="B14" s="25">
        <v>6</v>
      </c>
      <c r="C14" s="8">
        <f>SUMIFS(Dados!$I$1:$I$1989,Dados!$B$1:$B$1989,C$7,Dados!$A$1:$A$1989,$A14)</f>
        <v>9430</v>
      </c>
      <c r="D14" s="8">
        <f>SUMIFS(Dados!$I$1:$I$1989,Dados!$B$1:$B$1989,D$7,Dados!$A$1:$A$1989,$A14)</f>
        <v>10748.2</v>
      </c>
      <c r="E14" s="8">
        <f>SUMIFS(Dados!$I$1:$I$1989,Dados!$B$1:$B$1989,E$7,Dados!$A$1:$A$1989,$A14)</f>
        <v>3267.6</v>
      </c>
      <c r="F14" s="8">
        <f>SUMIFS(Dados!$I$1:$I$1989,Dados!$B$1:$B$1989,F$7,Dados!$A$1:$A$1989,$A14)</f>
        <v>15</v>
      </c>
      <c r="G14" s="8">
        <f>SUMIFS(Dados!$I$1:$I$1989,Dados!$B$1:$B$1989,G$7,Dados!$A$1:$A$1989,$A14)</f>
        <v>18281.490000000002</v>
      </c>
      <c r="H14" s="8">
        <f>SUMIFS(Dados!$I$1:$I$1989,Dados!$B$1:$B$1989,H$7,Dados!$A$1:$A$1989,$A14)</f>
        <v>0</v>
      </c>
      <c r="I14" s="8">
        <f t="shared" si="0"/>
        <v>41742.29</v>
      </c>
      <c r="J14" s="8">
        <f t="shared" si="1"/>
        <v>0</v>
      </c>
      <c r="K14" s="8">
        <f t="shared" si="2"/>
        <v>41742.29</v>
      </c>
      <c r="L14" s="9">
        <f t="shared" si="3"/>
        <v>362284.52</v>
      </c>
      <c r="N14" s="35"/>
    </row>
    <row r="15" spans="1:20" ht="24" customHeight="1" x14ac:dyDescent="0.25">
      <c r="A15" s="63">
        <v>45235</v>
      </c>
      <c r="B15" s="25">
        <v>7</v>
      </c>
      <c r="C15" s="8">
        <f>SUMIFS(Dados!$I$1:$I$1989,Dados!$B$1:$B$1989,C$7,Dados!$A$1:$A$1989,$A15)</f>
        <v>18776.43</v>
      </c>
      <c r="D15" s="8">
        <f>SUMIFS(Dados!$I$1:$I$1989,Dados!$B$1:$B$1989,D$7,Dados!$A$1:$A$1989,$A15)</f>
        <v>14658.5</v>
      </c>
      <c r="E15" s="8">
        <f>SUMIFS(Dados!$I$1:$I$1989,Dados!$B$1:$B$1989,E$7,Dados!$A$1:$A$1989,$A15)</f>
        <v>32000.280000000002</v>
      </c>
      <c r="F15" s="8">
        <f>SUMIFS(Dados!$I$1:$I$1989,Dados!$B$1:$B$1989,F$7,Dados!$A$1:$A$1989,$A15)</f>
        <v>0</v>
      </c>
      <c r="G15" s="8">
        <f>SUMIFS(Dados!$I$1:$I$1989,Dados!$B$1:$B$1989,G$7,Dados!$A$1:$A$1989,$A15)</f>
        <v>17748.66</v>
      </c>
      <c r="H15" s="8">
        <f>SUMIFS(Dados!$I$1:$I$1989,Dados!$B$1:$B$1989,H$7,Dados!$A$1:$A$1989,$A15)</f>
        <v>0</v>
      </c>
      <c r="I15" s="8">
        <f t="shared" si="0"/>
        <v>83183.87000000001</v>
      </c>
      <c r="J15" s="8">
        <f t="shared" si="1"/>
        <v>0</v>
      </c>
      <c r="K15" s="8">
        <f t="shared" si="2"/>
        <v>83183.87000000001</v>
      </c>
      <c r="L15" s="9">
        <f t="shared" si="3"/>
        <v>445468.39</v>
      </c>
      <c r="N15" s="35"/>
    </row>
    <row r="16" spans="1:20" ht="24" customHeight="1" x14ac:dyDescent="0.25">
      <c r="A16" s="63">
        <v>45250</v>
      </c>
      <c r="B16" s="25">
        <v>8</v>
      </c>
      <c r="C16" s="8">
        <f>SUMIFS(Dados!$I$1:$I$1989,Dados!$B$1:$B$1989,C$7,Dados!$A$1:$A$1989,$A16)</f>
        <v>14166.75</v>
      </c>
      <c r="D16" s="8">
        <f>SUMIFS(Dados!$I$1:$I$1989,Dados!$B$1:$B$1989,D$7,Dados!$A$1:$A$1989,$A16)</f>
        <v>15205</v>
      </c>
      <c r="E16" s="8">
        <f>SUMIFS(Dados!$I$1:$I$1989,Dados!$B$1:$B$1989,E$7,Dados!$A$1:$A$1989,$A16)</f>
        <v>6053.73</v>
      </c>
      <c r="F16" s="8">
        <f>SUMIFS(Dados!$I$1:$I$1989,Dados!$B$1:$B$1989,F$7,Dados!$A$1:$A$1989,$A16)</f>
        <v>0</v>
      </c>
      <c r="G16" s="8">
        <f>SUMIFS(Dados!$I$1:$I$1989,Dados!$B$1:$B$1989,G$7,Dados!$A$1:$A$1989,$A16)</f>
        <v>46658.46</v>
      </c>
      <c r="H16" s="8">
        <f>SUMIFS(Dados!$I$1:$I$1989,Dados!$B$1:$B$1989,H$7,Dados!$A$1:$A$1989,$A16)</f>
        <v>0</v>
      </c>
      <c r="I16" s="8">
        <f t="shared" si="0"/>
        <v>82083.94</v>
      </c>
      <c r="J16" s="8">
        <f t="shared" si="1"/>
        <v>0</v>
      </c>
      <c r="K16" s="8">
        <f t="shared" si="2"/>
        <v>82083.94</v>
      </c>
      <c r="L16" s="9">
        <f t="shared" si="3"/>
        <v>527552.33000000007</v>
      </c>
      <c r="N16" s="35"/>
    </row>
    <row r="17" spans="1:14" ht="24" customHeight="1" x14ac:dyDescent="0.25">
      <c r="A17" s="63">
        <v>45265</v>
      </c>
      <c r="B17" s="25">
        <v>9</v>
      </c>
      <c r="C17" s="8">
        <f>SUMIFS(Dados!$I$1:$I$1989,Dados!$B$1:$B$1989,C$7,Dados!$A$1:$A$1989,$A17)</f>
        <v>21480.16</v>
      </c>
      <c r="D17" s="8">
        <f>SUMIFS(Dados!$I$1:$I$1989,Dados!$B$1:$B$1989,D$7,Dados!$A$1:$A$1989,$A17)</f>
        <v>9288</v>
      </c>
      <c r="E17" s="8">
        <f>SUMIFS(Dados!$I$1:$I$1989,Dados!$B$1:$B$1989,E$7,Dados!$A$1:$A$1989,$A17)</f>
        <v>30195.07</v>
      </c>
      <c r="F17" s="8">
        <f>SUMIFS(Dados!$I$1:$I$1989,Dados!$B$1:$B$1989,F$7,Dados!$A$1:$A$1989,$A17)</f>
        <v>0</v>
      </c>
      <c r="G17" s="8">
        <f>SUMIFS(Dados!$I$1:$I$1989,Dados!$B$1:$B$1989,G$7,Dados!$A$1:$A$1989,$A17)</f>
        <v>17217.28</v>
      </c>
      <c r="H17" s="8">
        <f>SUMIFS(Dados!$I$1:$I$1989,Dados!$B$1:$B$1989,H$7,Dados!$A$1:$A$1989,$A17)</f>
        <v>0</v>
      </c>
      <c r="I17" s="8">
        <f t="shared" si="0"/>
        <v>78180.509999999995</v>
      </c>
      <c r="J17" s="8">
        <f t="shared" si="1"/>
        <v>0</v>
      </c>
      <c r="K17" s="8">
        <f t="shared" si="2"/>
        <v>78180.509999999995</v>
      </c>
      <c r="L17" s="9">
        <f t="shared" si="3"/>
        <v>605732.84000000008</v>
      </c>
      <c r="N17" s="35"/>
    </row>
    <row r="18" spans="1:14" ht="24" customHeight="1" x14ac:dyDescent="0.25">
      <c r="A18" s="63">
        <v>45280</v>
      </c>
      <c r="B18" s="25">
        <v>10</v>
      </c>
      <c r="C18" s="8">
        <f>SUMIFS(Dados!$I$1:$I$1989,Dados!$B$1:$B$1989,C$7,Dados!$A$1:$A$1989,$A18)</f>
        <v>15780.590000000002</v>
      </c>
      <c r="D18" s="8">
        <f>SUMIFS(Dados!$I$1:$I$1989,Dados!$B$1:$B$1989,D$7,Dados!$A$1:$A$1989,$A18)</f>
        <v>10730</v>
      </c>
      <c r="E18" s="8">
        <f>SUMIFS(Dados!$I$1:$I$1989,Dados!$B$1:$B$1989,E$7,Dados!$A$1:$A$1989,$A18)</f>
        <v>8032.6399999999994</v>
      </c>
      <c r="F18" s="8">
        <f>SUMIFS(Dados!$I$1:$I$1989,Dados!$B$1:$B$1989,F$7,Dados!$A$1:$A$1989,$A18)</f>
        <v>0</v>
      </c>
      <c r="G18" s="8">
        <f>SUMIFS(Dados!$I$1:$I$1989,Dados!$B$1:$B$1989,G$7,Dados!$A$1:$A$1989,$A18)</f>
        <v>7060.41</v>
      </c>
      <c r="H18" s="8">
        <f>SUMIFS(Dados!$I$1:$I$1989,Dados!$B$1:$B$1989,H$7,Dados!$A$1:$A$1989,$A18)</f>
        <v>0</v>
      </c>
      <c r="I18" s="8">
        <f t="shared" si="0"/>
        <v>41603.64</v>
      </c>
      <c r="J18" s="8">
        <f t="shared" si="1"/>
        <v>0</v>
      </c>
      <c r="K18" s="8">
        <f t="shared" si="2"/>
        <v>41603.64</v>
      </c>
      <c r="L18" s="9">
        <f t="shared" si="3"/>
        <v>647336.4800000001</v>
      </c>
      <c r="N18" s="35"/>
    </row>
    <row r="19" spans="1:14" ht="24" customHeight="1" x14ac:dyDescent="0.25">
      <c r="A19" s="63">
        <v>45296</v>
      </c>
      <c r="B19" s="25">
        <v>11</v>
      </c>
      <c r="C19" s="8">
        <f>SUMIFS(Dados!$I$1:$I$1989,Dados!$B$1:$B$1989,C$7,Dados!$A$1:$A$1989,$A19)</f>
        <v>18414.79</v>
      </c>
      <c r="D19" s="8">
        <f>SUMIFS(Dados!$I$1:$I$1989,Dados!$B$1:$B$1989,D$7,Dados!$A$1:$A$1989,$A19)</f>
        <v>7933.5</v>
      </c>
      <c r="E19" s="8">
        <f>SUMIFS(Dados!$I$1:$I$1989,Dados!$B$1:$B$1989,E$7,Dados!$A$1:$A$1989,$A19)</f>
        <v>19860.920000000002</v>
      </c>
      <c r="F19" s="8">
        <f>SUMIFS(Dados!$I$1:$I$1989,Dados!$B$1:$B$1989,F$7,Dados!$A$1:$A$1989,$A19)</f>
        <v>0</v>
      </c>
      <c r="G19" s="8">
        <f>SUMIFS(Dados!$I$1:$I$1989,Dados!$B$1:$B$1989,G$7,Dados!$A$1:$A$1989,$A19)</f>
        <v>25011.74</v>
      </c>
      <c r="H19" s="8">
        <f>SUMIFS(Dados!$I$1:$I$1989,Dados!$B$1:$B$1989,H$7,Dados!$A$1:$A$1989,$A19)</f>
        <v>0</v>
      </c>
      <c r="I19" s="8">
        <f t="shared" si="0"/>
        <v>71220.950000000012</v>
      </c>
      <c r="J19" s="8">
        <f t="shared" si="1"/>
        <v>0</v>
      </c>
      <c r="K19" s="8">
        <f t="shared" si="2"/>
        <v>71220.950000000012</v>
      </c>
      <c r="L19" s="9">
        <f t="shared" si="3"/>
        <v>718557.43000000017</v>
      </c>
      <c r="N19" s="35"/>
    </row>
    <row r="20" spans="1:14" ht="24" customHeight="1" x14ac:dyDescent="0.25">
      <c r="A20" s="63">
        <v>45311</v>
      </c>
      <c r="B20" s="25">
        <v>12</v>
      </c>
      <c r="C20" s="8">
        <f>SUMIFS(Dados!$I$1:$I$1989,Dados!$B$1:$B$1989,C$7,Dados!$A$1:$A$1989,$A20)</f>
        <v>8328</v>
      </c>
      <c r="D20" s="8">
        <f>SUMIFS(Dados!$I$1:$I$1989,Dados!$B$1:$B$1989,D$7,Dados!$A$1:$A$1989,$A20)</f>
        <v>12716</v>
      </c>
      <c r="E20" s="8">
        <f>SUMIFS(Dados!$I$1:$I$1989,Dados!$B$1:$B$1989,E$7,Dados!$A$1:$A$1989,$A20)</f>
        <v>15928.88</v>
      </c>
      <c r="F20" s="8">
        <f>SUMIFS(Dados!$I$1:$I$1989,Dados!$B$1:$B$1989,F$7,Dados!$A$1:$A$1989,$A20)</f>
        <v>0</v>
      </c>
      <c r="G20" s="8">
        <f>SUMIFS(Dados!$I$1:$I$1989,Dados!$B$1:$B$1989,G$7,Dados!$A$1:$A$1989,$A20)</f>
        <v>20751.66</v>
      </c>
      <c r="H20" s="8">
        <f>SUMIFS(Dados!$I$1:$I$1989,Dados!$B$1:$B$1989,H$7,Dados!$A$1:$A$1989,$A20)</f>
        <v>0</v>
      </c>
      <c r="I20" s="8">
        <f t="shared" si="0"/>
        <v>57724.539999999994</v>
      </c>
      <c r="J20" s="8">
        <f t="shared" si="1"/>
        <v>0</v>
      </c>
      <c r="K20" s="8">
        <f t="shared" si="2"/>
        <v>57724.539999999994</v>
      </c>
      <c r="L20" s="9">
        <f t="shared" si="3"/>
        <v>776281.9700000002</v>
      </c>
      <c r="N20" s="35"/>
    </row>
    <row r="21" spans="1:14" ht="24" customHeight="1" x14ac:dyDescent="0.25">
      <c r="A21" s="63">
        <v>45327</v>
      </c>
      <c r="B21" s="25">
        <v>13</v>
      </c>
      <c r="C21" s="8">
        <f>SUMIFS(Dados!$I$1:$I$1989,Dados!$B$1:$B$1989,C$7,Dados!$A$1:$A$1989,$A21)</f>
        <v>17419.32</v>
      </c>
      <c r="D21" s="8">
        <f>SUMIFS(Dados!$I$1:$I$1989,Dados!$B$1:$B$1989,D$7,Dados!$A$1:$A$1989,$A21)</f>
        <v>17931.8</v>
      </c>
      <c r="E21" s="8">
        <f>SUMIFS(Dados!$I$1:$I$1989,Dados!$B$1:$B$1989,E$7,Dados!$A$1:$A$1989,$A21)</f>
        <v>17343.93</v>
      </c>
      <c r="F21" s="8">
        <f>SUMIFS(Dados!$I$1:$I$1989,Dados!$B$1:$B$1989,F$7,Dados!$A$1:$A$1989,$A21)</f>
        <v>0</v>
      </c>
      <c r="G21" s="8">
        <f>SUMIFS(Dados!$I$1:$I$1989,Dados!$B$1:$B$1989,G$7,Dados!$A$1:$A$1989,$A21)</f>
        <v>68088.739999999991</v>
      </c>
      <c r="H21" s="8">
        <f>SUMIFS(Dados!$I$1:$I$1989,Dados!$B$1:$B$1989,H$7,Dados!$A$1:$A$1989,$A21)</f>
        <v>0</v>
      </c>
      <c r="I21" s="8">
        <f t="shared" si="0"/>
        <v>120783.78999999998</v>
      </c>
      <c r="J21" s="8">
        <f t="shared" si="1"/>
        <v>0</v>
      </c>
      <c r="K21" s="8">
        <f t="shared" si="2"/>
        <v>120783.78999999998</v>
      </c>
      <c r="L21" s="9">
        <f t="shared" si="3"/>
        <v>897065.76000000024</v>
      </c>
      <c r="N21" s="35"/>
    </row>
    <row r="22" spans="1:14" ht="24" customHeight="1" x14ac:dyDescent="0.25">
      <c r="A22" s="63">
        <v>45342</v>
      </c>
      <c r="B22" s="25">
        <v>14</v>
      </c>
      <c r="C22" s="8">
        <f>SUMIFS(Dados!$I$1:$I$1989,Dados!$B$1:$B$1989,C$7,Dados!$A$1:$A$1989,$A22)</f>
        <v>7402</v>
      </c>
      <c r="D22" s="8">
        <f>SUMIFS(Dados!$I$1:$I$1989,Dados!$B$1:$B$1989,D$7,Dados!$A$1:$A$1989,$A22)</f>
        <v>3300</v>
      </c>
      <c r="E22" s="8">
        <f>SUMIFS(Dados!$I$1:$I$1989,Dados!$B$1:$B$1989,E$7,Dados!$A$1:$A$1989,$A22)</f>
        <v>13394.09</v>
      </c>
      <c r="F22" s="8">
        <f>SUMIFS(Dados!$I$1:$I$1989,Dados!$B$1:$B$1989,F$7,Dados!$A$1:$A$1989,$A22)</f>
        <v>0</v>
      </c>
      <c r="G22" s="8">
        <f>SUMIFS(Dados!$I$1:$I$1989,Dados!$B$1:$B$1989,G$7,Dados!$A$1:$A$1989,$A22)</f>
        <v>0</v>
      </c>
      <c r="H22" s="8">
        <f>SUMIFS(Dados!$I$1:$I$1989,Dados!$B$1:$B$1989,H$7,Dados!$A$1:$A$1989,$A22)</f>
        <v>0</v>
      </c>
      <c r="I22" s="8">
        <f t="shared" si="0"/>
        <v>24096.09</v>
      </c>
      <c r="J22" s="8">
        <f t="shared" si="1"/>
        <v>0</v>
      </c>
      <c r="K22" s="8">
        <f t="shared" si="2"/>
        <v>24096.09</v>
      </c>
      <c r="L22" s="9">
        <f t="shared" si="3"/>
        <v>921161.85000000021</v>
      </c>
      <c r="N22" s="35"/>
    </row>
    <row r="23" spans="1:14" ht="24" customHeight="1" x14ac:dyDescent="0.25">
      <c r="A23" s="63">
        <v>45356</v>
      </c>
      <c r="B23" s="25">
        <v>15</v>
      </c>
      <c r="C23" s="8">
        <f>SUMIFS(Dados!$I$1:$I$1989,Dados!$B$1:$B$1989,C$7,Dados!$A$1:$A$1989,$A23)</f>
        <v>19756.57</v>
      </c>
      <c r="D23" s="8">
        <f>SUMIFS(Dados!$I$1:$I$1989,Dados!$B$1:$B$1989,D$7,Dados!$A$1:$A$1989,$A23)</f>
        <v>16931.45</v>
      </c>
      <c r="E23" s="8">
        <f>SUMIFS(Dados!$I$1:$I$1989,Dados!$B$1:$B$1989,E$7,Dados!$A$1:$A$1989,$A23)</f>
        <v>15132.79</v>
      </c>
      <c r="F23" s="8">
        <f>SUMIFS(Dados!$I$1:$I$1989,Dados!$B$1:$B$1989,F$7,Dados!$A$1:$A$1989,$A23)</f>
        <v>15</v>
      </c>
      <c r="G23" s="8">
        <f>SUMIFS(Dados!$I$1:$I$1989,Dados!$B$1:$B$1989,G$7,Dados!$A$1:$A$1989,$A23)</f>
        <v>35272.120000000003</v>
      </c>
      <c r="H23" s="8">
        <f>SUMIFS(Dados!$I$1:$I$1989,Dados!$B$1:$B$1989,H$7,Dados!$A$1:$A$1989,$A23)</f>
        <v>0</v>
      </c>
      <c r="I23" s="8">
        <f t="shared" si="0"/>
        <v>87107.930000000008</v>
      </c>
      <c r="J23" s="8">
        <f t="shared" si="1"/>
        <v>0</v>
      </c>
      <c r="K23" s="8">
        <f t="shared" si="2"/>
        <v>87107.930000000008</v>
      </c>
      <c r="L23" s="9">
        <f t="shared" si="3"/>
        <v>1008269.7800000003</v>
      </c>
      <c r="N23" s="35"/>
    </row>
    <row r="24" spans="1:14" ht="24" customHeight="1" x14ac:dyDescent="0.25">
      <c r="A24" s="63">
        <v>45371</v>
      </c>
      <c r="B24" s="25">
        <v>16</v>
      </c>
      <c r="C24" s="8">
        <f>SUMIFS(Dados!$I$1:$I$1989,Dados!$B$1:$B$1989,C$7,Dados!$A$1:$A$1989,$A24)</f>
        <v>10572</v>
      </c>
      <c r="D24" s="8">
        <f>SUMIFS(Dados!$I$1:$I$1989,Dados!$B$1:$B$1989,D$7,Dados!$A$1:$A$1989,$A24)</f>
        <v>6150</v>
      </c>
      <c r="E24" s="8">
        <f>SUMIFS(Dados!$I$1:$I$1989,Dados!$B$1:$B$1989,E$7,Dados!$A$1:$A$1989,$A24)</f>
        <v>35796.17</v>
      </c>
      <c r="F24" s="8">
        <f>SUMIFS(Dados!$I$1:$I$1989,Dados!$B$1:$B$1989,F$7,Dados!$A$1:$A$1989,$A24)</f>
        <v>0</v>
      </c>
      <c r="G24" s="8">
        <f>SUMIFS(Dados!$I$1:$I$1989,Dados!$B$1:$B$1989,G$7,Dados!$A$1:$A$1989,$A24)</f>
        <v>0</v>
      </c>
      <c r="H24" s="8">
        <f>SUMIFS(Dados!$I$1:$I$1989,Dados!$B$1:$B$1989,H$7,Dados!$A$1:$A$1989,$A24)</f>
        <v>0</v>
      </c>
      <c r="I24" s="8">
        <f t="shared" si="0"/>
        <v>52518.17</v>
      </c>
      <c r="J24" s="8">
        <f t="shared" si="1"/>
        <v>0</v>
      </c>
      <c r="K24" s="7">
        <f t="shared" si="2"/>
        <v>52518.17</v>
      </c>
      <c r="L24" s="9">
        <f t="shared" si="3"/>
        <v>1060787.9500000002</v>
      </c>
      <c r="N24" s="35"/>
    </row>
    <row r="25" spans="1:14" ht="24" customHeight="1" x14ac:dyDescent="0.25">
      <c r="A25" s="63">
        <v>45387</v>
      </c>
      <c r="B25" s="25">
        <v>17</v>
      </c>
      <c r="C25" s="8">
        <f>SUMIFS(Dados!$I$1:$I$1989,Dados!$B$1:$B$1989,C$7,Dados!$A$1:$A$1989,$A25)</f>
        <v>15201.109999999999</v>
      </c>
      <c r="D25" s="8">
        <f>SUMIFS(Dados!$I$1:$I$1989,Dados!$B$1:$B$1989,D$7,Dados!$A$1:$A$1989,$A25)</f>
        <v>17360.34</v>
      </c>
      <c r="E25" s="8">
        <f>SUMIFS(Dados!$I$1:$I$1989,Dados!$B$1:$B$1989,E$7,Dados!$A$1:$A$1989,$A25)</f>
        <v>2792.5</v>
      </c>
      <c r="F25" s="8">
        <f>SUMIFS(Dados!$I$1:$I$1989,Dados!$B$1:$B$1989,F$7,Dados!$A$1:$A$1989,$A25)</f>
        <v>0</v>
      </c>
      <c r="G25" s="8">
        <f>SUMIFS(Dados!$I$1:$I$1989,Dados!$B$1:$B$1989,G$7,Dados!$A$1:$A$1989,$A25)</f>
        <v>23559.19</v>
      </c>
      <c r="H25" s="8">
        <f>SUMIFS(Dados!$I$1:$I$1989,Dados!$B$1:$B$1989,H$7,Dados!$A$1:$A$1989,$A25)</f>
        <v>0</v>
      </c>
      <c r="I25" s="8">
        <f t="shared" si="0"/>
        <v>58913.14</v>
      </c>
      <c r="J25" s="8">
        <f t="shared" si="1"/>
        <v>0</v>
      </c>
      <c r="K25" s="7">
        <f t="shared" si="2"/>
        <v>58913.14</v>
      </c>
      <c r="L25" s="9">
        <f t="shared" si="3"/>
        <v>1119701.0900000001</v>
      </c>
      <c r="N25" s="35"/>
    </row>
    <row r="26" spans="1:14" ht="24" customHeight="1" x14ac:dyDescent="0.25">
      <c r="A26" s="63">
        <v>45402</v>
      </c>
      <c r="B26" s="25">
        <v>18</v>
      </c>
      <c r="C26" s="8">
        <f>SUMIFS(Dados!$I$1:$I$1989,Dados!$B$1:$B$1989,C$7,Dados!$A$1:$A$1989,$A26)</f>
        <v>9011.2000000000007</v>
      </c>
      <c r="D26" s="8">
        <f>SUMIFS(Dados!$I$1:$I$1989,Dados!$B$1:$B$1989,D$7,Dados!$A$1:$A$1989,$A26)</f>
        <v>3000</v>
      </c>
      <c r="E26" s="8">
        <f>SUMIFS(Dados!$I$1:$I$1989,Dados!$B$1:$B$1989,E$7,Dados!$A$1:$A$1989,$A26)</f>
        <v>15943.27</v>
      </c>
      <c r="F26" s="8">
        <f>SUMIFS(Dados!$I$1:$I$1989,Dados!$B$1:$B$1989,F$7,Dados!$A$1:$A$1989,$A26)</f>
        <v>0</v>
      </c>
      <c r="G26" s="8">
        <f>SUMIFS(Dados!$I$1:$I$1989,Dados!$B$1:$B$1989,G$7,Dados!$A$1:$A$1989,$A26)</f>
        <v>18623.989999999998</v>
      </c>
      <c r="H26" s="8">
        <f>SUMIFS(Dados!$I$1:$I$1989,Dados!$B$1:$B$1989,H$7,Dados!$A$1:$A$1989,$A26)</f>
        <v>0</v>
      </c>
      <c r="I26" s="8">
        <f t="shared" si="0"/>
        <v>46578.46</v>
      </c>
      <c r="J26" s="8">
        <f t="shared" si="1"/>
        <v>0</v>
      </c>
      <c r="K26" s="7">
        <f t="shared" si="2"/>
        <v>46578.46</v>
      </c>
      <c r="L26" s="9">
        <f t="shared" si="3"/>
        <v>1166279.55</v>
      </c>
      <c r="N26" s="35"/>
    </row>
    <row r="27" spans="1:14" ht="24" customHeight="1" x14ac:dyDescent="0.25">
      <c r="A27" s="63">
        <v>45417</v>
      </c>
      <c r="B27" s="25">
        <v>19</v>
      </c>
      <c r="C27" s="8">
        <f>SUMIFS(Dados!$I$1:$I$1989,Dados!$B$1:$B$1989,C$7,Dados!$A$1:$A$1989,$A27)</f>
        <v>15469.919999999998</v>
      </c>
      <c r="D27" s="8">
        <f>SUMIFS(Dados!$I$1:$I$1989,Dados!$B$1:$B$1989,D$7,Dados!$A$1:$A$1989,$A27)</f>
        <v>10255.060000000001</v>
      </c>
      <c r="E27" s="8">
        <f>SUMIFS(Dados!$I$1:$I$1989,Dados!$B$1:$B$1989,E$7,Dados!$A$1:$A$1989,$A27)</f>
        <v>2161.75</v>
      </c>
      <c r="F27" s="8">
        <f>SUMIFS(Dados!$I$1:$I$1989,Dados!$B$1:$B$1989,F$7,Dados!$A$1:$A$1989,$A27)</f>
        <v>0</v>
      </c>
      <c r="G27" s="8">
        <f>SUMIFS(Dados!$I$1:$I$1989,Dados!$B$1:$B$1989,G$7,Dados!$A$1:$A$1989,$A27)</f>
        <v>31777.68</v>
      </c>
      <c r="H27" s="8">
        <f>SUMIFS(Dados!$I$1:$I$1989,Dados!$B$1:$B$1989,H$7,Dados!$A$1:$A$1989,$A27)</f>
        <v>0</v>
      </c>
      <c r="I27" s="8">
        <f t="shared" si="0"/>
        <v>59664.41</v>
      </c>
      <c r="J27" s="8">
        <f t="shared" si="1"/>
        <v>0</v>
      </c>
      <c r="K27" s="7">
        <f t="shared" si="2"/>
        <v>59664.41</v>
      </c>
      <c r="L27" s="9">
        <f t="shared" si="3"/>
        <v>1225943.96</v>
      </c>
      <c r="N27" s="35"/>
    </row>
    <row r="28" spans="1:14" ht="24" customHeight="1" x14ac:dyDescent="0.25">
      <c r="A28" s="63">
        <v>45432</v>
      </c>
      <c r="B28" s="25">
        <v>20</v>
      </c>
      <c r="C28" s="8">
        <f>SUMIFS(Dados!$I$1:$I$1989,Dados!$B$1:$B$1989,C$7,Dados!$A$1:$A$1989,$A28)</f>
        <v>12416.880000000001</v>
      </c>
      <c r="D28" s="8">
        <f>SUMIFS(Dados!$I$1:$I$1989,Dados!$B$1:$B$1989,D$7,Dados!$A$1:$A$1989,$A28)</f>
        <v>3000</v>
      </c>
      <c r="E28" s="8">
        <f>SUMIFS(Dados!$I$1:$I$1989,Dados!$B$1:$B$1989,E$7,Dados!$A$1:$A$1989,$A28)</f>
        <v>12880.49</v>
      </c>
      <c r="F28" s="8">
        <f>SUMIFS(Dados!$I$1:$I$1989,Dados!$B$1:$B$1989,F$7,Dados!$A$1:$A$1989,$A28)</f>
        <v>0</v>
      </c>
      <c r="G28" s="8">
        <f>SUMIFS(Dados!$I$1:$I$1989,Dados!$B$1:$B$1989,G$7,Dados!$A$1:$A$1989,$A28)</f>
        <v>25177.91</v>
      </c>
      <c r="H28" s="8">
        <f>SUMIFS(Dados!$I$1:$I$1989,Dados!$B$1:$B$1989,H$7,Dados!$A$1:$A$1989,$A28)</f>
        <v>0</v>
      </c>
      <c r="I28" s="8">
        <f t="shared" si="0"/>
        <v>53475.28</v>
      </c>
      <c r="J28" s="8">
        <f t="shared" si="1"/>
        <v>0</v>
      </c>
      <c r="K28" s="7">
        <f t="shared" si="2"/>
        <v>53475.28</v>
      </c>
      <c r="L28" s="9">
        <f t="shared" si="3"/>
        <v>1279419.24</v>
      </c>
      <c r="N28" s="35"/>
    </row>
    <row r="29" spans="1:14" ht="24" customHeight="1" x14ac:dyDescent="0.25">
      <c r="A29" s="63">
        <v>45448</v>
      </c>
      <c r="B29" s="25">
        <v>21</v>
      </c>
      <c r="C29" s="8">
        <f>SUMIFS(Dados!$I$1:$I$1989,Dados!$B$1:$B$1989,C$7,Dados!$A$1:$A$1989,$A29)</f>
        <v>7195.86</v>
      </c>
      <c r="D29" s="8">
        <f>SUMIFS(Dados!$I$1:$I$1989,Dados!$B$1:$B$1989,D$7,Dados!$A$1:$A$1989,$A29)</f>
        <v>6000</v>
      </c>
      <c r="E29" s="8">
        <f>SUMIFS(Dados!$I$1:$I$1989,Dados!$B$1:$B$1989,E$7,Dados!$A$1:$A$1989,$A29)</f>
        <v>3863.75</v>
      </c>
      <c r="F29" s="8">
        <f>SUMIFS(Dados!$I$1:$I$1989,Dados!$B$1:$B$1989,F$7,Dados!$A$1:$A$1989,$A29)</f>
        <v>0</v>
      </c>
      <c r="G29" s="8">
        <f>SUMIFS(Dados!$I$1:$I$1989,Dados!$B$1:$B$1989,G$7,Dados!$A$1:$A$1989,$A29)</f>
        <v>3159.14</v>
      </c>
      <c r="H29" s="8">
        <f>SUMIFS(Dados!$I$1:$I$1989,Dados!$B$1:$B$1989,H$7,Dados!$A$1:$A$1989,$A29)</f>
        <v>0</v>
      </c>
      <c r="I29" s="8">
        <f t="shared" si="0"/>
        <v>20218.75</v>
      </c>
      <c r="J29" s="8">
        <f t="shared" si="1"/>
        <v>0</v>
      </c>
      <c r="K29" s="7">
        <f t="shared" si="2"/>
        <v>20218.75</v>
      </c>
      <c r="L29" s="9">
        <f t="shared" si="3"/>
        <v>1299637.99</v>
      </c>
      <c r="N29" s="35"/>
    </row>
    <row r="30" spans="1:14" ht="24" customHeight="1" x14ac:dyDescent="0.25">
      <c r="A30" s="63">
        <v>45463</v>
      </c>
      <c r="B30" s="25">
        <v>22</v>
      </c>
      <c r="C30" s="8">
        <f>SUMIFS(Dados!$I$1:$I$1989,Dados!$B$1:$B$1989,C$7,Dados!$A$1:$A$1989,$A30)</f>
        <v>13244</v>
      </c>
      <c r="D30" s="8">
        <f>SUMIFS(Dados!$I$1:$I$1989,Dados!$B$1:$B$1989,D$7,Dados!$A$1:$A$1989,$A30)</f>
        <v>3000</v>
      </c>
      <c r="E30" s="8">
        <f>SUMIFS(Dados!$I$1:$I$1989,Dados!$B$1:$B$1989,E$7,Dados!$A$1:$A$1989,$A30)</f>
        <v>14826.34</v>
      </c>
      <c r="F30" s="8">
        <f>SUMIFS(Dados!$I$1:$I$1989,Dados!$B$1:$B$1989,F$7,Dados!$A$1:$A$1989,$A30)</f>
        <v>0</v>
      </c>
      <c r="G30" s="8">
        <f>SUMIFS(Dados!$I$1:$I$1989,Dados!$B$1:$B$1989,G$7,Dados!$A$1:$A$1989,$A30)</f>
        <v>7168.41</v>
      </c>
      <c r="H30" s="8">
        <f>SUMIFS(Dados!$I$1:$I$1989,Dados!$B$1:$B$1989,H$7,Dados!$A$1:$A$1989,$A30)</f>
        <v>0</v>
      </c>
      <c r="I30" s="8">
        <f t="shared" si="0"/>
        <v>38238.75</v>
      </c>
      <c r="J30" s="8">
        <f t="shared" si="1"/>
        <v>0</v>
      </c>
      <c r="K30" s="7">
        <f t="shared" si="2"/>
        <v>38238.75</v>
      </c>
      <c r="L30" s="9">
        <f t="shared" si="3"/>
        <v>1337876.74</v>
      </c>
      <c r="N30" s="35"/>
    </row>
    <row r="31" spans="1:14" ht="24" customHeight="1" x14ac:dyDescent="0.25">
      <c r="A31" s="63">
        <v>45478</v>
      </c>
      <c r="B31" s="25">
        <v>23</v>
      </c>
      <c r="C31" s="8">
        <f>SUMIFS(Dados!$I$1:$I$1989,Dados!$B$1:$B$1989,C$7,Dados!$A$1:$A$1989,$A31)</f>
        <v>20637.47</v>
      </c>
      <c r="D31" s="8">
        <f>SUMIFS(Dados!$I$1:$I$1989,Dados!$B$1:$B$1989,D$7,Dados!$A$1:$A$1989,$A31)</f>
        <v>19974.39</v>
      </c>
      <c r="E31" s="8">
        <f>SUMIFS(Dados!$I$1:$I$1989,Dados!$B$1:$B$1989,E$7,Dados!$A$1:$A$1989,$A31)</f>
        <v>3895.09</v>
      </c>
      <c r="F31" s="8">
        <f>SUMIFS(Dados!$I$1:$I$1989,Dados!$B$1:$B$1989,F$7,Dados!$A$1:$A$1989,$A31)</f>
        <v>0</v>
      </c>
      <c r="G31" s="8">
        <f>SUMIFS(Dados!$I$1:$I$1989,Dados!$B$1:$B$1989,G$7,Dados!$A$1:$A$1989,$A31)</f>
        <v>15429.23</v>
      </c>
      <c r="H31" s="8">
        <f>SUMIFS(Dados!$I$1:$I$1989,Dados!$B$1:$B$1989,H$7,Dados!$A$1:$A$1989,$A31)</f>
        <v>0</v>
      </c>
      <c r="I31" s="8">
        <f t="shared" si="0"/>
        <v>59936.179999999993</v>
      </c>
      <c r="J31" s="8">
        <f t="shared" si="1"/>
        <v>0</v>
      </c>
      <c r="K31" s="7">
        <f t="shared" si="2"/>
        <v>59936.179999999993</v>
      </c>
      <c r="L31" s="9">
        <f t="shared" si="3"/>
        <v>1397812.92</v>
      </c>
      <c r="N31" s="35"/>
    </row>
    <row r="32" spans="1:14" ht="24" customHeight="1" x14ac:dyDescent="0.25">
      <c r="A32" s="63">
        <v>45493</v>
      </c>
      <c r="B32" s="25">
        <v>24</v>
      </c>
      <c r="C32" s="8">
        <f>SUMIFS(Dados!$I$1:$I$1989,Dados!$B$1:$B$1989,C$7,Dados!$A$1:$A$1989,$A32)</f>
        <v>5209.2</v>
      </c>
      <c r="D32" s="8">
        <f>SUMIFS(Dados!$I$1:$I$1989,Dados!$B$1:$B$1989,D$7,Dados!$A$1:$A$1989,$A32)</f>
        <v>380</v>
      </c>
      <c r="E32" s="8">
        <f>SUMIFS(Dados!$I$1:$I$1989,Dados!$B$1:$B$1989,E$7,Dados!$A$1:$A$1989,$A32)</f>
        <v>16972.850000000002</v>
      </c>
      <c r="F32" s="8">
        <f>SUMIFS(Dados!$I$1:$I$1989,Dados!$B$1:$B$1989,F$7,Dados!$A$1:$A$1989,$A32)</f>
        <v>0</v>
      </c>
      <c r="G32" s="8">
        <f>SUMIFS(Dados!$I$1:$I$1989,Dados!$B$1:$B$1989,G$7,Dados!$A$1:$A$1989,$A32)</f>
        <v>7847.75</v>
      </c>
      <c r="H32" s="8">
        <f>SUMIFS(Dados!$I$1:$I$1989,Dados!$B$1:$B$1989,H$7,Dados!$A$1:$A$1989,$A32)</f>
        <v>0</v>
      </c>
      <c r="I32" s="8">
        <f t="shared" si="0"/>
        <v>30409.800000000003</v>
      </c>
      <c r="J32" s="8">
        <f t="shared" si="1"/>
        <v>0</v>
      </c>
      <c r="K32" s="7">
        <f t="shared" si="2"/>
        <v>30409.800000000003</v>
      </c>
      <c r="L32" s="9">
        <f t="shared" si="3"/>
        <v>1428222.72</v>
      </c>
      <c r="N32" s="35"/>
    </row>
    <row r="33" spans="1:14" ht="24" customHeight="1" x14ac:dyDescent="0.25">
      <c r="A33" s="63">
        <v>45509</v>
      </c>
      <c r="B33" s="25">
        <v>25</v>
      </c>
      <c r="C33" s="8">
        <f>SUMIFS(Dados!$I$1:$I$1989,Dados!$B$1:$B$1989,C$7,Dados!$A$1:$A$1989,$A33)</f>
        <v>30817.059999999998</v>
      </c>
      <c r="D33" s="8">
        <f>SUMIFS(Dados!$I$1:$I$1989,Dados!$B$1:$B$1989,D$7,Dados!$A$1:$A$1989,$A33)</f>
        <v>9813</v>
      </c>
      <c r="E33" s="8">
        <f>SUMIFS(Dados!$I$1:$I$1989,Dados!$B$1:$B$1989,E$7,Dados!$A$1:$A$1989,$A33)</f>
        <v>4757.2299999999996</v>
      </c>
      <c r="F33" s="8">
        <f>SUMIFS(Dados!$I$1:$I$1989,Dados!$B$1:$B$1989,F$7,Dados!$A$1:$A$1989,$A33)</f>
        <v>0</v>
      </c>
      <c r="G33" s="8">
        <f>SUMIFS(Dados!$I$1:$I$1989,Dados!$B$1:$B$1989,G$7,Dados!$A$1:$A$1989,$A33)</f>
        <v>7647.9</v>
      </c>
      <c r="H33" s="8">
        <f>SUMIFS(Dados!$I$1:$I$1989,Dados!$B$1:$B$1989,H$7,Dados!$A$1:$A$1989,$A33)</f>
        <v>0</v>
      </c>
      <c r="I33" s="8">
        <f t="shared" si="0"/>
        <v>53035.189999999995</v>
      </c>
      <c r="J33" s="8">
        <f t="shared" si="1"/>
        <v>0</v>
      </c>
      <c r="K33" s="7">
        <f t="shared" si="2"/>
        <v>53035.189999999995</v>
      </c>
      <c r="L33" s="9">
        <f t="shared" si="3"/>
        <v>1481257.91</v>
      </c>
      <c r="N33" s="35"/>
    </row>
    <row r="34" spans="1:14" ht="24" customHeight="1" x14ac:dyDescent="0.25">
      <c r="A34" s="63">
        <v>45524</v>
      </c>
      <c r="B34" s="25">
        <v>26</v>
      </c>
      <c r="C34" s="8">
        <f>SUMIFS(Dados!$I$1:$I$1989,Dados!$B$1:$B$1989,C$7,Dados!$A$1:$A$1989,$A34)</f>
        <v>14846</v>
      </c>
      <c r="D34" s="8">
        <f>SUMIFS(Dados!$I$1:$I$1989,Dados!$B$1:$B$1989,D$7,Dados!$A$1:$A$1989,$A34)</f>
        <v>8370</v>
      </c>
      <c r="E34" s="8">
        <f>SUMIFS(Dados!$I$1:$I$1989,Dados!$B$1:$B$1989,E$7,Dados!$A$1:$A$1989,$A34)</f>
        <v>14544.89</v>
      </c>
      <c r="F34" s="8">
        <f>SUMIFS(Dados!$I$1:$I$1989,Dados!$B$1:$B$1989,F$7,Dados!$A$1:$A$1989,$A34)</f>
        <v>0</v>
      </c>
      <c r="G34" s="8">
        <f>SUMIFS(Dados!$I$1:$I$1989,Dados!$B$1:$B$1989,G$7,Dados!$A$1:$A$1989,$A34)</f>
        <v>3944.8199999999997</v>
      </c>
      <c r="H34" s="8">
        <f>SUMIFS(Dados!$I$1:$I$1989,Dados!$B$1:$B$1989,H$7,Dados!$A$1:$A$1989,$A34)</f>
        <v>0</v>
      </c>
      <c r="I34" s="8">
        <f t="shared" si="0"/>
        <v>41705.71</v>
      </c>
      <c r="J34" s="8">
        <f t="shared" si="1"/>
        <v>0</v>
      </c>
      <c r="K34" s="7">
        <f t="shared" si="2"/>
        <v>41705.71</v>
      </c>
      <c r="L34" s="9">
        <f t="shared" si="3"/>
        <v>1522963.6199999999</v>
      </c>
      <c r="N34" s="35"/>
    </row>
    <row r="35" spans="1:14" ht="24" customHeight="1" x14ac:dyDescent="0.25">
      <c r="A35" s="63">
        <v>45540</v>
      </c>
      <c r="B35" s="25">
        <v>27</v>
      </c>
      <c r="C35" s="8">
        <f>SUMIFS(Dados!$I$1:$I$1989,Dados!$B$1:$B$1989,C$7,Dados!$A$1:$A$1989,$A35)</f>
        <v>16356.189999999999</v>
      </c>
      <c r="D35" s="8">
        <f>SUMIFS(Dados!$I$1:$I$1989,Dados!$B$1:$B$1989,D$7,Dados!$A$1:$A$1989,$A35)</f>
        <v>14930</v>
      </c>
      <c r="E35" s="8">
        <f>SUMIFS(Dados!$I$1:$I$1989,Dados!$B$1:$B$1989,E$7,Dados!$A$1:$A$1989,$A35)</f>
        <v>2323.6999999999998</v>
      </c>
      <c r="F35" s="8">
        <f>SUMIFS(Dados!$I$1:$I$1989,Dados!$B$1:$B$1989,F$7,Dados!$A$1:$A$1989,$A35)</f>
        <v>0</v>
      </c>
      <c r="G35" s="8">
        <f>SUMIFS(Dados!$I$1:$I$1989,Dados!$B$1:$B$1989,G$7,Dados!$A$1:$A$1989,$A35)</f>
        <v>11950.41</v>
      </c>
      <c r="H35" s="8">
        <f>SUMIFS(Dados!$I$1:$I$1989,Dados!$B$1:$B$1989,H$7,Dados!$A$1:$A$1989,$A35)</f>
        <v>0</v>
      </c>
      <c r="I35" s="8">
        <f t="shared" si="0"/>
        <v>45560.3</v>
      </c>
      <c r="J35" s="8">
        <f t="shared" si="1"/>
        <v>0</v>
      </c>
      <c r="K35" s="7">
        <f t="shared" si="2"/>
        <v>45560.3</v>
      </c>
      <c r="L35" s="9">
        <f t="shared" si="3"/>
        <v>1568523.92</v>
      </c>
      <c r="N35" s="35"/>
    </row>
    <row r="36" spans="1:14" ht="24" customHeight="1" x14ac:dyDescent="0.25">
      <c r="A36" s="63">
        <v>45555</v>
      </c>
      <c r="B36" s="25">
        <v>28</v>
      </c>
      <c r="C36" s="8">
        <f>SUMIFS(Dados!$I$1:$I$1989,Dados!$B$1:$B$1989,C$7,Dados!$A$1:$A$1989,$A36)</f>
        <v>14276</v>
      </c>
      <c r="D36" s="8">
        <f>SUMIFS(Dados!$I$1:$I$1989,Dados!$B$1:$B$1989,D$7,Dados!$A$1:$A$1989,$A36)</f>
        <v>0</v>
      </c>
      <c r="E36" s="8">
        <f>SUMIFS(Dados!$I$1:$I$1989,Dados!$B$1:$B$1989,E$7,Dados!$A$1:$A$1989,$A36)</f>
        <v>7946.4500000000007</v>
      </c>
      <c r="F36" s="8">
        <f>SUMIFS(Dados!$I$1:$I$1989,Dados!$B$1:$B$1989,F$7,Dados!$A$1:$A$1989,$A36)</f>
        <v>0</v>
      </c>
      <c r="G36" s="8">
        <f>SUMIFS(Dados!$I$1:$I$1989,Dados!$B$1:$B$1989,G$7,Dados!$A$1:$A$1989,$A36)</f>
        <v>17161.310000000001</v>
      </c>
      <c r="H36" s="8">
        <f>SUMIFS(Dados!$I$1:$I$1989,Dados!$B$1:$B$1989,H$7,Dados!$A$1:$A$1989,$A36)</f>
        <v>0</v>
      </c>
      <c r="I36" s="8">
        <f t="shared" si="0"/>
        <v>39383.760000000002</v>
      </c>
      <c r="J36" s="8">
        <f t="shared" si="1"/>
        <v>0</v>
      </c>
      <c r="K36" s="7">
        <f t="shared" si="2"/>
        <v>39383.760000000002</v>
      </c>
      <c r="L36" s="9">
        <f t="shared" si="3"/>
        <v>1607907.68</v>
      </c>
      <c r="N36" s="35"/>
    </row>
    <row r="37" spans="1:14" ht="24" customHeight="1" x14ac:dyDescent="0.25">
      <c r="A37" s="63">
        <v>45570</v>
      </c>
      <c r="B37" s="25">
        <v>29</v>
      </c>
      <c r="C37" s="8">
        <f>SUMIFS(Dados!$I$1:$I$1989,Dados!$B$1:$B$1989,C$7,Dados!$A$1:$A$1989,$A37)</f>
        <v>13047.060000000001</v>
      </c>
      <c r="D37" s="8">
        <f>SUMIFS(Dados!$I$1:$I$1989,Dados!$B$1:$B$1989,D$7,Dados!$A$1:$A$1989,$A37)</f>
        <v>9560</v>
      </c>
      <c r="E37" s="8">
        <f>SUMIFS(Dados!$I$1:$I$1989,Dados!$B$1:$B$1989,E$7,Dados!$A$1:$A$1989,$A37)</f>
        <v>4111.6399999999994</v>
      </c>
      <c r="F37" s="8">
        <f>SUMIFS(Dados!$I$1:$I$1989,Dados!$B$1:$B$1989,F$7,Dados!$A$1:$A$1989,$A37)</f>
        <v>0</v>
      </c>
      <c r="G37" s="8">
        <f>SUMIFS(Dados!$I$1:$I$1989,Dados!$B$1:$B$1989,G$7,Dados!$A$1:$A$1989,$A37)</f>
        <v>68715.009999999995</v>
      </c>
      <c r="H37" s="8">
        <f>SUMIFS(Dados!$I$1:$I$1989,Dados!$B$1:$B$1989,H$7,Dados!$A$1:$A$1989,$A37)</f>
        <v>0</v>
      </c>
      <c r="I37" s="8">
        <f t="shared" si="0"/>
        <v>95433.709999999992</v>
      </c>
      <c r="J37" s="8">
        <f t="shared" si="1"/>
        <v>0</v>
      </c>
      <c r="K37" s="7">
        <f t="shared" si="2"/>
        <v>95433.709999999992</v>
      </c>
      <c r="L37" s="9">
        <f t="shared" si="3"/>
        <v>1703341.39</v>
      </c>
      <c r="N37" s="35"/>
    </row>
    <row r="38" spans="1:14" ht="24" customHeight="1" x14ac:dyDescent="0.25">
      <c r="A38" s="63">
        <v>45585</v>
      </c>
      <c r="B38" s="25">
        <v>30</v>
      </c>
      <c r="C38" s="8">
        <f>SUMIFS(Dados!$I$1:$I$1989,Dados!$B$1:$B$1989,C$7,Dados!$A$1:$A$1989,$A38)</f>
        <v>9106</v>
      </c>
      <c r="D38" s="8">
        <f>SUMIFS(Dados!$I$1:$I$1989,Dados!$B$1:$B$1989,D$7,Dados!$A$1:$A$1989,$A38)</f>
        <v>2500</v>
      </c>
      <c r="E38" s="8">
        <f>SUMIFS(Dados!$I$1:$I$1989,Dados!$B$1:$B$1989,E$7,Dados!$A$1:$A$1989,$A38)</f>
        <v>6536.2400000000007</v>
      </c>
      <c r="F38" s="8">
        <f>SUMIFS(Dados!$I$1:$I$1989,Dados!$B$1:$B$1989,F$7,Dados!$A$1:$A$1989,$A38)</f>
        <v>0</v>
      </c>
      <c r="G38" s="8">
        <f>SUMIFS(Dados!$I$1:$I$1989,Dados!$B$1:$B$1989,G$7,Dados!$A$1:$A$1989,$A38)</f>
        <v>1500</v>
      </c>
      <c r="H38" s="8">
        <f>SUMIFS(Dados!$I$1:$I$1989,Dados!$B$1:$B$1989,H$7,Dados!$A$1:$A$1989,$A38)</f>
        <v>0</v>
      </c>
      <c r="I38" s="8">
        <f t="shared" si="0"/>
        <v>19642.240000000002</v>
      </c>
      <c r="J38" s="8">
        <f t="shared" si="1"/>
        <v>0</v>
      </c>
      <c r="K38" s="7">
        <f t="shared" si="2"/>
        <v>19642.240000000002</v>
      </c>
      <c r="L38" s="9">
        <f t="shared" si="3"/>
        <v>1722983.63</v>
      </c>
      <c r="N38" s="35"/>
    </row>
    <row r="39" spans="1:14" ht="24" customHeight="1" x14ac:dyDescent="0.25">
      <c r="A39" s="63">
        <v>45601</v>
      </c>
      <c r="B39" s="25">
        <v>31</v>
      </c>
      <c r="C39" s="8">
        <f>SUMIFS(Dados!$I$1:$I$1989,Dados!$B$1:$B$1989,C$7,Dados!$A$1:$A$1989,$A39)</f>
        <v>7619.14</v>
      </c>
      <c r="D39" s="8">
        <f>SUMIFS(Dados!$I$1:$I$1989,Dados!$B$1:$B$1989,D$7,Dados!$A$1:$A$1989,$A39)</f>
        <v>7324.2</v>
      </c>
      <c r="E39" s="8">
        <f>SUMIFS(Dados!$I$1:$I$1989,Dados!$B$1:$B$1989,E$7,Dados!$A$1:$A$1989,$A39)</f>
        <v>1090</v>
      </c>
      <c r="F39" s="8">
        <f>SUMIFS(Dados!$I$1:$I$1989,Dados!$B$1:$B$1989,F$7,Dados!$A$1:$A$1989,$A39)</f>
        <v>0</v>
      </c>
      <c r="G39" s="8">
        <f>SUMIFS(Dados!$I$1:$I$1989,Dados!$B$1:$B$1989,G$7,Dados!$A$1:$A$1989,$A39)</f>
        <v>29024.300000000003</v>
      </c>
      <c r="H39" s="8">
        <f>SUMIFS(Dados!$I$1:$I$1989,Dados!$B$1:$B$1989,H$7,Dados!$A$1:$A$1989,$A39)</f>
        <v>0</v>
      </c>
      <c r="I39" s="8">
        <f t="shared" si="0"/>
        <v>45057.64</v>
      </c>
      <c r="J39" s="8">
        <f t="shared" si="1"/>
        <v>0</v>
      </c>
      <c r="K39" s="7">
        <f t="shared" si="2"/>
        <v>45057.64</v>
      </c>
      <c r="L39" s="9">
        <f t="shared" si="3"/>
        <v>1768041.2699999998</v>
      </c>
      <c r="N39" s="35"/>
    </row>
    <row r="40" spans="1:14" ht="24" customHeight="1" x14ac:dyDescent="0.25">
      <c r="A40" s="63">
        <v>45616</v>
      </c>
      <c r="B40" s="25">
        <v>32</v>
      </c>
      <c r="C40" s="8">
        <f>SUMIFS(Dados!$I$1:$I$1989,Dados!$B$1:$B$1989,C$7,Dados!$A$1:$A$1989,$A40)</f>
        <v>9366</v>
      </c>
      <c r="D40" s="8">
        <f>SUMIFS(Dados!$I$1:$I$1989,Dados!$B$1:$B$1989,D$7,Dados!$A$1:$A$1989,$A40)</f>
        <v>22.8</v>
      </c>
      <c r="E40" s="8">
        <f>SUMIFS(Dados!$I$1:$I$1989,Dados!$B$1:$B$1989,E$7,Dados!$A$1:$A$1989,$A40)</f>
        <v>4423.8599999999997</v>
      </c>
      <c r="F40" s="8">
        <f>SUMIFS(Dados!$I$1:$I$1989,Dados!$B$1:$B$1989,F$7,Dados!$A$1:$A$1989,$A40)</f>
        <v>0</v>
      </c>
      <c r="G40" s="8">
        <f>SUMIFS(Dados!$I$1:$I$1989,Dados!$B$1:$B$1989,G$7,Dados!$A$1:$A$1989,$A40)</f>
        <v>10131.84</v>
      </c>
      <c r="H40" s="8">
        <f>SUMIFS(Dados!$I$1:$I$1989,Dados!$B$1:$B$1989,H$7,Dados!$A$1:$A$1989,$A40)</f>
        <v>0</v>
      </c>
      <c r="I40" s="8">
        <f t="shared" si="0"/>
        <v>23944.5</v>
      </c>
      <c r="J40" s="8">
        <f t="shared" si="1"/>
        <v>0</v>
      </c>
      <c r="K40" s="7">
        <f t="shared" si="2"/>
        <v>23944.5</v>
      </c>
      <c r="L40" s="9">
        <f t="shared" si="3"/>
        <v>1791985.7699999998</v>
      </c>
      <c r="N40" s="35"/>
    </row>
    <row r="41" spans="1:14" ht="24" customHeight="1" x14ac:dyDescent="0.25">
      <c r="A41" s="63">
        <v>45631</v>
      </c>
      <c r="B41" s="25">
        <v>33</v>
      </c>
      <c r="C41" s="8">
        <f>SUMIFS(Dados!$I$1:$I$1989,Dados!$B$1:$B$1989,C$7,Dados!$A$1:$A$1989,$A41)</f>
        <v>3130.46</v>
      </c>
      <c r="D41" s="8">
        <f>SUMIFS(Dados!$I$1:$I$1989,Dados!$B$1:$B$1989,D$7,Dados!$A$1:$A$1989,$A41)</f>
        <v>10020</v>
      </c>
      <c r="E41" s="8">
        <f>SUMIFS(Dados!$I$1:$I$1989,Dados!$B$1:$B$1989,E$7,Dados!$A$1:$A$1989,$A41)</f>
        <v>2414.1999999999998</v>
      </c>
      <c r="F41" s="8">
        <f>SUMIFS(Dados!$I$1:$I$1989,Dados!$B$1:$B$1989,F$7,Dados!$A$1:$A$1989,$A41)</f>
        <v>0</v>
      </c>
      <c r="G41" s="8">
        <f>SUMIFS(Dados!$I$1:$I$1989,Dados!$B$1:$B$1989,G$7,Dados!$A$1:$A$1989,$A41)</f>
        <v>6496.93</v>
      </c>
      <c r="H41" s="8">
        <f>SUMIFS(Dados!$I$1:$I$1989,Dados!$B$1:$B$1989,H$7,Dados!$A$1:$A$1989,$A41)</f>
        <v>0</v>
      </c>
      <c r="I41" s="8">
        <f t="shared" ref="I41:I72" si="4">SUM(C41:H41)</f>
        <v>22061.59</v>
      </c>
      <c r="J41" s="8">
        <f t="shared" ref="J41:J72" si="5">ROUND(I41*$L$4,2)</f>
        <v>0</v>
      </c>
      <c r="K41" s="7">
        <f t="shared" ref="K41:K72" si="6">SUM(I41:J41)</f>
        <v>22061.59</v>
      </c>
      <c r="L41" s="9">
        <f t="shared" si="3"/>
        <v>1814047.3599999999</v>
      </c>
      <c r="N41" s="35"/>
    </row>
    <row r="42" spans="1:14" ht="24" customHeight="1" x14ac:dyDescent="0.25">
      <c r="A42" s="63">
        <v>45646</v>
      </c>
      <c r="B42" s="25">
        <v>34</v>
      </c>
      <c r="C42" s="8">
        <f>SUMIFS(Dados!$I$1:$I$1989,Dados!$B$1:$B$1989,C$7,Dados!$A$1:$A$1989,$A42)</f>
        <v>4880</v>
      </c>
      <c r="D42" s="8">
        <f>SUMIFS(Dados!$I$1:$I$1989,Dados!$B$1:$B$1989,D$7,Dados!$A$1:$A$1989,$A42)</f>
        <v>4000</v>
      </c>
      <c r="E42" s="8">
        <f>SUMIFS(Dados!$I$1:$I$1989,Dados!$B$1:$B$1989,E$7,Dados!$A$1:$A$1989,$A42)</f>
        <v>8970.23</v>
      </c>
      <c r="F42" s="8">
        <f>SUMIFS(Dados!$I$1:$I$1989,Dados!$B$1:$B$1989,F$7,Dados!$A$1:$A$1989,$A42)</f>
        <v>0</v>
      </c>
      <c r="G42" s="8">
        <f>SUMIFS(Dados!$I$1:$I$1989,Dados!$B$1:$B$1989,G$7,Dados!$A$1:$A$1989,$A42)</f>
        <v>24094.09</v>
      </c>
      <c r="H42" s="8">
        <f>SUMIFS(Dados!$I$1:$I$1989,Dados!$B$1:$B$1989,H$7,Dados!$A$1:$A$1989,$A42)</f>
        <v>0</v>
      </c>
      <c r="I42" s="8">
        <f t="shared" si="4"/>
        <v>41944.32</v>
      </c>
      <c r="J42" s="8">
        <f t="shared" si="5"/>
        <v>0</v>
      </c>
      <c r="K42" s="7">
        <f t="shared" si="6"/>
        <v>41944.32</v>
      </c>
      <c r="L42" s="9">
        <f t="shared" si="3"/>
        <v>1855991.68</v>
      </c>
      <c r="N42" s="35"/>
    </row>
    <row r="43" spans="1:14" ht="24" customHeight="1" x14ac:dyDescent="0.25">
      <c r="A43" s="63">
        <v>45662</v>
      </c>
      <c r="B43" s="25">
        <v>35</v>
      </c>
      <c r="C43" s="8">
        <f>SUMIFS(Dados!$I$1:$I$1989,Dados!$B$1:$B$1989,C$7,Dados!$A$1:$A$1989,$A43)</f>
        <v>4050</v>
      </c>
      <c r="D43" s="8">
        <f>SUMIFS(Dados!$I$1:$I$1989,Dados!$B$1:$B$1989,D$7,Dados!$A$1:$A$1989,$A43)</f>
        <v>7324.2</v>
      </c>
      <c r="E43" s="8">
        <f>SUMIFS(Dados!$I$1:$I$1989,Dados!$B$1:$B$1989,E$7,Dados!$A$1:$A$1989,$A43)</f>
        <v>1275.6500000000001</v>
      </c>
      <c r="F43" s="8">
        <f>SUMIFS(Dados!$I$1:$I$1989,Dados!$B$1:$B$1989,F$7,Dados!$A$1:$A$1989,$A43)</f>
        <v>0</v>
      </c>
      <c r="G43" s="8">
        <f>SUMIFS(Dados!$I$1:$I$1989,Dados!$B$1:$B$1989,G$7,Dados!$A$1:$A$1989,$A43)</f>
        <v>2521</v>
      </c>
      <c r="H43" s="8">
        <f>SUMIFS(Dados!$I$1:$I$1989,Dados!$B$1:$B$1989,H$7,Dados!$A$1:$A$1989,$A43)</f>
        <v>0</v>
      </c>
      <c r="I43" s="8">
        <f t="shared" si="4"/>
        <v>15170.85</v>
      </c>
      <c r="J43" s="8">
        <f t="shared" si="5"/>
        <v>0</v>
      </c>
      <c r="K43" s="7">
        <f t="shared" si="6"/>
        <v>15170.85</v>
      </c>
      <c r="L43" s="9">
        <f t="shared" si="3"/>
        <v>1871162.53</v>
      </c>
      <c r="N43" s="35"/>
    </row>
    <row r="44" spans="1:14" ht="24" customHeight="1" x14ac:dyDescent="0.25">
      <c r="A44" s="63">
        <v>45677</v>
      </c>
      <c r="B44" s="25">
        <v>36</v>
      </c>
      <c r="C44" s="8">
        <f>SUMIFS(Dados!$I$1:$I$1989,Dados!$B$1:$B$1989,C$7,Dados!$A$1:$A$1989,$A44)</f>
        <v>0</v>
      </c>
      <c r="D44" s="8">
        <f>SUMIFS(Dados!$I$1:$I$1989,Dados!$B$1:$B$1989,D$7,Dados!$A$1:$A$1989,$A44)</f>
        <v>0</v>
      </c>
      <c r="E44" s="8">
        <f>SUMIFS(Dados!$I$1:$I$1989,Dados!$B$1:$B$1989,E$7,Dados!$A$1:$A$1989,$A44)</f>
        <v>6481.13</v>
      </c>
      <c r="F44" s="8">
        <f>SUMIFS(Dados!$I$1:$I$1989,Dados!$B$1:$B$1989,F$7,Dados!$A$1:$A$1989,$A44)</f>
        <v>0</v>
      </c>
      <c r="G44" s="8">
        <f>SUMIFS(Dados!$I$1:$I$1989,Dados!$B$1:$B$1989,G$7,Dados!$A$1:$A$1989,$A44)</f>
        <v>17534.2</v>
      </c>
      <c r="H44" s="8">
        <f>SUMIFS(Dados!$I$1:$I$1989,Dados!$B$1:$B$1989,H$7,Dados!$A$1:$A$1989,$A44)</f>
        <v>0</v>
      </c>
      <c r="I44" s="8">
        <f t="shared" si="4"/>
        <v>24015.33</v>
      </c>
      <c r="J44" s="8">
        <f t="shared" si="5"/>
        <v>0</v>
      </c>
      <c r="K44" s="7">
        <f t="shared" si="6"/>
        <v>24015.33</v>
      </c>
      <c r="L44" s="9">
        <f t="shared" si="3"/>
        <v>1895177.86</v>
      </c>
      <c r="N44" s="35"/>
    </row>
    <row r="45" spans="1:14" ht="24" customHeight="1" x14ac:dyDescent="0.25">
      <c r="A45" s="63">
        <v>45693</v>
      </c>
      <c r="B45" s="25">
        <v>37</v>
      </c>
      <c r="C45" s="8">
        <f>SUMIFS(Dados!$I$1:$I$1989,Dados!$B$1:$B$1989,C$7,Dados!$A$1:$A$1989,$A45)</f>
        <v>0</v>
      </c>
      <c r="D45" s="8">
        <f>SUMIFS(Dados!$I$1:$I$1989,Dados!$B$1:$B$1989,D$7,Dados!$A$1:$A$1989,$A45)</f>
        <v>8000</v>
      </c>
      <c r="E45" s="8">
        <f>SUMIFS(Dados!$I$1:$I$1989,Dados!$B$1:$B$1989,E$7,Dados!$A$1:$A$1989,$A45)</f>
        <v>146</v>
      </c>
      <c r="F45" s="8">
        <f>SUMIFS(Dados!$I$1:$I$1989,Dados!$B$1:$B$1989,F$7,Dados!$A$1:$A$1989,$A45)</f>
        <v>0</v>
      </c>
      <c r="G45" s="8">
        <f>SUMIFS(Dados!$I$1:$I$1989,Dados!$B$1:$B$1989,G$7,Dados!$A$1:$A$1989,$A45)</f>
        <v>1869.9199999999998</v>
      </c>
      <c r="H45" s="8">
        <f>SUMIFS(Dados!$I$1:$I$1989,Dados!$B$1:$B$1989,H$7,Dados!$A$1:$A$1989,$A45)</f>
        <v>0</v>
      </c>
      <c r="I45" s="8">
        <f t="shared" si="4"/>
        <v>10015.92</v>
      </c>
      <c r="J45" s="8">
        <f t="shared" si="5"/>
        <v>0</v>
      </c>
      <c r="K45" s="7">
        <f t="shared" si="6"/>
        <v>10015.92</v>
      </c>
      <c r="L45" s="9">
        <f t="shared" si="3"/>
        <v>1905193.78</v>
      </c>
      <c r="N45" s="35"/>
    </row>
    <row r="46" spans="1:14" ht="24" customHeight="1" x14ac:dyDescent="0.25">
      <c r="A46" s="63">
        <v>45708</v>
      </c>
      <c r="B46" s="25">
        <v>38</v>
      </c>
      <c r="C46" s="8">
        <f>SUMIFS(Dados!$I$1:$I$1989,Dados!$B$1:$B$1989,C$7,Dados!$A$1:$A$1989,$A46)</f>
        <v>0</v>
      </c>
      <c r="D46" s="8">
        <f>SUMIFS(Dados!$I$1:$I$1989,Dados!$B$1:$B$1989,D$7,Dados!$A$1:$A$1989,$A46)</f>
        <v>0</v>
      </c>
      <c r="E46" s="8">
        <f>SUMIFS(Dados!$I$1:$I$1989,Dados!$B$1:$B$1989,E$7,Dados!$A$1:$A$1989,$A46)</f>
        <v>0</v>
      </c>
      <c r="F46" s="8">
        <f>SUMIFS(Dados!$I$1:$I$1989,Dados!$B$1:$B$1989,F$7,Dados!$A$1:$A$1989,$A46)</f>
        <v>0</v>
      </c>
      <c r="G46" s="8">
        <f>SUMIFS(Dados!$I$1:$I$1989,Dados!$B$1:$B$1989,G$7,Dados!$A$1:$A$1989,$A46)</f>
        <v>0</v>
      </c>
      <c r="H46" s="8">
        <f>SUMIFS(Dados!$I$1:$I$1989,Dados!$B$1:$B$1989,H$7,Dados!$A$1:$A$1989,$A46)</f>
        <v>0</v>
      </c>
      <c r="I46" s="8">
        <f t="shared" si="4"/>
        <v>0</v>
      </c>
      <c r="J46" s="8">
        <f t="shared" si="5"/>
        <v>0</v>
      </c>
      <c r="K46" s="7">
        <f t="shared" si="6"/>
        <v>0</v>
      </c>
      <c r="L46" s="9">
        <f t="shared" si="3"/>
        <v>1905193.78</v>
      </c>
      <c r="N46" s="35"/>
    </row>
    <row r="47" spans="1:14" ht="24" customHeight="1" x14ac:dyDescent="0.25">
      <c r="A47" s="63">
        <v>45721</v>
      </c>
      <c r="B47" s="25">
        <v>39</v>
      </c>
      <c r="C47" s="8">
        <f>SUMIFS(Dados!$I$1:$I$1989,Dados!$B$1:$B$1989,C$7,Dados!$A$1:$A$1989,$A47)</f>
        <v>0</v>
      </c>
      <c r="D47" s="8">
        <f>SUMIFS(Dados!$I$1:$I$1989,Dados!$B$1:$B$1989,D$7,Dados!$A$1:$A$1989,$A47)</f>
        <v>0</v>
      </c>
      <c r="E47" s="8">
        <f>SUMIFS(Dados!$I$1:$I$1989,Dados!$B$1:$B$1989,E$7,Dados!$A$1:$A$1989,$A47)</f>
        <v>0</v>
      </c>
      <c r="F47" s="8">
        <f>SUMIFS(Dados!$I$1:$I$1989,Dados!$B$1:$B$1989,F$7,Dados!$A$1:$A$1989,$A47)</f>
        <v>0</v>
      </c>
      <c r="G47" s="8">
        <f>SUMIFS(Dados!$I$1:$I$1989,Dados!$B$1:$B$1989,G$7,Dados!$A$1:$A$1989,$A47)</f>
        <v>0</v>
      </c>
      <c r="H47" s="8">
        <f>SUMIFS(Dados!$I$1:$I$1989,Dados!$B$1:$B$1989,H$7,Dados!$A$1:$A$1989,$A47)</f>
        <v>0</v>
      </c>
      <c r="I47" s="8">
        <f t="shared" si="4"/>
        <v>0</v>
      </c>
      <c r="J47" s="8">
        <f t="shared" si="5"/>
        <v>0</v>
      </c>
      <c r="K47" s="7">
        <f t="shared" si="6"/>
        <v>0</v>
      </c>
      <c r="L47" s="9">
        <f t="shared" si="3"/>
        <v>1905193.78</v>
      </c>
      <c r="N47" s="35"/>
    </row>
    <row r="48" spans="1:14" ht="24" customHeight="1" x14ac:dyDescent="0.25">
      <c r="A48" s="63">
        <v>45736</v>
      </c>
      <c r="B48" s="25">
        <v>40</v>
      </c>
      <c r="C48" s="8">
        <f>SUMIFS(Dados!$I$1:$I$1989,Dados!$B$1:$B$1989,C$7,Dados!$A$1:$A$1989,$A48)</f>
        <v>0</v>
      </c>
      <c r="D48" s="8">
        <f>SUMIFS(Dados!$I$1:$I$1989,Dados!$B$1:$B$1989,D$7,Dados!$A$1:$A$1989,$A48)</f>
        <v>0</v>
      </c>
      <c r="E48" s="8">
        <f>SUMIFS(Dados!$I$1:$I$1989,Dados!$B$1:$B$1989,E$7,Dados!$A$1:$A$1989,$A48)</f>
        <v>0</v>
      </c>
      <c r="F48" s="8">
        <f>SUMIFS(Dados!$I$1:$I$1989,Dados!$B$1:$B$1989,F$7,Dados!$A$1:$A$1989,$A48)</f>
        <v>0</v>
      </c>
      <c r="G48" s="8">
        <f>SUMIFS(Dados!$I$1:$I$1989,Dados!$B$1:$B$1989,G$7,Dados!$A$1:$A$1989,$A48)</f>
        <v>0</v>
      </c>
      <c r="H48" s="8">
        <f>SUMIFS(Dados!$I$1:$I$1989,Dados!$B$1:$B$1989,H$7,Dados!$A$1:$A$1989,$A48)</f>
        <v>0</v>
      </c>
      <c r="I48" s="8">
        <f t="shared" si="4"/>
        <v>0</v>
      </c>
      <c r="J48" s="8">
        <f t="shared" si="5"/>
        <v>0</v>
      </c>
      <c r="K48" s="7">
        <f t="shared" si="6"/>
        <v>0</v>
      </c>
      <c r="L48" s="9">
        <f t="shared" si="3"/>
        <v>1905193.78</v>
      </c>
      <c r="N48" s="35"/>
    </row>
    <row r="49" spans="1:14" ht="24" customHeight="1" x14ac:dyDescent="0.25">
      <c r="A49" s="63">
        <v>45752</v>
      </c>
      <c r="B49" s="25">
        <v>41</v>
      </c>
      <c r="C49" s="8">
        <f>SUMIFS(Dados!$I$1:$I$1989,Dados!$B$1:$B$1989,C$7,Dados!$A$1:$A$1989,$A49)</f>
        <v>0</v>
      </c>
      <c r="D49" s="8">
        <f>SUMIFS(Dados!$I$1:$I$1989,Dados!$B$1:$B$1989,D$7,Dados!$A$1:$A$1989,$A49)</f>
        <v>0</v>
      </c>
      <c r="E49" s="8">
        <f>SUMIFS(Dados!$I$1:$I$1989,Dados!$B$1:$B$1989,E$7,Dados!$A$1:$A$1989,$A49)</f>
        <v>0</v>
      </c>
      <c r="F49" s="8">
        <f>SUMIFS(Dados!$I$1:$I$1989,Dados!$B$1:$B$1989,F$7,Dados!$A$1:$A$1989,$A49)</f>
        <v>0</v>
      </c>
      <c r="G49" s="8">
        <f>SUMIFS(Dados!$I$1:$I$1989,Dados!$B$1:$B$1989,G$7,Dados!$A$1:$A$1989,$A49)</f>
        <v>0</v>
      </c>
      <c r="H49" s="8">
        <f>SUMIFS(Dados!$I$1:$I$1989,Dados!$B$1:$B$1989,H$7,Dados!$A$1:$A$1989,$A49)</f>
        <v>0</v>
      </c>
      <c r="I49" s="8">
        <f t="shared" si="4"/>
        <v>0</v>
      </c>
      <c r="J49" s="8">
        <f t="shared" si="5"/>
        <v>0</v>
      </c>
      <c r="K49" s="7">
        <f t="shared" si="6"/>
        <v>0</v>
      </c>
      <c r="L49" s="9">
        <f t="shared" si="3"/>
        <v>1905193.78</v>
      </c>
      <c r="N49" s="35"/>
    </row>
    <row r="50" spans="1:14" ht="24" customHeight="1" x14ac:dyDescent="0.25">
      <c r="A50" s="63">
        <v>45767</v>
      </c>
      <c r="B50" s="25">
        <v>42</v>
      </c>
      <c r="C50" s="8">
        <f>SUMIFS(Dados!$I$1:$I$1989,Dados!$B$1:$B$1989,C$7,Dados!$A$1:$A$1989,$A50)</f>
        <v>0</v>
      </c>
      <c r="D50" s="8">
        <f>SUMIFS(Dados!$I$1:$I$1989,Dados!$B$1:$B$1989,D$7,Dados!$A$1:$A$1989,$A50)</f>
        <v>0</v>
      </c>
      <c r="E50" s="8">
        <f>SUMIFS(Dados!$I$1:$I$1989,Dados!$B$1:$B$1989,E$7,Dados!$A$1:$A$1989,$A50)</f>
        <v>0</v>
      </c>
      <c r="F50" s="8">
        <f>SUMIFS(Dados!$I$1:$I$1989,Dados!$B$1:$B$1989,F$7,Dados!$A$1:$A$1989,$A50)</f>
        <v>0</v>
      </c>
      <c r="G50" s="8">
        <f>SUMIFS(Dados!$I$1:$I$1989,Dados!$B$1:$B$1989,G$7,Dados!$A$1:$A$1989,$A50)</f>
        <v>0</v>
      </c>
      <c r="H50" s="8">
        <f>SUMIFS(Dados!$I$1:$I$1989,Dados!$B$1:$B$1989,H$7,Dados!$A$1:$A$1989,$A50)</f>
        <v>0</v>
      </c>
      <c r="I50" s="8">
        <f t="shared" si="4"/>
        <v>0</v>
      </c>
      <c r="J50" s="8">
        <f t="shared" si="5"/>
        <v>0</v>
      </c>
      <c r="K50" s="7">
        <f t="shared" si="6"/>
        <v>0</v>
      </c>
      <c r="L50" s="9">
        <f t="shared" si="3"/>
        <v>1905193.78</v>
      </c>
      <c r="N50" s="35"/>
    </row>
    <row r="51" spans="1:14" ht="24" customHeight="1" x14ac:dyDescent="0.25">
      <c r="A51" s="63">
        <v>45782</v>
      </c>
      <c r="B51" s="25">
        <v>43</v>
      </c>
      <c r="C51" s="8">
        <f>SUMIFS(Dados!$I$1:$I$1989,Dados!$B$1:$B$1989,C$7,Dados!$A$1:$A$1989,$A51)</f>
        <v>0</v>
      </c>
      <c r="D51" s="8">
        <f>SUMIFS(Dados!$I$1:$I$1989,Dados!$B$1:$B$1989,D$7,Dados!$A$1:$A$1989,$A51)</f>
        <v>0</v>
      </c>
      <c r="E51" s="8">
        <f>SUMIFS(Dados!$I$1:$I$1989,Dados!$B$1:$B$1989,E$7,Dados!$A$1:$A$1989,$A51)</f>
        <v>0</v>
      </c>
      <c r="F51" s="8">
        <f>SUMIFS(Dados!$I$1:$I$1989,Dados!$B$1:$B$1989,F$7,Dados!$A$1:$A$1989,$A51)</f>
        <v>0</v>
      </c>
      <c r="G51" s="8">
        <f>SUMIFS(Dados!$I$1:$I$1989,Dados!$B$1:$B$1989,G$7,Dados!$A$1:$A$1989,$A51)</f>
        <v>0</v>
      </c>
      <c r="H51" s="8">
        <f>SUMIFS(Dados!$I$1:$I$1989,Dados!$B$1:$B$1989,H$7,Dados!$A$1:$A$1989,$A51)</f>
        <v>0</v>
      </c>
      <c r="I51" s="8">
        <f t="shared" si="4"/>
        <v>0</v>
      </c>
      <c r="J51" s="8">
        <f t="shared" si="5"/>
        <v>0</v>
      </c>
      <c r="K51" s="7">
        <f t="shared" si="6"/>
        <v>0</v>
      </c>
      <c r="L51" s="9">
        <f t="shared" si="3"/>
        <v>1905193.78</v>
      </c>
      <c r="N51" s="35"/>
    </row>
    <row r="52" spans="1:14" ht="24" customHeight="1" x14ac:dyDescent="0.25">
      <c r="A52" s="63">
        <v>45797</v>
      </c>
      <c r="B52" s="25">
        <v>44</v>
      </c>
      <c r="C52" s="8">
        <f>SUMIFS(Dados!$I$1:$I$1989,Dados!$B$1:$B$1989,C$7,Dados!$A$1:$A$1989,$A52)</f>
        <v>0</v>
      </c>
      <c r="D52" s="8">
        <f>SUMIFS(Dados!$I$1:$I$1989,Dados!$B$1:$B$1989,D$7,Dados!$A$1:$A$1989,$A52)</f>
        <v>0</v>
      </c>
      <c r="E52" s="8">
        <f>SUMIFS(Dados!$I$1:$I$1989,Dados!$B$1:$B$1989,E$7,Dados!$A$1:$A$1989,$A52)</f>
        <v>0</v>
      </c>
      <c r="F52" s="8">
        <f>SUMIFS(Dados!$I$1:$I$1989,Dados!$B$1:$B$1989,F$7,Dados!$A$1:$A$1989,$A52)</f>
        <v>0</v>
      </c>
      <c r="G52" s="8">
        <f>SUMIFS(Dados!$I$1:$I$1989,Dados!$B$1:$B$1989,G$7,Dados!$A$1:$A$1989,$A52)</f>
        <v>0</v>
      </c>
      <c r="H52" s="8">
        <f>SUMIFS(Dados!$I$1:$I$1989,Dados!$B$1:$B$1989,H$7,Dados!$A$1:$A$1989,$A52)</f>
        <v>0</v>
      </c>
      <c r="I52" s="8">
        <f t="shared" si="4"/>
        <v>0</v>
      </c>
      <c r="J52" s="8">
        <f t="shared" si="5"/>
        <v>0</v>
      </c>
      <c r="K52" s="7">
        <f t="shared" si="6"/>
        <v>0</v>
      </c>
      <c r="L52" s="9">
        <f t="shared" si="3"/>
        <v>1905193.78</v>
      </c>
      <c r="N52" s="35"/>
    </row>
    <row r="53" spans="1:14" ht="24" customHeight="1" x14ac:dyDescent="0.25">
      <c r="A53" s="63">
        <v>45813</v>
      </c>
      <c r="B53" s="25">
        <v>45</v>
      </c>
      <c r="C53" s="8">
        <f>SUMIFS(Dados!$I$1:$I$1989,Dados!$B$1:$B$1989,C$7,Dados!$A$1:$A$1989,$A53)</f>
        <v>0</v>
      </c>
      <c r="D53" s="8">
        <f>SUMIFS(Dados!$I$1:$I$1989,Dados!$B$1:$B$1989,D$7,Dados!$A$1:$A$1989,$A53)</f>
        <v>0</v>
      </c>
      <c r="E53" s="8">
        <f>SUMIFS(Dados!$I$1:$I$1989,Dados!$B$1:$B$1989,E$7,Dados!$A$1:$A$1989,$A53)</f>
        <v>0</v>
      </c>
      <c r="F53" s="8">
        <f>SUMIFS(Dados!$I$1:$I$1989,Dados!$B$1:$B$1989,F$7,Dados!$A$1:$A$1989,$A53)</f>
        <v>0</v>
      </c>
      <c r="G53" s="8">
        <f>SUMIFS(Dados!$I$1:$I$1989,Dados!$B$1:$B$1989,G$7,Dados!$A$1:$A$1989,$A53)</f>
        <v>0</v>
      </c>
      <c r="H53" s="8">
        <f>SUMIFS(Dados!$I$1:$I$1989,Dados!$B$1:$B$1989,H$7,Dados!$A$1:$A$1989,$A53)</f>
        <v>0</v>
      </c>
      <c r="I53" s="8">
        <f t="shared" si="4"/>
        <v>0</v>
      </c>
      <c r="J53" s="8">
        <f t="shared" si="5"/>
        <v>0</v>
      </c>
      <c r="K53" s="7">
        <f t="shared" si="6"/>
        <v>0</v>
      </c>
      <c r="L53" s="9">
        <f t="shared" si="3"/>
        <v>1905193.78</v>
      </c>
      <c r="N53" s="35"/>
    </row>
    <row r="54" spans="1:14" ht="24" customHeight="1" x14ac:dyDescent="0.25">
      <c r="A54" s="63">
        <v>45828</v>
      </c>
      <c r="B54" s="25">
        <v>46</v>
      </c>
      <c r="C54" s="8">
        <f>SUMIFS(Dados!$I$1:$I$1989,Dados!$B$1:$B$1989,C$7,Dados!$A$1:$A$1989,$A54)</f>
        <v>0</v>
      </c>
      <c r="D54" s="8">
        <f>SUMIFS(Dados!$I$1:$I$1989,Dados!$B$1:$B$1989,D$7,Dados!$A$1:$A$1989,$A54)</f>
        <v>0</v>
      </c>
      <c r="E54" s="8">
        <f>SUMIFS(Dados!$I$1:$I$1989,Dados!$B$1:$B$1989,E$7,Dados!$A$1:$A$1989,$A54)</f>
        <v>0</v>
      </c>
      <c r="F54" s="8">
        <f>SUMIFS(Dados!$I$1:$I$1989,Dados!$B$1:$B$1989,F$7,Dados!$A$1:$A$1989,$A54)</f>
        <v>0</v>
      </c>
      <c r="G54" s="8">
        <f>SUMIFS(Dados!$I$1:$I$1989,Dados!$B$1:$B$1989,G$7,Dados!$A$1:$A$1989,$A54)</f>
        <v>0</v>
      </c>
      <c r="H54" s="8">
        <f>SUMIFS(Dados!$I$1:$I$1989,Dados!$B$1:$B$1989,H$7,Dados!$A$1:$A$1989,$A54)</f>
        <v>0</v>
      </c>
      <c r="I54" s="8">
        <f t="shared" si="4"/>
        <v>0</v>
      </c>
      <c r="J54" s="8">
        <f t="shared" si="5"/>
        <v>0</v>
      </c>
      <c r="K54" s="7">
        <f t="shared" si="6"/>
        <v>0</v>
      </c>
      <c r="L54" s="9">
        <f t="shared" si="3"/>
        <v>1905193.78</v>
      </c>
      <c r="N54" s="35"/>
    </row>
    <row r="55" spans="1:14" ht="24" customHeight="1" x14ac:dyDescent="0.25">
      <c r="A55" s="63">
        <v>45843</v>
      </c>
      <c r="B55" s="25">
        <v>47</v>
      </c>
      <c r="C55" s="8">
        <f>SUMIFS(Dados!$I$1:$I$1989,Dados!$B$1:$B$1989,C$7,Dados!$A$1:$A$1989,$A55)</f>
        <v>0</v>
      </c>
      <c r="D55" s="8">
        <f>SUMIFS(Dados!$I$1:$I$1989,Dados!$B$1:$B$1989,D$7,Dados!$A$1:$A$1989,$A55)</f>
        <v>0</v>
      </c>
      <c r="E55" s="8">
        <f>SUMIFS(Dados!$I$1:$I$1989,Dados!$B$1:$B$1989,E$7,Dados!$A$1:$A$1989,$A55)</f>
        <v>0</v>
      </c>
      <c r="F55" s="8">
        <f>SUMIFS(Dados!$I$1:$I$1989,Dados!$B$1:$B$1989,F$7,Dados!$A$1:$A$1989,$A55)</f>
        <v>0</v>
      </c>
      <c r="G55" s="8">
        <f>SUMIFS(Dados!$I$1:$I$1989,Dados!$B$1:$B$1989,G$7,Dados!$A$1:$A$1989,$A55)</f>
        <v>0</v>
      </c>
      <c r="H55" s="8">
        <f>SUMIFS(Dados!$I$1:$I$1989,Dados!$B$1:$B$1989,H$7,Dados!$A$1:$A$1989,$A55)</f>
        <v>0</v>
      </c>
      <c r="I55" s="8">
        <f t="shared" si="4"/>
        <v>0</v>
      </c>
      <c r="J55" s="8">
        <f t="shared" si="5"/>
        <v>0</v>
      </c>
      <c r="K55" s="7">
        <f t="shared" si="6"/>
        <v>0</v>
      </c>
      <c r="L55" s="9">
        <f t="shared" si="3"/>
        <v>1905193.78</v>
      </c>
      <c r="N55" s="35"/>
    </row>
    <row r="56" spans="1:14" ht="24" customHeight="1" x14ac:dyDescent="0.25">
      <c r="A56" s="63">
        <v>45858</v>
      </c>
      <c r="B56" s="25">
        <v>48</v>
      </c>
      <c r="C56" s="8">
        <f>SUMIFS(Dados!$I$1:$I$1989,Dados!$B$1:$B$1989,C$7,Dados!$A$1:$A$1989,$A56)</f>
        <v>0</v>
      </c>
      <c r="D56" s="8">
        <f>SUMIFS(Dados!$I$1:$I$1989,Dados!$B$1:$B$1989,D$7,Dados!$A$1:$A$1989,$A56)</f>
        <v>0</v>
      </c>
      <c r="E56" s="8">
        <f>SUMIFS(Dados!$I$1:$I$1989,Dados!$B$1:$B$1989,E$7,Dados!$A$1:$A$1989,$A56)</f>
        <v>0</v>
      </c>
      <c r="F56" s="8">
        <f>SUMIFS(Dados!$I$1:$I$1989,Dados!$B$1:$B$1989,F$7,Dados!$A$1:$A$1989,$A56)</f>
        <v>0</v>
      </c>
      <c r="G56" s="8">
        <f>SUMIFS(Dados!$I$1:$I$1989,Dados!$B$1:$B$1989,G$7,Dados!$A$1:$A$1989,$A56)</f>
        <v>0</v>
      </c>
      <c r="H56" s="8">
        <f>SUMIFS(Dados!$I$1:$I$1989,Dados!$B$1:$B$1989,H$7,Dados!$A$1:$A$1989,$A56)</f>
        <v>0</v>
      </c>
      <c r="I56" s="8">
        <f t="shared" si="4"/>
        <v>0</v>
      </c>
      <c r="J56" s="8">
        <f t="shared" si="5"/>
        <v>0</v>
      </c>
      <c r="K56" s="7">
        <f t="shared" si="6"/>
        <v>0</v>
      </c>
      <c r="L56" s="9">
        <f t="shared" si="3"/>
        <v>1905193.78</v>
      </c>
      <c r="N56" s="35"/>
    </row>
    <row r="57" spans="1:14" ht="24" customHeight="1" x14ac:dyDescent="0.25">
      <c r="A57" s="63">
        <v>45874</v>
      </c>
      <c r="B57" s="25">
        <v>49</v>
      </c>
      <c r="C57" s="8">
        <f>SUMIFS(Dados!$I$1:$I$1989,Dados!$B$1:$B$1989,C$7,Dados!$A$1:$A$1989,$A57)</f>
        <v>0</v>
      </c>
      <c r="D57" s="8">
        <f>SUMIFS(Dados!$I$1:$I$1989,Dados!$B$1:$B$1989,D$7,Dados!$A$1:$A$1989,$A57)</f>
        <v>0</v>
      </c>
      <c r="E57" s="8">
        <f>SUMIFS(Dados!$I$1:$I$1989,Dados!$B$1:$B$1989,E$7,Dados!$A$1:$A$1989,$A57)</f>
        <v>0</v>
      </c>
      <c r="F57" s="8">
        <f>SUMIFS(Dados!$I$1:$I$1989,Dados!$B$1:$B$1989,F$7,Dados!$A$1:$A$1989,$A57)</f>
        <v>0</v>
      </c>
      <c r="G57" s="8">
        <f>SUMIFS(Dados!$I$1:$I$1989,Dados!$B$1:$B$1989,G$7,Dados!$A$1:$A$1989,$A57)</f>
        <v>0</v>
      </c>
      <c r="H57" s="8">
        <f>SUMIFS(Dados!$I$1:$I$1989,Dados!$B$1:$B$1989,H$7,Dados!$A$1:$A$1989,$A57)</f>
        <v>0</v>
      </c>
      <c r="I57" s="8">
        <f t="shared" si="4"/>
        <v>0</v>
      </c>
      <c r="J57" s="8">
        <f t="shared" si="5"/>
        <v>0</v>
      </c>
      <c r="K57" s="7">
        <f t="shared" si="6"/>
        <v>0</v>
      </c>
      <c r="L57" s="9">
        <f>K57+L32</f>
        <v>1428222.72</v>
      </c>
      <c r="N57" s="35"/>
    </row>
    <row r="58" spans="1:14" ht="24" customHeight="1" x14ac:dyDescent="0.25">
      <c r="A58" s="63">
        <v>45889</v>
      </c>
      <c r="B58" s="25">
        <v>50</v>
      </c>
      <c r="C58" s="8">
        <f>SUMIFS(Dados!$I$1:$I$1989,Dados!$B$1:$B$1989,C$7,Dados!$A$1:$A$1989,$A58)</f>
        <v>0</v>
      </c>
      <c r="D58" s="8">
        <f>SUMIFS(Dados!$I$1:$I$1989,Dados!$B$1:$B$1989,D$7,Dados!$A$1:$A$1989,$A58)</f>
        <v>0</v>
      </c>
      <c r="E58" s="8">
        <f>SUMIFS(Dados!$I$1:$I$1989,Dados!$B$1:$B$1989,E$7,Dados!$A$1:$A$1989,$A58)</f>
        <v>0</v>
      </c>
      <c r="F58" s="8">
        <f>SUMIFS(Dados!$I$1:$I$1989,Dados!$B$1:$B$1989,F$7,Dados!$A$1:$A$1989,$A58)</f>
        <v>0</v>
      </c>
      <c r="G58" s="8">
        <f>SUMIFS(Dados!$I$1:$I$1989,Dados!$B$1:$B$1989,G$7,Dados!$A$1:$A$1989,$A58)</f>
        <v>0</v>
      </c>
      <c r="H58" s="8">
        <f>SUMIFS(Dados!$I$1:$I$1989,Dados!$B$1:$B$1989,H$7,Dados!$A$1:$A$1989,$A58)</f>
        <v>0</v>
      </c>
      <c r="I58" s="8">
        <f t="shared" si="4"/>
        <v>0</v>
      </c>
      <c r="J58" s="8">
        <f t="shared" si="5"/>
        <v>0</v>
      </c>
      <c r="K58" s="7">
        <f t="shared" si="6"/>
        <v>0</v>
      </c>
      <c r="L58" s="9">
        <f t="shared" ref="L58:L80" si="7">K58+L57</f>
        <v>1428222.72</v>
      </c>
      <c r="N58" s="35"/>
    </row>
    <row r="59" spans="1:14" ht="24" customHeight="1" x14ac:dyDescent="0.25">
      <c r="A59" s="63">
        <v>45905</v>
      </c>
      <c r="B59" s="25">
        <v>51</v>
      </c>
      <c r="C59" s="8">
        <f>SUMIFS(Dados!$I$1:$I$1989,Dados!$B$1:$B$1989,C$7,Dados!$A$1:$A$1989,$A59)</f>
        <v>0</v>
      </c>
      <c r="D59" s="8">
        <f>SUMIFS(Dados!$I$1:$I$1989,Dados!$B$1:$B$1989,D$7,Dados!$A$1:$A$1989,$A59)</f>
        <v>0</v>
      </c>
      <c r="E59" s="8">
        <f>SUMIFS(Dados!$I$1:$I$1989,Dados!$B$1:$B$1989,E$7,Dados!$A$1:$A$1989,$A59)</f>
        <v>0</v>
      </c>
      <c r="F59" s="8">
        <f>SUMIFS(Dados!$I$1:$I$1989,Dados!$B$1:$B$1989,F$7,Dados!$A$1:$A$1989,$A59)</f>
        <v>0</v>
      </c>
      <c r="G59" s="8">
        <f>SUMIFS(Dados!$I$1:$I$1989,Dados!$B$1:$B$1989,G$7,Dados!$A$1:$A$1989,$A59)</f>
        <v>0</v>
      </c>
      <c r="H59" s="8">
        <f>SUMIFS(Dados!$I$1:$I$1989,Dados!$B$1:$B$1989,H$7,Dados!$A$1:$A$1989,$A59)</f>
        <v>0</v>
      </c>
      <c r="I59" s="8">
        <f t="shared" si="4"/>
        <v>0</v>
      </c>
      <c r="J59" s="8">
        <f t="shared" si="5"/>
        <v>0</v>
      </c>
      <c r="K59" s="7">
        <f t="shared" si="6"/>
        <v>0</v>
      </c>
      <c r="L59" s="9">
        <f t="shared" si="7"/>
        <v>1428222.72</v>
      </c>
      <c r="N59" s="35"/>
    </row>
    <row r="60" spans="1:14" ht="24" customHeight="1" x14ac:dyDescent="0.25">
      <c r="A60" s="63">
        <v>45920</v>
      </c>
      <c r="B60" s="25">
        <v>52</v>
      </c>
      <c r="C60" s="8">
        <f>SUMIFS(Dados!$I$1:$I$1989,Dados!$B$1:$B$1989,C$7,Dados!$A$1:$A$1989,$A60)</f>
        <v>0</v>
      </c>
      <c r="D60" s="8">
        <f>SUMIFS(Dados!$I$1:$I$1989,Dados!$B$1:$B$1989,D$7,Dados!$A$1:$A$1989,$A60)</f>
        <v>0</v>
      </c>
      <c r="E60" s="8">
        <f>SUMIFS(Dados!$I$1:$I$1989,Dados!$B$1:$B$1989,E$7,Dados!$A$1:$A$1989,$A60)</f>
        <v>0</v>
      </c>
      <c r="F60" s="8">
        <f>SUMIFS(Dados!$I$1:$I$1989,Dados!$B$1:$B$1989,F$7,Dados!$A$1:$A$1989,$A60)</f>
        <v>0</v>
      </c>
      <c r="G60" s="8">
        <f>SUMIFS(Dados!$I$1:$I$1989,Dados!$B$1:$B$1989,G$7,Dados!$A$1:$A$1989,$A60)</f>
        <v>0</v>
      </c>
      <c r="H60" s="8">
        <f>SUMIFS(Dados!$I$1:$I$1989,Dados!$B$1:$B$1989,H$7,Dados!$A$1:$A$1989,$A60)</f>
        <v>0</v>
      </c>
      <c r="I60" s="8">
        <f t="shared" si="4"/>
        <v>0</v>
      </c>
      <c r="J60" s="8">
        <f t="shared" si="5"/>
        <v>0</v>
      </c>
      <c r="K60" s="7">
        <f t="shared" si="6"/>
        <v>0</v>
      </c>
      <c r="L60" s="9">
        <f t="shared" si="7"/>
        <v>1428222.72</v>
      </c>
      <c r="N60" s="35"/>
    </row>
    <row r="61" spans="1:14" ht="24" customHeight="1" x14ac:dyDescent="0.25">
      <c r="A61" s="63">
        <v>45935</v>
      </c>
      <c r="B61" s="25">
        <v>53</v>
      </c>
      <c r="C61" s="8">
        <f>SUMIFS(Dados!$I$1:$I$1989,Dados!$B$1:$B$1989,C$7,Dados!$A$1:$A$1989,$A61)</f>
        <v>0</v>
      </c>
      <c r="D61" s="8">
        <f>SUMIFS(Dados!$I$1:$I$1989,Dados!$B$1:$B$1989,D$7,Dados!$A$1:$A$1989,$A61)</f>
        <v>0</v>
      </c>
      <c r="E61" s="8">
        <f>SUMIFS(Dados!$I$1:$I$1989,Dados!$B$1:$B$1989,E$7,Dados!$A$1:$A$1989,$A61)</f>
        <v>0</v>
      </c>
      <c r="F61" s="8">
        <f>SUMIFS(Dados!$I$1:$I$1989,Dados!$B$1:$B$1989,F$7,Dados!$A$1:$A$1989,$A61)</f>
        <v>0</v>
      </c>
      <c r="G61" s="8">
        <f>SUMIFS(Dados!$I$1:$I$1989,Dados!$B$1:$B$1989,G$7,Dados!$A$1:$A$1989,$A61)</f>
        <v>0</v>
      </c>
      <c r="H61" s="8">
        <f>SUMIFS(Dados!$I$1:$I$1989,Dados!$B$1:$B$1989,H$7,Dados!$A$1:$A$1989,$A61)</f>
        <v>0</v>
      </c>
      <c r="I61" s="8">
        <f t="shared" si="4"/>
        <v>0</v>
      </c>
      <c r="J61" s="8">
        <f t="shared" si="5"/>
        <v>0</v>
      </c>
      <c r="K61" s="7">
        <f t="shared" si="6"/>
        <v>0</v>
      </c>
      <c r="L61" s="9">
        <f t="shared" si="7"/>
        <v>1428222.72</v>
      </c>
      <c r="N61" s="35"/>
    </row>
    <row r="62" spans="1:14" ht="24" customHeight="1" x14ac:dyDescent="0.25">
      <c r="A62" s="63">
        <v>45950</v>
      </c>
      <c r="B62" s="25">
        <v>54</v>
      </c>
      <c r="C62" s="8">
        <f>SUMIFS(Dados!$I$1:$I$1989,Dados!$B$1:$B$1989,C$7,Dados!$A$1:$A$1989,$A62)</f>
        <v>0</v>
      </c>
      <c r="D62" s="8">
        <f>SUMIFS(Dados!$I$1:$I$1989,Dados!$B$1:$B$1989,D$7,Dados!$A$1:$A$1989,$A62)</f>
        <v>0</v>
      </c>
      <c r="E62" s="8">
        <f>SUMIFS(Dados!$I$1:$I$1989,Dados!$B$1:$B$1989,E$7,Dados!$A$1:$A$1989,$A62)</f>
        <v>0</v>
      </c>
      <c r="F62" s="8">
        <f>SUMIFS(Dados!$I$1:$I$1989,Dados!$B$1:$B$1989,F$7,Dados!$A$1:$A$1989,$A62)</f>
        <v>0</v>
      </c>
      <c r="G62" s="8">
        <f>SUMIFS(Dados!$I$1:$I$1989,Dados!$B$1:$B$1989,G$7,Dados!$A$1:$A$1989,$A62)</f>
        <v>0</v>
      </c>
      <c r="H62" s="8">
        <f>SUMIFS(Dados!$I$1:$I$1989,Dados!$B$1:$B$1989,H$7,Dados!$A$1:$A$1989,$A62)</f>
        <v>0</v>
      </c>
      <c r="I62" s="8">
        <f t="shared" si="4"/>
        <v>0</v>
      </c>
      <c r="J62" s="8">
        <f t="shared" si="5"/>
        <v>0</v>
      </c>
      <c r="K62" s="7">
        <f t="shared" si="6"/>
        <v>0</v>
      </c>
      <c r="L62" s="9">
        <f t="shared" si="7"/>
        <v>1428222.72</v>
      </c>
      <c r="N62" s="35"/>
    </row>
    <row r="63" spans="1:14" ht="24" customHeight="1" x14ac:dyDescent="0.25">
      <c r="A63" s="63">
        <v>45966</v>
      </c>
      <c r="B63" s="25">
        <v>55</v>
      </c>
      <c r="C63" s="8">
        <f>SUMIFS(Dados!$I$1:$I$1989,Dados!$B$1:$B$1989,C$7,Dados!$A$1:$A$1989,$A63)</f>
        <v>0</v>
      </c>
      <c r="D63" s="8">
        <f>SUMIFS(Dados!$I$1:$I$1989,Dados!$B$1:$B$1989,D$7,Dados!$A$1:$A$1989,$A63)</f>
        <v>0</v>
      </c>
      <c r="E63" s="8">
        <f>SUMIFS(Dados!$I$1:$I$1989,Dados!$B$1:$B$1989,E$7,Dados!$A$1:$A$1989,$A63)</f>
        <v>0</v>
      </c>
      <c r="F63" s="8">
        <f>SUMIFS(Dados!$I$1:$I$1989,Dados!$B$1:$B$1989,F$7,Dados!$A$1:$A$1989,$A63)</f>
        <v>0</v>
      </c>
      <c r="G63" s="8">
        <f>SUMIFS(Dados!$I$1:$I$1989,Dados!$B$1:$B$1989,G$7,Dados!$A$1:$A$1989,$A63)</f>
        <v>0</v>
      </c>
      <c r="H63" s="8">
        <f>SUMIFS(Dados!$I$1:$I$1989,Dados!$B$1:$B$1989,H$7,Dados!$A$1:$A$1989,$A63)</f>
        <v>0</v>
      </c>
      <c r="I63" s="8">
        <f t="shared" si="4"/>
        <v>0</v>
      </c>
      <c r="J63" s="8">
        <f t="shared" si="5"/>
        <v>0</v>
      </c>
      <c r="K63" s="7">
        <f t="shared" si="6"/>
        <v>0</v>
      </c>
      <c r="L63" s="9">
        <f t="shared" si="7"/>
        <v>1428222.72</v>
      </c>
      <c r="N63" s="35"/>
    </row>
    <row r="64" spans="1:14" ht="24" customHeight="1" x14ac:dyDescent="0.25">
      <c r="A64" s="63">
        <v>45981</v>
      </c>
      <c r="B64" s="25">
        <v>56</v>
      </c>
      <c r="C64" s="8">
        <f>SUMIFS(Dados!$I$1:$I$1989,Dados!$B$1:$B$1989,C$7,Dados!$A$1:$A$1989,$A64)</f>
        <v>0</v>
      </c>
      <c r="D64" s="8">
        <f>SUMIFS(Dados!$I$1:$I$1989,Dados!$B$1:$B$1989,D$7,Dados!$A$1:$A$1989,$A64)</f>
        <v>0</v>
      </c>
      <c r="E64" s="8">
        <f>SUMIFS(Dados!$I$1:$I$1989,Dados!$B$1:$B$1989,E$7,Dados!$A$1:$A$1989,$A64)</f>
        <v>0</v>
      </c>
      <c r="F64" s="8">
        <f>SUMIFS(Dados!$I$1:$I$1989,Dados!$B$1:$B$1989,F$7,Dados!$A$1:$A$1989,$A64)</f>
        <v>0</v>
      </c>
      <c r="G64" s="8">
        <f>SUMIFS(Dados!$I$1:$I$1989,Dados!$B$1:$B$1989,G$7,Dados!$A$1:$A$1989,$A64)</f>
        <v>0</v>
      </c>
      <c r="H64" s="8">
        <f>SUMIFS(Dados!$I$1:$I$1989,Dados!$B$1:$B$1989,H$7,Dados!$A$1:$A$1989,$A64)</f>
        <v>0</v>
      </c>
      <c r="I64" s="8">
        <f t="shared" si="4"/>
        <v>0</v>
      </c>
      <c r="J64" s="8">
        <f t="shared" si="5"/>
        <v>0</v>
      </c>
      <c r="K64" s="7">
        <f t="shared" si="6"/>
        <v>0</v>
      </c>
      <c r="L64" s="9">
        <f t="shared" si="7"/>
        <v>1428222.72</v>
      </c>
      <c r="N64" s="35"/>
    </row>
    <row r="65" spans="1:14" ht="24" customHeight="1" x14ac:dyDescent="0.25">
      <c r="A65" s="63">
        <v>45996</v>
      </c>
      <c r="B65" s="25">
        <v>57</v>
      </c>
      <c r="C65" s="8">
        <f>SUMIFS(Dados!$I$1:$I$1989,Dados!$B$1:$B$1989,C$7,Dados!$A$1:$A$1989,$A65)</f>
        <v>0</v>
      </c>
      <c r="D65" s="8">
        <f>SUMIFS(Dados!$I$1:$I$1989,Dados!$B$1:$B$1989,D$7,Dados!$A$1:$A$1989,$A65)</f>
        <v>0</v>
      </c>
      <c r="E65" s="8">
        <f>SUMIFS(Dados!$I$1:$I$1989,Dados!$B$1:$B$1989,E$7,Dados!$A$1:$A$1989,$A65)</f>
        <v>0</v>
      </c>
      <c r="F65" s="8">
        <f>SUMIFS(Dados!$I$1:$I$1989,Dados!$B$1:$B$1989,F$7,Dados!$A$1:$A$1989,$A65)</f>
        <v>0</v>
      </c>
      <c r="G65" s="8">
        <f>SUMIFS(Dados!$I$1:$I$1989,Dados!$B$1:$B$1989,G$7,Dados!$A$1:$A$1989,$A65)</f>
        <v>0</v>
      </c>
      <c r="H65" s="8">
        <f>SUMIFS(Dados!$I$1:$I$1989,Dados!$B$1:$B$1989,H$7,Dados!$A$1:$A$1989,$A65)</f>
        <v>0</v>
      </c>
      <c r="I65" s="8">
        <f t="shared" si="4"/>
        <v>0</v>
      </c>
      <c r="J65" s="8">
        <f t="shared" si="5"/>
        <v>0</v>
      </c>
      <c r="K65" s="7">
        <f t="shared" si="6"/>
        <v>0</v>
      </c>
      <c r="L65" s="9">
        <f t="shared" si="7"/>
        <v>1428222.72</v>
      </c>
      <c r="N65" s="35"/>
    </row>
    <row r="66" spans="1:14" ht="24" customHeight="1" x14ac:dyDescent="0.25">
      <c r="A66" s="63">
        <v>46011</v>
      </c>
      <c r="B66" s="25">
        <v>58</v>
      </c>
      <c r="C66" s="8">
        <f>SUMIFS(Dados!$I$1:$I$1989,Dados!$B$1:$B$1989,C$7,Dados!$A$1:$A$1989,$A66)</f>
        <v>0</v>
      </c>
      <c r="D66" s="8">
        <f>SUMIFS(Dados!$I$1:$I$1989,Dados!$B$1:$B$1989,D$7,Dados!$A$1:$A$1989,$A66)</f>
        <v>0</v>
      </c>
      <c r="E66" s="8">
        <f>SUMIFS(Dados!$I$1:$I$1989,Dados!$B$1:$B$1989,E$7,Dados!$A$1:$A$1989,$A66)</f>
        <v>0</v>
      </c>
      <c r="F66" s="8">
        <f>SUMIFS(Dados!$I$1:$I$1989,Dados!$B$1:$B$1989,F$7,Dados!$A$1:$A$1989,$A66)</f>
        <v>0</v>
      </c>
      <c r="G66" s="8">
        <f>SUMIFS(Dados!$I$1:$I$1989,Dados!$B$1:$B$1989,G$7,Dados!$A$1:$A$1989,$A66)</f>
        <v>0</v>
      </c>
      <c r="H66" s="8">
        <f>SUMIFS(Dados!$I$1:$I$1989,Dados!$B$1:$B$1989,H$7,Dados!$A$1:$A$1989,$A66)</f>
        <v>0</v>
      </c>
      <c r="I66" s="8">
        <f t="shared" si="4"/>
        <v>0</v>
      </c>
      <c r="J66" s="8">
        <f t="shared" si="5"/>
        <v>0</v>
      </c>
      <c r="K66" s="7">
        <f t="shared" si="6"/>
        <v>0</v>
      </c>
      <c r="L66" s="9">
        <f t="shared" si="7"/>
        <v>1428222.72</v>
      </c>
      <c r="N66" s="35"/>
    </row>
    <row r="67" spans="1:14" ht="24" customHeight="1" x14ac:dyDescent="0.25">
      <c r="A67" s="63">
        <v>46027</v>
      </c>
      <c r="B67" s="25">
        <v>59</v>
      </c>
      <c r="C67" s="8">
        <f>SUMIFS(Dados!$I$1:$I$1989,Dados!$B$1:$B$1989,C$7,Dados!$A$1:$A$1989,$A67)</f>
        <v>0</v>
      </c>
      <c r="D67" s="8">
        <f>SUMIFS(Dados!$I$1:$I$1989,Dados!$B$1:$B$1989,D$7,Dados!$A$1:$A$1989,$A67)</f>
        <v>0</v>
      </c>
      <c r="E67" s="8">
        <f>SUMIFS(Dados!$I$1:$I$1989,Dados!$B$1:$B$1989,E$7,Dados!$A$1:$A$1989,$A67)</f>
        <v>0</v>
      </c>
      <c r="F67" s="8">
        <f>SUMIFS(Dados!$I$1:$I$1989,Dados!$B$1:$B$1989,F$7,Dados!$A$1:$A$1989,$A67)</f>
        <v>0</v>
      </c>
      <c r="G67" s="8">
        <f>SUMIFS(Dados!$I$1:$I$1989,Dados!$B$1:$B$1989,G$7,Dados!$A$1:$A$1989,$A67)</f>
        <v>0</v>
      </c>
      <c r="H67" s="8">
        <f>SUMIFS(Dados!$I$1:$I$1989,Dados!$B$1:$B$1989,H$7,Dados!$A$1:$A$1989,$A67)</f>
        <v>0</v>
      </c>
      <c r="I67" s="8">
        <f t="shared" si="4"/>
        <v>0</v>
      </c>
      <c r="J67" s="8">
        <f t="shared" si="5"/>
        <v>0</v>
      </c>
      <c r="K67" s="7">
        <f t="shared" si="6"/>
        <v>0</v>
      </c>
      <c r="L67" s="9">
        <f t="shared" si="7"/>
        <v>1428222.72</v>
      </c>
      <c r="N67" s="35"/>
    </row>
    <row r="68" spans="1:14" ht="24" customHeight="1" x14ac:dyDescent="0.25">
      <c r="A68" s="63">
        <v>46042</v>
      </c>
      <c r="B68" s="25">
        <v>60</v>
      </c>
      <c r="C68" s="8">
        <f>SUMIFS(Dados!$I$1:$I$1989,Dados!$B$1:$B$1989,C$7,Dados!$A$1:$A$1989,$A68)</f>
        <v>0</v>
      </c>
      <c r="D68" s="8">
        <f>SUMIFS(Dados!$I$1:$I$1989,Dados!$B$1:$B$1989,D$7,Dados!$A$1:$A$1989,$A68)</f>
        <v>0</v>
      </c>
      <c r="E68" s="8">
        <f>SUMIFS(Dados!$I$1:$I$1989,Dados!$B$1:$B$1989,E$7,Dados!$A$1:$A$1989,$A68)</f>
        <v>0</v>
      </c>
      <c r="F68" s="8">
        <f>SUMIFS(Dados!$I$1:$I$1989,Dados!$B$1:$B$1989,F$7,Dados!$A$1:$A$1989,$A68)</f>
        <v>0</v>
      </c>
      <c r="G68" s="8">
        <f>SUMIFS(Dados!$I$1:$I$1989,Dados!$B$1:$B$1989,G$7,Dados!$A$1:$A$1989,$A68)</f>
        <v>0</v>
      </c>
      <c r="H68" s="8">
        <f>SUMIFS(Dados!$I$1:$I$1989,Dados!$B$1:$B$1989,H$7,Dados!$A$1:$A$1989,$A68)</f>
        <v>0</v>
      </c>
      <c r="I68" s="8">
        <f t="shared" si="4"/>
        <v>0</v>
      </c>
      <c r="J68" s="8">
        <f t="shared" si="5"/>
        <v>0</v>
      </c>
      <c r="K68" s="7">
        <f t="shared" si="6"/>
        <v>0</v>
      </c>
      <c r="L68" s="9">
        <f t="shared" si="7"/>
        <v>1428222.72</v>
      </c>
      <c r="N68" s="35"/>
    </row>
    <row r="69" spans="1:14" ht="24" customHeight="1" x14ac:dyDescent="0.25">
      <c r="A69" s="63">
        <v>46058</v>
      </c>
      <c r="B69" s="25">
        <v>61</v>
      </c>
      <c r="C69" s="8">
        <f>SUMIFS(Dados!$I$1:$I$1989,Dados!$B$1:$B$1989,C$7,Dados!$A$1:$A$1989,$A69)</f>
        <v>0</v>
      </c>
      <c r="D69" s="8">
        <f>SUMIFS(Dados!$I$1:$I$1989,Dados!$B$1:$B$1989,D$7,Dados!$A$1:$A$1989,$A69)</f>
        <v>0</v>
      </c>
      <c r="E69" s="8">
        <f>SUMIFS(Dados!$I$1:$I$1989,Dados!$B$1:$B$1989,E$7,Dados!$A$1:$A$1989,$A69)</f>
        <v>0</v>
      </c>
      <c r="F69" s="8">
        <f>SUMIFS(Dados!$I$1:$I$1989,Dados!$B$1:$B$1989,F$7,Dados!$A$1:$A$1989,$A69)</f>
        <v>0</v>
      </c>
      <c r="G69" s="8">
        <f>SUMIFS(Dados!$I$1:$I$1989,Dados!$B$1:$B$1989,G$7,Dados!$A$1:$A$1989,$A69)</f>
        <v>0</v>
      </c>
      <c r="H69" s="8">
        <f>SUMIFS(Dados!$I$1:$I$1989,Dados!$B$1:$B$1989,H$7,Dados!$A$1:$A$1989,$A69)</f>
        <v>0</v>
      </c>
      <c r="I69" s="8">
        <f t="shared" si="4"/>
        <v>0</v>
      </c>
      <c r="J69" s="8">
        <f t="shared" si="5"/>
        <v>0</v>
      </c>
      <c r="K69" s="7">
        <f t="shared" si="6"/>
        <v>0</v>
      </c>
      <c r="L69" s="9">
        <f t="shared" si="7"/>
        <v>1428222.72</v>
      </c>
      <c r="N69" s="35"/>
    </row>
    <row r="70" spans="1:14" ht="24" customHeight="1" x14ac:dyDescent="0.25">
      <c r="A70" s="63">
        <v>46073</v>
      </c>
      <c r="B70" s="25">
        <v>62</v>
      </c>
      <c r="C70" s="8">
        <f>SUMIFS(Dados!$I$1:$I$1989,Dados!$B$1:$B$1989,C$7,Dados!$A$1:$A$1989,$A70)</f>
        <v>0</v>
      </c>
      <c r="D70" s="8">
        <f>SUMIFS(Dados!$I$1:$I$1989,Dados!$B$1:$B$1989,D$7,Dados!$A$1:$A$1989,$A70)</f>
        <v>0</v>
      </c>
      <c r="E70" s="8">
        <f>SUMIFS(Dados!$I$1:$I$1989,Dados!$B$1:$B$1989,E$7,Dados!$A$1:$A$1989,$A70)</f>
        <v>0</v>
      </c>
      <c r="F70" s="8">
        <f>SUMIFS(Dados!$I$1:$I$1989,Dados!$B$1:$B$1989,F$7,Dados!$A$1:$A$1989,$A70)</f>
        <v>0</v>
      </c>
      <c r="G70" s="8">
        <f>SUMIFS(Dados!$I$1:$I$1989,Dados!$B$1:$B$1989,G$7,Dados!$A$1:$A$1989,$A70)</f>
        <v>0</v>
      </c>
      <c r="H70" s="8">
        <f>SUMIFS(Dados!$I$1:$I$1989,Dados!$B$1:$B$1989,H$7,Dados!$A$1:$A$1989,$A70)</f>
        <v>0</v>
      </c>
      <c r="I70" s="8">
        <f t="shared" si="4"/>
        <v>0</v>
      </c>
      <c r="J70" s="8">
        <f t="shared" si="5"/>
        <v>0</v>
      </c>
      <c r="K70" s="7">
        <f t="shared" si="6"/>
        <v>0</v>
      </c>
      <c r="L70" s="9">
        <f t="shared" si="7"/>
        <v>1428222.72</v>
      </c>
      <c r="N70" s="35"/>
    </row>
    <row r="71" spans="1:14" ht="24" customHeight="1" x14ac:dyDescent="0.25">
      <c r="A71" s="63">
        <v>46086</v>
      </c>
      <c r="B71" s="25">
        <v>63</v>
      </c>
      <c r="C71" s="8">
        <f>SUMIFS(Dados!$I$1:$I$1989,Dados!$B$1:$B$1989,C$7,Dados!$A$1:$A$1989,$A71)</f>
        <v>0</v>
      </c>
      <c r="D71" s="8">
        <f>SUMIFS(Dados!$I$1:$I$1989,Dados!$B$1:$B$1989,D$7,Dados!$A$1:$A$1989,$A71)</f>
        <v>0</v>
      </c>
      <c r="E71" s="8">
        <f>SUMIFS(Dados!$I$1:$I$1989,Dados!$B$1:$B$1989,E$7,Dados!$A$1:$A$1989,$A71)</f>
        <v>0</v>
      </c>
      <c r="F71" s="8">
        <f>SUMIFS(Dados!$I$1:$I$1989,Dados!$B$1:$B$1989,F$7,Dados!$A$1:$A$1989,$A71)</f>
        <v>0</v>
      </c>
      <c r="G71" s="8">
        <f>SUMIFS(Dados!$I$1:$I$1989,Dados!$B$1:$B$1989,G$7,Dados!$A$1:$A$1989,$A71)</f>
        <v>0</v>
      </c>
      <c r="H71" s="8">
        <f>SUMIFS(Dados!$I$1:$I$1989,Dados!$B$1:$B$1989,H$7,Dados!$A$1:$A$1989,$A71)</f>
        <v>0</v>
      </c>
      <c r="I71" s="8">
        <f t="shared" si="4"/>
        <v>0</v>
      </c>
      <c r="J71" s="8">
        <f t="shared" si="5"/>
        <v>0</v>
      </c>
      <c r="K71" s="7">
        <f t="shared" si="6"/>
        <v>0</v>
      </c>
      <c r="L71" s="9">
        <f t="shared" si="7"/>
        <v>1428222.72</v>
      </c>
      <c r="N71" s="35"/>
    </row>
    <row r="72" spans="1:14" ht="24" customHeight="1" x14ac:dyDescent="0.25">
      <c r="A72" s="63">
        <v>46101</v>
      </c>
      <c r="B72" s="25">
        <v>64</v>
      </c>
      <c r="C72" s="8">
        <f>SUMIFS(Dados!$I$1:$I$1989,Dados!$B$1:$B$1989,C$7,Dados!$A$1:$A$1989,$A72)</f>
        <v>0</v>
      </c>
      <c r="D72" s="8">
        <f>SUMIFS(Dados!$I$1:$I$1989,Dados!$B$1:$B$1989,D$7,Dados!$A$1:$A$1989,$A72)</f>
        <v>0</v>
      </c>
      <c r="E72" s="8">
        <f>SUMIFS(Dados!$I$1:$I$1989,Dados!$B$1:$B$1989,E$7,Dados!$A$1:$A$1989,$A72)</f>
        <v>0</v>
      </c>
      <c r="F72" s="8">
        <f>SUMIFS(Dados!$I$1:$I$1989,Dados!$B$1:$B$1989,F$7,Dados!$A$1:$A$1989,$A72)</f>
        <v>0</v>
      </c>
      <c r="G72" s="8">
        <f>SUMIFS(Dados!$I$1:$I$1989,Dados!$B$1:$B$1989,G$7,Dados!$A$1:$A$1989,$A72)</f>
        <v>0</v>
      </c>
      <c r="H72" s="8">
        <f>SUMIFS(Dados!$I$1:$I$1989,Dados!$B$1:$B$1989,H$7,Dados!$A$1:$A$1989,$A72)</f>
        <v>0</v>
      </c>
      <c r="I72" s="8">
        <f t="shared" si="4"/>
        <v>0</v>
      </c>
      <c r="J72" s="8">
        <f t="shared" si="5"/>
        <v>0</v>
      </c>
      <c r="K72" s="7">
        <f t="shared" si="6"/>
        <v>0</v>
      </c>
      <c r="L72" s="9">
        <f t="shared" si="7"/>
        <v>1428222.72</v>
      </c>
      <c r="N72" s="35"/>
    </row>
    <row r="73" spans="1:14" ht="24" customHeight="1" x14ac:dyDescent="0.25">
      <c r="A73" s="63">
        <v>46117</v>
      </c>
      <c r="B73" s="25">
        <v>65</v>
      </c>
      <c r="C73" s="8">
        <f>SUMIFS(Dados!$I$1:$I$1989,Dados!$B$1:$B$1989,C$7,Dados!$A$1:$A$1989,$A73)</f>
        <v>0</v>
      </c>
      <c r="D73" s="8">
        <f>SUMIFS(Dados!$I$1:$I$1989,Dados!$B$1:$B$1989,D$7,Dados!$A$1:$A$1989,$A73)</f>
        <v>0</v>
      </c>
      <c r="E73" s="8">
        <f>SUMIFS(Dados!$I$1:$I$1989,Dados!$B$1:$B$1989,E$7,Dados!$A$1:$A$1989,$A73)</f>
        <v>0</v>
      </c>
      <c r="F73" s="8">
        <f>SUMIFS(Dados!$I$1:$I$1989,Dados!$B$1:$B$1989,F$7,Dados!$A$1:$A$1989,$A73)</f>
        <v>0</v>
      </c>
      <c r="G73" s="8">
        <f>SUMIFS(Dados!$I$1:$I$1989,Dados!$B$1:$B$1989,G$7,Dados!$A$1:$A$1989,$A73)</f>
        <v>0</v>
      </c>
      <c r="H73" s="8">
        <f>SUMIFS(Dados!$I$1:$I$1989,Dados!$B$1:$B$1989,H$7,Dados!$A$1:$A$1989,$A73)</f>
        <v>0</v>
      </c>
      <c r="I73" s="8">
        <f t="shared" ref="I73:I104" si="8">SUM(C73:H73)</f>
        <v>0</v>
      </c>
      <c r="J73" s="8">
        <f t="shared" ref="J73:J104" si="9">ROUND(I73*$L$4,2)</f>
        <v>0</v>
      </c>
      <c r="K73" s="7">
        <f t="shared" ref="K73:K104" si="10">SUM(I73:J73)</f>
        <v>0</v>
      </c>
      <c r="L73" s="9">
        <f t="shared" si="7"/>
        <v>1428222.72</v>
      </c>
      <c r="N73" s="35"/>
    </row>
    <row r="74" spans="1:14" ht="24" customHeight="1" x14ac:dyDescent="0.25">
      <c r="A74" s="63">
        <v>46132</v>
      </c>
      <c r="B74" s="25">
        <v>66</v>
      </c>
      <c r="C74" s="8">
        <f>SUMIFS(Dados!$I$1:$I$1989,Dados!$B$1:$B$1989,C$7,Dados!$A$1:$A$1989,$A74)</f>
        <v>0</v>
      </c>
      <c r="D74" s="8">
        <f>SUMIFS(Dados!$I$1:$I$1989,Dados!$B$1:$B$1989,D$7,Dados!$A$1:$A$1989,$A74)</f>
        <v>0</v>
      </c>
      <c r="E74" s="8">
        <f>SUMIFS(Dados!$I$1:$I$1989,Dados!$B$1:$B$1989,E$7,Dados!$A$1:$A$1989,$A74)</f>
        <v>0</v>
      </c>
      <c r="F74" s="8">
        <f>SUMIFS(Dados!$I$1:$I$1989,Dados!$B$1:$B$1989,F$7,Dados!$A$1:$A$1989,$A74)</f>
        <v>0</v>
      </c>
      <c r="G74" s="8">
        <f>SUMIFS(Dados!$I$1:$I$1989,Dados!$B$1:$B$1989,G$7,Dados!$A$1:$A$1989,$A74)</f>
        <v>0</v>
      </c>
      <c r="H74" s="8">
        <f>SUMIFS(Dados!$I$1:$I$1989,Dados!$B$1:$B$1989,H$7,Dados!$A$1:$A$1989,$A74)</f>
        <v>0</v>
      </c>
      <c r="I74" s="8">
        <f t="shared" si="8"/>
        <v>0</v>
      </c>
      <c r="J74" s="8">
        <f t="shared" si="9"/>
        <v>0</v>
      </c>
      <c r="K74" s="7">
        <f t="shared" si="10"/>
        <v>0</v>
      </c>
      <c r="L74" s="9">
        <f t="shared" si="7"/>
        <v>1428222.72</v>
      </c>
      <c r="N74" s="35"/>
    </row>
    <row r="75" spans="1:14" ht="24" customHeight="1" x14ac:dyDescent="0.25">
      <c r="A75" s="63">
        <v>46147</v>
      </c>
      <c r="B75" s="25">
        <v>67</v>
      </c>
      <c r="C75" s="8">
        <f>SUMIFS(Dados!$I$1:$I$1989,Dados!$B$1:$B$1989,C$7,Dados!$A$1:$A$1989,$A75)</f>
        <v>0</v>
      </c>
      <c r="D75" s="8">
        <f>SUMIFS(Dados!$I$1:$I$1989,Dados!$B$1:$B$1989,D$7,Dados!$A$1:$A$1989,$A75)</f>
        <v>0</v>
      </c>
      <c r="E75" s="8">
        <f>SUMIFS(Dados!$I$1:$I$1989,Dados!$B$1:$B$1989,E$7,Dados!$A$1:$A$1989,$A75)</f>
        <v>0</v>
      </c>
      <c r="F75" s="8">
        <f>SUMIFS(Dados!$I$1:$I$1989,Dados!$B$1:$B$1989,F$7,Dados!$A$1:$A$1989,$A75)</f>
        <v>0</v>
      </c>
      <c r="G75" s="8">
        <f>SUMIFS(Dados!$I$1:$I$1989,Dados!$B$1:$B$1989,G$7,Dados!$A$1:$A$1989,$A75)</f>
        <v>0</v>
      </c>
      <c r="H75" s="8">
        <f>SUMIFS(Dados!$I$1:$I$1989,Dados!$B$1:$B$1989,H$7,Dados!$A$1:$A$1989,$A75)</f>
        <v>0</v>
      </c>
      <c r="I75" s="8">
        <f t="shared" si="8"/>
        <v>0</v>
      </c>
      <c r="J75" s="8">
        <f t="shared" si="9"/>
        <v>0</v>
      </c>
      <c r="K75" s="7">
        <f t="shared" si="10"/>
        <v>0</v>
      </c>
      <c r="L75" s="9">
        <f t="shared" si="7"/>
        <v>1428222.72</v>
      </c>
      <c r="N75" s="35"/>
    </row>
    <row r="76" spans="1:14" ht="24" customHeight="1" x14ac:dyDescent="0.25">
      <c r="A76" s="63">
        <v>46162</v>
      </c>
      <c r="B76" s="25">
        <v>68</v>
      </c>
      <c r="C76" s="8">
        <f>SUMIFS(Dados!$I$1:$I$1989,Dados!$B$1:$B$1989,C$7,Dados!$A$1:$A$1989,$A76)</f>
        <v>0</v>
      </c>
      <c r="D76" s="8">
        <f>SUMIFS(Dados!$I$1:$I$1989,Dados!$B$1:$B$1989,D$7,Dados!$A$1:$A$1989,$A76)</f>
        <v>0</v>
      </c>
      <c r="E76" s="8">
        <f>SUMIFS(Dados!$I$1:$I$1989,Dados!$B$1:$B$1989,E$7,Dados!$A$1:$A$1989,$A76)</f>
        <v>0</v>
      </c>
      <c r="F76" s="8">
        <f>SUMIFS(Dados!$I$1:$I$1989,Dados!$B$1:$B$1989,F$7,Dados!$A$1:$A$1989,$A76)</f>
        <v>0</v>
      </c>
      <c r="G76" s="8">
        <f>SUMIFS(Dados!$I$1:$I$1989,Dados!$B$1:$B$1989,G$7,Dados!$A$1:$A$1989,$A76)</f>
        <v>0</v>
      </c>
      <c r="H76" s="8">
        <f>SUMIFS(Dados!$I$1:$I$1989,Dados!$B$1:$B$1989,H$7,Dados!$A$1:$A$1989,$A76)</f>
        <v>0</v>
      </c>
      <c r="I76" s="8">
        <f t="shared" si="8"/>
        <v>0</v>
      </c>
      <c r="J76" s="8">
        <f t="shared" si="9"/>
        <v>0</v>
      </c>
      <c r="K76" s="7">
        <f t="shared" si="10"/>
        <v>0</v>
      </c>
      <c r="L76" s="9">
        <f t="shared" si="7"/>
        <v>1428222.72</v>
      </c>
      <c r="N76" s="35"/>
    </row>
    <row r="77" spans="1:14" ht="24" customHeight="1" x14ac:dyDescent="0.25">
      <c r="A77" s="63">
        <v>46178</v>
      </c>
      <c r="B77" s="25">
        <v>69</v>
      </c>
      <c r="C77" s="8">
        <f>SUMIFS(Dados!$I$1:$I$1989,Dados!$B$1:$B$1989,C$7,Dados!$A$1:$A$1989,$A77)</f>
        <v>0</v>
      </c>
      <c r="D77" s="8">
        <f>SUMIFS(Dados!$I$1:$I$1989,Dados!$B$1:$B$1989,D$7,Dados!$A$1:$A$1989,$A77)</f>
        <v>0</v>
      </c>
      <c r="E77" s="8">
        <f>SUMIFS(Dados!$I$1:$I$1989,Dados!$B$1:$B$1989,E$7,Dados!$A$1:$A$1989,$A77)</f>
        <v>0</v>
      </c>
      <c r="F77" s="8">
        <f>SUMIFS(Dados!$I$1:$I$1989,Dados!$B$1:$B$1989,F$7,Dados!$A$1:$A$1989,$A77)</f>
        <v>0</v>
      </c>
      <c r="G77" s="8">
        <f>SUMIFS(Dados!$I$1:$I$1989,Dados!$B$1:$B$1989,G$7,Dados!$A$1:$A$1989,$A77)</f>
        <v>0</v>
      </c>
      <c r="H77" s="8">
        <f>SUMIFS(Dados!$I$1:$I$1989,Dados!$B$1:$B$1989,H$7,Dados!$A$1:$A$1989,$A77)</f>
        <v>0</v>
      </c>
      <c r="I77" s="8">
        <f t="shared" si="8"/>
        <v>0</v>
      </c>
      <c r="J77" s="8">
        <f t="shared" si="9"/>
        <v>0</v>
      </c>
      <c r="K77" s="7">
        <f t="shared" si="10"/>
        <v>0</v>
      </c>
      <c r="L77" s="9">
        <f t="shared" si="7"/>
        <v>1428222.72</v>
      </c>
      <c r="N77" s="35"/>
    </row>
    <row r="78" spans="1:14" ht="24" customHeight="1" x14ac:dyDescent="0.25">
      <c r="A78" s="63">
        <v>46193</v>
      </c>
      <c r="B78" s="25">
        <v>70</v>
      </c>
      <c r="C78" s="8">
        <f>SUMIFS(Dados!$I$1:$I$1989,Dados!$B$1:$B$1989,C$7,Dados!$A$1:$A$1989,$A78)</f>
        <v>0</v>
      </c>
      <c r="D78" s="8">
        <f>SUMIFS(Dados!$I$1:$I$1989,Dados!$B$1:$B$1989,D$7,Dados!$A$1:$A$1989,$A78)</f>
        <v>0</v>
      </c>
      <c r="E78" s="8">
        <f>SUMIFS(Dados!$I$1:$I$1989,Dados!$B$1:$B$1989,E$7,Dados!$A$1:$A$1989,$A78)</f>
        <v>0</v>
      </c>
      <c r="F78" s="8">
        <f>SUMIFS(Dados!$I$1:$I$1989,Dados!$B$1:$B$1989,F$7,Dados!$A$1:$A$1989,$A78)</f>
        <v>0</v>
      </c>
      <c r="G78" s="8">
        <f>SUMIFS(Dados!$I$1:$I$1989,Dados!$B$1:$B$1989,G$7,Dados!$A$1:$A$1989,$A78)</f>
        <v>0</v>
      </c>
      <c r="H78" s="8">
        <f>SUMIFS(Dados!$I$1:$I$1989,Dados!$B$1:$B$1989,H$7,Dados!$A$1:$A$1989,$A78)</f>
        <v>0</v>
      </c>
      <c r="I78" s="8">
        <f t="shared" si="8"/>
        <v>0</v>
      </c>
      <c r="J78" s="8">
        <f t="shared" si="9"/>
        <v>0</v>
      </c>
      <c r="K78" s="7">
        <f t="shared" si="10"/>
        <v>0</v>
      </c>
      <c r="L78" s="9">
        <f t="shared" si="7"/>
        <v>1428222.72</v>
      </c>
      <c r="N78" s="35"/>
    </row>
    <row r="79" spans="1:14" ht="24" customHeight="1" x14ac:dyDescent="0.25">
      <c r="A79" s="63">
        <v>46208</v>
      </c>
      <c r="B79" s="25">
        <v>71</v>
      </c>
      <c r="C79" s="8">
        <f>SUMIFS(Dados!$I$1:$I$1989,Dados!$B$1:$B$1989,C$7,Dados!$A$1:$A$1989,$A79)</f>
        <v>0</v>
      </c>
      <c r="D79" s="8">
        <f>SUMIFS(Dados!$I$1:$I$1989,Dados!$B$1:$B$1989,D$7,Dados!$A$1:$A$1989,$A79)</f>
        <v>0</v>
      </c>
      <c r="E79" s="8">
        <f>SUMIFS(Dados!$I$1:$I$1989,Dados!$B$1:$B$1989,E$7,Dados!$A$1:$A$1989,$A79)</f>
        <v>0</v>
      </c>
      <c r="F79" s="8">
        <f>SUMIFS(Dados!$I$1:$I$1989,Dados!$B$1:$B$1989,F$7,Dados!$A$1:$A$1989,$A79)</f>
        <v>0</v>
      </c>
      <c r="G79" s="8">
        <f>SUMIFS(Dados!$I$1:$I$1989,Dados!$B$1:$B$1989,G$7,Dados!$A$1:$A$1989,$A79)</f>
        <v>0</v>
      </c>
      <c r="H79" s="8">
        <f>SUMIFS(Dados!$I$1:$I$1989,Dados!$B$1:$B$1989,H$7,Dados!$A$1:$A$1989,$A79)</f>
        <v>0</v>
      </c>
      <c r="I79" s="8">
        <f t="shared" si="8"/>
        <v>0</v>
      </c>
      <c r="J79" s="8">
        <f t="shared" si="9"/>
        <v>0</v>
      </c>
      <c r="K79" s="7">
        <f t="shared" si="10"/>
        <v>0</v>
      </c>
      <c r="L79" s="9">
        <f t="shared" si="7"/>
        <v>1428222.72</v>
      </c>
      <c r="N79" s="35"/>
    </row>
    <row r="80" spans="1:14" ht="24" customHeight="1" x14ac:dyDescent="0.25">
      <c r="A80" s="63">
        <v>46223</v>
      </c>
      <c r="B80" s="25">
        <v>72</v>
      </c>
      <c r="C80" s="8">
        <f>SUMIFS(Dados!$I$1:$I$1989,Dados!$B$1:$B$1989,C$7,Dados!$A$1:$A$1989,$A80)</f>
        <v>0</v>
      </c>
      <c r="D80" s="8">
        <f>SUMIFS(Dados!$I$1:$I$1989,Dados!$B$1:$B$1989,D$7,Dados!$A$1:$A$1989,$A80)</f>
        <v>0</v>
      </c>
      <c r="E80" s="8">
        <f>SUMIFS(Dados!$I$1:$I$1989,Dados!$B$1:$B$1989,E$7,Dados!$A$1:$A$1989,$A80)</f>
        <v>0</v>
      </c>
      <c r="F80" s="8">
        <f>SUMIFS(Dados!$I$1:$I$1989,Dados!$B$1:$B$1989,F$7,Dados!$A$1:$A$1989,$A80)</f>
        <v>0</v>
      </c>
      <c r="G80" s="8">
        <f>SUMIFS(Dados!$I$1:$I$1989,Dados!$B$1:$B$1989,G$7,Dados!$A$1:$A$1989,$A80)</f>
        <v>0</v>
      </c>
      <c r="H80" s="8">
        <f>SUMIFS(Dados!$I$1:$I$1989,Dados!$B$1:$B$1989,H$7,Dados!$A$1:$A$1989,$A80)</f>
        <v>0</v>
      </c>
      <c r="I80" s="8">
        <f t="shared" si="8"/>
        <v>0</v>
      </c>
      <c r="J80" s="8">
        <f t="shared" si="9"/>
        <v>0</v>
      </c>
      <c r="K80" s="7">
        <f t="shared" si="10"/>
        <v>0</v>
      </c>
      <c r="L80" s="9">
        <f t="shared" si="7"/>
        <v>1428222.72</v>
      </c>
      <c r="N80" s="35"/>
    </row>
    <row r="81" spans="1:14" ht="24" customHeight="1" x14ac:dyDescent="0.25">
      <c r="A81" s="63">
        <v>46239</v>
      </c>
      <c r="B81" s="25">
        <v>73</v>
      </c>
      <c r="C81" s="8">
        <f>SUMIFS(Dados!$I$1:$I$1989,Dados!$B$1:$B$1989,C$7,Dados!$A$1:$A$1989,$A81)</f>
        <v>0</v>
      </c>
      <c r="D81" s="8">
        <f>SUMIFS(Dados!$I$1:$I$1989,Dados!$B$1:$B$1989,D$7,Dados!$A$1:$A$1989,$A81)</f>
        <v>0</v>
      </c>
      <c r="E81" s="8">
        <f>SUMIFS(Dados!$I$1:$I$1989,Dados!$B$1:$B$1989,E$7,Dados!$A$1:$A$1989,$A81)</f>
        <v>0</v>
      </c>
      <c r="F81" s="8">
        <f>SUMIFS(Dados!$I$1:$I$1989,Dados!$B$1:$B$1989,F$7,Dados!$A$1:$A$1989,$A81)</f>
        <v>0</v>
      </c>
      <c r="G81" s="8">
        <f>SUMIFS(Dados!$I$1:$I$1989,Dados!$B$1:$B$1989,G$7,Dados!$A$1:$A$1989,$A81)</f>
        <v>0</v>
      </c>
      <c r="H81" s="8">
        <f>SUMIFS(Dados!$I$1:$I$1989,Dados!$B$1:$B$1989,H$7,Dados!$A$1:$A$1989,$A81)</f>
        <v>0</v>
      </c>
      <c r="I81" s="8">
        <f t="shared" si="8"/>
        <v>0</v>
      </c>
      <c r="J81" s="8">
        <f t="shared" si="9"/>
        <v>0</v>
      </c>
      <c r="K81" s="7">
        <f t="shared" si="10"/>
        <v>0</v>
      </c>
      <c r="L81" s="9">
        <f>K81+L56</f>
        <v>1905193.78</v>
      </c>
      <c r="N81" s="35"/>
    </row>
    <row r="82" spans="1:14" ht="24" customHeight="1" x14ac:dyDescent="0.25">
      <c r="A82" s="63">
        <v>46254</v>
      </c>
      <c r="B82" s="25">
        <v>74</v>
      </c>
      <c r="C82" s="8">
        <f>SUMIFS(Dados!$I$1:$I$1989,Dados!$B$1:$B$1989,C$7,Dados!$A$1:$A$1989,$A82)</f>
        <v>0</v>
      </c>
      <c r="D82" s="8">
        <f>SUMIFS(Dados!$I$1:$I$1989,Dados!$B$1:$B$1989,D$7,Dados!$A$1:$A$1989,$A82)</f>
        <v>0</v>
      </c>
      <c r="E82" s="8">
        <f>SUMIFS(Dados!$I$1:$I$1989,Dados!$B$1:$B$1989,E$7,Dados!$A$1:$A$1989,$A82)</f>
        <v>0</v>
      </c>
      <c r="F82" s="8">
        <f>SUMIFS(Dados!$I$1:$I$1989,Dados!$B$1:$B$1989,F$7,Dados!$A$1:$A$1989,$A82)</f>
        <v>0</v>
      </c>
      <c r="G82" s="8">
        <f>SUMIFS(Dados!$I$1:$I$1989,Dados!$B$1:$B$1989,G$7,Dados!$A$1:$A$1989,$A82)</f>
        <v>0</v>
      </c>
      <c r="H82" s="8">
        <f>SUMIFS(Dados!$I$1:$I$1989,Dados!$B$1:$B$1989,H$7,Dados!$A$1:$A$1989,$A82)</f>
        <v>0</v>
      </c>
      <c r="I82" s="8">
        <f t="shared" si="8"/>
        <v>0</v>
      </c>
      <c r="J82" s="8">
        <f t="shared" si="9"/>
        <v>0</v>
      </c>
      <c r="K82" s="7">
        <f t="shared" si="10"/>
        <v>0</v>
      </c>
      <c r="L82" s="9">
        <f t="shared" ref="L82:L104" si="11">K82+L81</f>
        <v>1905193.78</v>
      </c>
      <c r="N82" s="35"/>
    </row>
    <row r="83" spans="1:14" ht="24" customHeight="1" x14ac:dyDescent="0.25">
      <c r="A83" s="63">
        <v>46270</v>
      </c>
      <c r="B83" s="25">
        <v>75</v>
      </c>
      <c r="C83" s="8">
        <f>SUMIFS(Dados!$I$1:$I$1989,Dados!$B$1:$B$1989,C$7,Dados!$A$1:$A$1989,$A83)</f>
        <v>0</v>
      </c>
      <c r="D83" s="8">
        <f>SUMIFS(Dados!$I$1:$I$1989,Dados!$B$1:$B$1989,D$7,Dados!$A$1:$A$1989,$A83)</f>
        <v>0</v>
      </c>
      <c r="E83" s="8">
        <f>SUMIFS(Dados!$I$1:$I$1989,Dados!$B$1:$B$1989,E$7,Dados!$A$1:$A$1989,$A83)</f>
        <v>0</v>
      </c>
      <c r="F83" s="8">
        <f>SUMIFS(Dados!$I$1:$I$1989,Dados!$B$1:$B$1989,F$7,Dados!$A$1:$A$1989,$A83)</f>
        <v>0</v>
      </c>
      <c r="G83" s="8">
        <f>SUMIFS(Dados!$I$1:$I$1989,Dados!$B$1:$B$1989,G$7,Dados!$A$1:$A$1989,$A83)</f>
        <v>0</v>
      </c>
      <c r="H83" s="8">
        <f>SUMIFS(Dados!$I$1:$I$1989,Dados!$B$1:$B$1989,H$7,Dados!$A$1:$A$1989,$A83)</f>
        <v>0</v>
      </c>
      <c r="I83" s="8">
        <f t="shared" si="8"/>
        <v>0</v>
      </c>
      <c r="J83" s="8">
        <f t="shared" si="9"/>
        <v>0</v>
      </c>
      <c r="K83" s="7">
        <f t="shared" si="10"/>
        <v>0</v>
      </c>
      <c r="L83" s="9">
        <f t="shared" si="11"/>
        <v>1905193.78</v>
      </c>
      <c r="N83" s="35"/>
    </row>
    <row r="84" spans="1:14" ht="24" customHeight="1" x14ac:dyDescent="0.25">
      <c r="A84" s="63">
        <v>46285</v>
      </c>
      <c r="B84" s="25">
        <v>76</v>
      </c>
      <c r="C84" s="8">
        <f>SUMIFS(Dados!$I$1:$I$1989,Dados!$B$1:$B$1989,C$7,Dados!$A$1:$A$1989,$A84)</f>
        <v>0</v>
      </c>
      <c r="D84" s="8">
        <f>SUMIFS(Dados!$I$1:$I$1989,Dados!$B$1:$B$1989,D$7,Dados!$A$1:$A$1989,$A84)</f>
        <v>0</v>
      </c>
      <c r="E84" s="8">
        <f>SUMIFS(Dados!$I$1:$I$1989,Dados!$B$1:$B$1989,E$7,Dados!$A$1:$A$1989,$A84)</f>
        <v>0</v>
      </c>
      <c r="F84" s="8">
        <f>SUMIFS(Dados!$I$1:$I$1989,Dados!$B$1:$B$1989,F$7,Dados!$A$1:$A$1989,$A84)</f>
        <v>0</v>
      </c>
      <c r="G84" s="8">
        <f>SUMIFS(Dados!$I$1:$I$1989,Dados!$B$1:$B$1989,G$7,Dados!$A$1:$A$1989,$A84)</f>
        <v>0</v>
      </c>
      <c r="H84" s="8">
        <f>SUMIFS(Dados!$I$1:$I$1989,Dados!$B$1:$B$1989,H$7,Dados!$A$1:$A$1989,$A84)</f>
        <v>0</v>
      </c>
      <c r="I84" s="8">
        <f t="shared" si="8"/>
        <v>0</v>
      </c>
      <c r="J84" s="8">
        <f t="shared" si="9"/>
        <v>0</v>
      </c>
      <c r="K84" s="7">
        <f t="shared" si="10"/>
        <v>0</v>
      </c>
      <c r="L84" s="9">
        <f t="shared" si="11"/>
        <v>1905193.78</v>
      </c>
      <c r="N84" s="35"/>
    </row>
    <row r="85" spans="1:14" ht="24" customHeight="1" x14ac:dyDescent="0.25">
      <c r="A85" s="63">
        <v>46300</v>
      </c>
      <c r="B85" s="25">
        <v>77</v>
      </c>
      <c r="C85" s="8">
        <f>SUMIFS(Dados!$I$1:$I$1989,Dados!$B$1:$B$1989,C$7,Dados!$A$1:$A$1989,$A85)</f>
        <v>0</v>
      </c>
      <c r="D85" s="8">
        <f>SUMIFS(Dados!$I$1:$I$1989,Dados!$B$1:$B$1989,D$7,Dados!$A$1:$A$1989,$A85)</f>
        <v>0</v>
      </c>
      <c r="E85" s="8">
        <f>SUMIFS(Dados!$I$1:$I$1989,Dados!$B$1:$B$1989,E$7,Dados!$A$1:$A$1989,$A85)</f>
        <v>0</v>
      </c>
      <c r="F85" s="8">
        <f>SUMIFS(Dados!$I$1:$I$1989,Dados!$B$1:$B$1989,F$7,Dados!$A$1:$A$1989,$A85)</f>
        <v>0</v>
      </c>
      <c r="G85" s="8">
        <f>SUMIFS(Dados!$I$1:$I$1989,Dados!$B$1:$B$1989,G$7,Dados!$A$1:$A$1989,$A85)</f>
        <v>0</v>
      </c>
      <c r="H85" s="8">
        <f>SUMIFS(Dados!$I$1:$I$1989,Dados!$B$1:$B$1989,H$7,Dados!$A$1:$A$1989,$A85)</f>
        <v>0</v>
      </c>
      <c r="I85" s="8">
        <f t="shared" si="8"/>
        <v>0</v>
      </c>
      <c r="J85" s="8">
        <f t="shared" si="9"/>
        <v>0</v>
      </c>
      <c r="K85" s="7">
        <f t="shared" si="10"/>
        <v>0</v>
      </c>
      <c r="L85" s="9">
        <f t="shared" si="11"/>
        <v>1905193.78</v>
      </c>
      <c r="N85" s="35"/>
    </row>
    <row r="86" spans="1:14" ht="24" customHeight="1" x14ac:dyDescent="0.25">
      <c r="A86" s="63">
        <v>46315</v>
      </c>
      <c r="B86" s="25">
        <v>78</v>
      </c>
      <c r="C86" s="8">
        <f>SUMIFS(Dados!$I$1:$I$1989,Dados!$B$1:$B$1989,C$7,Dados!$A$1:$A$1989,$A86)</f>
        <v>0</v>
      </c>
      <c r="D86" s="8">
        <f>SUMIFS(Dados!$I$1:$I$1989,Dados!$B$1:$B$1989,D$7,Dados!$A$1:$A$1989,$A86)</f>
        <v>0</v>
      </c>
      <c r="E86" s="8">
        <f>SUMIFS(Dados!$I$1:$I$1989,Dados!$B$1:$B$1989,E$7,Dados!$A$1:$A$1989,$A86)</f>
        <v>0</v>
      </c>
      <c r="F86" s="8">
        <f>SUMIFS(Dados!$I$1:$I$1989,Dados!$B$1:$B$1989,F$7,Dados!$A$1:$A$1989,$A86)</f>
        <v>0</v>
      </c>
      <c r="G86" s="8">
        <f>SUMIFS(Dados!$I$1:$I$1989,Dados!$B$1:$B$1989,G$7,Dados!$A$1:$A$1989,$A86)</f>
        <v>0</v>
      </c>
      <c r="H86" s="8">
        <f>SUMIFS(Dados!$I$1:$I$1989,Dados!$B$1:$B$1989,H$7,Dados!$A$1:$A$1989,$A86)</f>
        <v>0</v>
      </c>
      <c r="I86" s="8">
        <f t="shared" si="8"/>
        <v>0</v>
      </c>
      <c r="J86" s="8">
        <f t="shared" si="9"/>
        <v>0</v>
      </c>
      <c r="K86" s="7">
        <f t="shared" si="10"/>
        <v>0</v>
      </c>
      <c r="L86" s="9">
        <f t="shared" si="11"/>
        <v>1905193.78</v>
      </c>
      <c r="N86" s="35"/>
    </row>
    <row r="87" spans="1:14" ht="24" customHeight="1" x14ac:dyDescent="0.25">
      <c r="A87" s="63">
        <v>46331</v>
      </c>
      <c r="B87" s="25">
        <v>79</v>
      </c>
      <c r="C87" s="8">
        <f>SUMIFS(Dados!$I$1:$I$1989,Dados!$B$1:$B$1989,C$7,Dados!$A$1:$A$1989,$A87)</f>
        <v>0</v>
      </c>
      <c r="D87" s="8">
        <f>SUMIFS(Dados!$I$1:$I$1989,Dados!$B$1:$B$1989,D$7,Dados!$A$1:$A$1989,$A87)</f>
        <v>0</v>
      </c>
      <c r="E87" s="8">
        <f>SUMIFS(Dados!$I$1:$I$1989,Dados!$B$1:$B$1989,E$7,Dados!$A$1:$A$1989,$A87)</f>
        <v>0</v>
      </c>
      <c r="F87" s="8">
        <f>SUMIFS(Dados!$I$1:$I$1989,Dados!$B$1:$B$1989,F$7,Dados!$A$1:$A$1989,$A87)</f>
        <v>0</v>
      </c>
      <c r="G87" s="8">
        <f>SUMIFS(Dados!$I$1:$I$1989,Dados!$B$1:$B$1989,G$7,Dados!$A$1:$A$1989,$A87)</f>
        <v>0</v>
      </c>
      <c r="H87" s="8">
        <f>SUMIFS(Dados!$I$1:$I$1989,Dados!$B$1:$B$1989,H$7,Dados!$A$1:$A$1989,$A87)</f>
        <v>0</v>
      </c>
      <c r="I87" s="8">
        <f t="shared" si="8"/>
        <v>0</v>
      </c>
      <c r="J87" s="8">
        <f t="shared" si="9"/>
        <v>0</v>
      </c>
      <c r="K87" s="7">
        <f t="shared" si="10"/>
        <v>0</v>
      </c>
      <c r="L87" s="9">
        <f t="shared" si="11"/>
        <v>1905193.78</v>
      </c>
      <c r="N87" s="35"/>
    </row>
    <row r="88" spans="1:14" ht="24" customHeight="1" x14ac:dyDescent="0.25">
      <c r="A88" s="63">
        <v>46346</v>
      </c>
      <c r="B88" s="25">
        <v>80</v>
      </c>
      <c r="C88" s="8">
        <f>SUMIFS(Dados!$I$1:$I$1989,Dados!$B$1:$B$1989,C$7,Dados!$A$1:$A$1989,$A88)</f>
        <v>0</v>
      </c>
      <c r="D88" s="8">
        <f>SUMIFS(Dados!$I$1:$I$1989,Dados!$B$1:$B$1989,D$7,Dados!$A$1:$A$1989,$A88)</f>
        <v>0</v>
      </c>
      <c r="E88" s="8">
        <f>SUMIFS(Dados!$I$1:$I$1989,Dados!$B$1:$B$1989,E$7,Dados!$A$1:$A$1989,$A88)</f>
        <v>0</v>
      </c>
      <c r="F88" s="8">
        <f>SUMIFS(Dados!$I$1:$I$1989,Dados!$B$1:$B$1989,F$7,Dados!$A$1:$A$1989,$A88)</f>
        <v>0</v>
      </c>
      <c r="G88" s="8">
        <f>SUMIFS(Dados!$I$1:$I$1989,Dados!$B$1:$B$1989,G$7,Dados!$A$1:$A$1989,$A88)</f>
        <v>0</v>
      </c>
      <c r="H88" s="8">
        <f>SUMIFS(Dados!$I$1:$I$1989,Dados!$B$1:$B$1989,H$7,Dados!$A$1:$A$1989,$A88)</f>
        <v>0</v>
      </c>
      <c r="I88" s="8">
        <f t="shared" si="8"/>
        <v>0</v>
      </c>
      <c r="J88" s="8">
        <f t="shared" si="9"/>
        <v>0</v>
      </c>
      <c r="K88" s="7">
        <f t="shared" si="10"/>
        <v>0</v>
      </c>
      <c r="L88" s="9">
        <f t="shared" si="11"/>
        <v>1905193.78</v>
      </c>
      <c r="N88" s="35"/>
    </row>
    <row r="89" spans="1:14" ht="24" customHeight="1" x14ac:dyDescent="0.25">
      <c r="A89" s="63">
        <v>46361</v>
      </c>
      <c r="B89" s="25">
        <v>81</v>
      </c>
      <c r="C89" s="8">
        <f>SUMIFS(Dados!$I$1:$I$1989,Dados!$B$1:$B$1989,C$7,Dados!$A$1:$A$1989,$A89)</f>
        <v>0</v>
      </c>
      <c r="D89" s="8">
        <f>SUMIFS(Dados!$I$1:$I$1989,Dados!$B$1:$B$1989,D$7,Dados!$A$1:$A$1989,$A89)</f>
        <v>0</v>
      </c>
      <c r="E89" s="8">
        <f>SUMIFS(Dados!$I$1:$I$1989,Dados!$B$1:$B$1989,E$7,Dados!$A$1:$A$1989,$A89)</f>
        <v>0</v>
      </c>
      <c r="F89" s="8">
        <f>SUMIFS(Dados!$I$1:$I$1989,Dados!$B$1:$B$1989,F$7,Dados!$A$1:$A$1989,$A89)</f>
        <v>0</v>
      </c>
      <c r="G89" s="8">
        <f>SUMIFS(Dados!$I$1:$I$1989,Dados!$B$1:$B$1989,G$7,Dados!$A$1:$A$1989,$A89)</f>
        <v>0</v>
      </c>
      <c r="H89" s="8">
        <f>SUMIFS(Dados!$I$1:$I$1989,Dados!$B$1:$B$1989,H$7,Dados!$A$1:$A$1989,$A89)</f>
        <v>0</v>
      </c>
      <c r="I89" s="8">
        <f t="shared" si="8"/>
        <v>0</v>
      </c>
      <c r="J89" s="8">
        <f t="shared" si="9"/>
        <v>0</v>
      </c>
      <c r="K89" s="7">
        <f t="shared" si="10"/>
        <v>0</v>
      </c>
      <c r="L89" s="9">
        <f t="shared" si="11"/>
        <v>1905193.78</v>
      </c>
      <c r="N89" s="35"/>
    </row>
    <row r="90" spans="1:14" ht="24" customHeight="1" x14ac:dyDescent="0.25">
      <c r="A90" s="63">
        <v>46376</v>
      </c>
      <c r="B90" s="25">
        <v>82</v>
      </c>
      <c r="C90" s="8">
        <f>SUMIFS(Dados!$I$1:$I$1989,Dados!$B$1:$B$1989,C$7,Dados!$A$1:$A$1989,$A90)</f>
        <v>0</v>
      </c>
      <c r="D90" s="8">
        <f>SUMIFS(Dados!$I$1:$I$1989,Dados!$B$1:$B$1989,D$7,Dados!$A$1:$A$1989,$A90)</f>
        <v>0</v>
      </c>
      <c r="E90" s="8">
        <f>SUMIFS(Dados!$I$1:$I$1989,Dados!$B$1:$B$1989,E$7,Dados!$A$1:$A$1989,$A90)</f>
        <v>0</v>
      </c>
      <c r="F90" s="8">
        <f>SUMIFS(Dados!$I$1:$I$1989,Dados!$B$1:$B$1989,F$7,Dados!$A$1:$A$1989,$A90)</f>
        <v>0</v>
      </c>
      <c r="G90" s="8">
        <f>SUMIFS(Dados!$I$1:$I$1989,Dados!$B$1:$B$1989,G$7,Dados!$A$1:$A$1989,$A90)</f>
        <v>0</v>
      </c>
      <c r="H90" s="8">
        <f>SUMIFS(Dados!$I$1:$I$1989,Dados!$B$1:$B$1989,H$7,Dados!$A$1:$A$1989,$A90)</f>
        <v>0</v>
      </c>
      <c r="I90" s="8">
        <f t="shared" si="8"/>
        <v>0</v>
      </c>
      <c r="J90" s="8">
        <f t="shared" si="9"/>
        <v>0</v>
      </c>
      <c r="K90" s="7">
        <f t="shared" si="10"/>
        <v>0</v>
      </c>
      <c r="L90" s="9">
        <f t="shared" si="11"/>
        <v>1905193.78</v>
      </c>
      <c r="N90" s="35"/>
    </row>
    <row r="91" spans="1:14" ht="24" customHeight="1" x14ac:dyDescent="0.25">
      <c r="A91" s="63">
        <v>46392</v>
      </c>
      <c r="B91" s="25">
        <v>83</v>
      </c>
      <c r="C91" s="8">
        <f>SUMIFS(Dados!$I$1:$I$1989,Dados!$B$1:$B$1989,C$7,Dados!$A$1:$A$1989,$A91)</f>
        <v>0</v>
      </c>
      <c r="D91" s="8">
        <f>SUMIFS(Dados!$I$1:$I$1989,Dados!$B$1:$B$1989,D$7,Dados!$A$1:$A$1989,$A91)</f>
        <v>0</v>
      </c>
      <c r="E91" s="8">
        <f>SUMIFS(Dados!$I$1:$I$1989,Dados!$B$1:$B$1989,E$7,Dados!$A$1:$A$1989,$A91)</f>
        <v>0</v>
      </c>
      <c r="F91" s="8">
        <f>SUMIFS(Dados!$I$1:$I$1989,Dados!$B$1:$B$1989,F$7,Dados!$A$1:$A$1989,$A91)</f>
        <v>0</v>
      </c>
      <c r="G91" s="8">
        <f>SUMIFS(Dados!$I$1:$I$1989,Dados!$B$1:$B$1989,G$7,Dados!$A$1:$A$1989,$A91)</f>
        <v>0</v>
      </c>
      <c r="H91" s="8">
        <f>SUMIFS(Dados!$I$1:$I$1989,Dados!$B$1:$B$1989,H$7,Dados!$A$1:$A$1989,$A91)</f>
        <v>0</v>
      </c>
      <c r="I91" s="8">
        <f t="shared" si="8"/>
        <v>0</v>
      </c>
      <c r="J91" s="8">
        <f t="shared" si="9"/>
        <v>0</v>
      </c>
      <c r="K91" s="7">
        <f t="shared" si="10"/>
        <v>0</v>
      </c>
      <c r="L91" s="9">
        <f t="shared" si="11"/>
        <v>1905193.78</v>
      </c>
      <c r="N91" s="35"/>
    </row>
    <row r="92" spans="1:14" ht="24" customHeight="1" x14ac:dyDescent="0.25">
      <c r="A92" s="63">
        <v>46407</v>
      </c>
      <c r="B92" s="25">
        <v>84</v>
      </c>
      <c r="C92" s="8">
        <f>SUMIFS(Dados!$I$1:$I$1989,Dados!$B$1:$B$1989,C$7,Dados!$A$1:$A$1989,$A92)</f>
        <v>0</v>
      </c>
      <c r="D92" s="8">
        <f>SUMIFS(Dados!$I$1:$I$1989,Dados!$B$1:$B$1989,D$7,Dados!$A$1:$A$1989,$A92)</f>
        <v>0</v>
      </c>
      <c r="E92" s="8">
        <f>SUMIFS(Dados!$I$1:$I$1989,Dados!$B$1:$B$1989,E$7,Dados!$A$1:$A$1989,$A92)</f>
        <v>0</v>
      </c>
      <c r="F92" s="8">
        <f>SUMIFS(Dados!$I$1:$I$1989,Dados!$B$1:$B$1989,F$7,Dados!$A$1:$A$1989,$A92)</f>
        <v>0</v>
      </c>
      <c r="G92" s="8">
        <f>SUMIFS(Dados!$I$1:$I$1989,Dados!$B$1:$B$1989,G$7,Dados!$A$1:$A$1989,$A92)</f>
        <v>0</v>
      </c>
      <c r="H92" s="8">
        <f>SUMIFS(Dados!$I$1:$I$1989,Dados!$B$1:$B$1989,H$7,Dados!$A$1:$A$1989,$A92)</f>
        <v>0</v>
      </c>
      <c r="I92" s="8">
        <f t="shared" si="8"/>
        <v>0</v>
      </c>
      <c r="J92" s="8">
        <f t="shared" si="9"/>
        <v>0</v>
      </c>
      <c r="K92" s="7">
        <f t="shared" si="10"/>
        <v>0</v>
      </c>
      <c r="L92" s="9">
        <f t="shared" si="11"/>
        <v>1905193.78</v>
      </c>
      <c r="N92" s="35"/>
    </row>
    <row r="93" spans="1:14" ht="24" customHeight="1" x14ac:dyDescent="0.25">
      <c r="A93" s="63">
        <v>46423</v>
      </c>
      <c r="B93" s="25">
        <v>85</v>
      </c>
      <c r="C93" s="8">
        <f>SUMIFS(Dados!$I$1:$I$1989,Dados!$B$1:$B$1989,C$7,Dados!$A$1:$A$1989,$A93)</f>
        <v>0</v>
      </c>
      <c r="D93" s="8">
        <f>SUMIFS(Dados!$I$1:$I$1989,Dados!$B$1:$B$1989,D$7,Dados!$A$1:$A$1989,$A93)</f>
        <v>0</v>
      </c>
      <c r="E93" s="8">
        <f>SUMIFS(Dados!$I$1:$I$1989,Dados!$B$1:$B$1989,E$7,Dados!$A$1:$A$1989,$A93)</f>
        <v>0</v>
      </c>
      <c r="F93" s="8">
        <f>SUMIFS(Dados!$I$1:$I$1989,Dados!$B$1:$B$1989,F$7,Dados!$A$1:$A$1989,$A93)</f>
        <v>0</v>
      </c>
      <c r="G93" s="8">
        <f>SUMIFS(Dados!$I$1:$I$1989,Dados!$B$1:$B$1989,G$7,Dados!$A$1:$A$1989,$A93)</f>
        <v>0</v>
      </c>
      <c r="H93" s="8">
        <f>SUMIFS(Dados!$I$1:$I$1989,Dados!$B$1:$B$1989,H$7,Dados!$A$1:$A$1989,$A93)</f>
        <v>0</v>
      </c>
      <c r="I93" s="8">
        <f t="shared" si="8"/>
        <v>0</v>
      </c>
      <c r="J93" s="8">
        <f t="shared" si="9"/>
        <v>0</v>
      </c>
      <c r="K93" s="7">
        <f t="shared" si="10"/>
        <v>0</v>
      </c>
      <c r="L93" s="9">
        <f t="shared" si="11"/>
        <v>1905193.78</v>
      </c>
      <c r="N93" s="35"/>
    </row>
    <row r="94" spans="1:14" ht="24" customHeight="1" x14ac:dyDescent="0.25">
      <c r="A94" s="63">
        <v>46438</v>
      </c>
      <c r="B94" s="25">
        <v>86</v>
      </c>
      <c r="C94" s="8">
        <f>SUMIFS(Dados!$I$1:$I$1989,Dados!$B$1:$B$1989,C$7,Dados!$A$1:$A$1989,$A94)</f>
        <v>0</v>
      </c>
      <c r="D94" s="8">
        <f>SUMIFS(Dados!$I$1:$I$1989,Dados!$B$1:$B$1989,D$7,Dados!$A$1:$A$1989,$A94)</f>
        <v>0</v>
      </c>
      <c r="E94" s="8">
        <f>SUMIFS(Dados!$I$1:$I$1989,Dados!$B$1:$B$1989,E$7,Dados!$A$1:$A$1989,$A94)</f>
        <v>0</v>
      </c>
      <c r="F94" s="8">
        <f>SUMIFS(Dados!$I$1:$I$1989,Dados!$B$1:$B$1989,F$7,Dados!$A$1:$A$1989,$A94)</f>
        <v>0</v>
      </c>
      <c r="G94" s="8">
        <f>SUMIFS(Dados!$I$1:$I$1989,Dados!$B$1:$B$1989,G$7,Dados!$A$1:$A$1989,$A94)</f>
        <v>0</v>
      </c>
      <c r="H94" s="8">
        <f>SUMIFS(Dados!$I$1:$I$1989,Dados!$B$1:$B$1989,H$7,Dados!$A$1:$A$1989,$A94)</f>
        <v>0</v>
      </c>
      <c r="I94" s="8">
        <f t="shared" si="8"/>
        <v>0</v>
      </c>
      <c r="J94" s="8">
        <f t="shared" si="9"/>
        <v>0</v>
      </c>
      <c r="K94" s="7">
        <f t="shared" si="10"/>
        <v>0</v>
      </c>
      <c r="L94" s="9">
        <f t="shared" si="11"/>
        <v>1905193.78</v>
      </c>
      <c r="N94" s="35"/>
    </row>
    <row r="95" spans="1:14" ht="24" customHeight="1" x14ac:dyDescent="0.25">
      <c r="A95" s="63">
        <v>46451</v>
      </c>
      <c r="B95" s="25">
        <v>87</v>
      </c>
      <c r="C95" s="8">
        <f>SUMIFS(Dados!$I$1:$I$1989,Dados!$B$1:$B$1989,C$7,Dados!$A$1:$A$1989,$A95)</f>
        <v>0</v>
      </c>
      <c r="D95" s="8">
        <f>SUMIFS(Dados!$I$1:$I$1989,Dados!$B$1:$B$1989,D$7,Dados!$A$1:$A$1989,$A95)</f>
        <v>0</v>
      </c>
      <c r="E95" s="8">
        <f>SUMIFS(Dados!$I$1:$I$1989,Dados!$B$1:$B$1989,E$7,Dados!$A$1:$A$1989,$A95)</f>
        <v>0</v>
      </c>
      <c r="F95" s="8">
        <f>SUMIFS(Dados!$I$1:$I$1989,Dados!$B$1:$B$1989,F$7,Dados!$A$1:$A$1989,$A95)</f>
        <v>0</v>
      </c>
      <c r="G95" s="8">
        <f>SUMIFS(Dados!$I$1:$I$1989,Dados!$B$1:$B$1989,G$7,Dados!$A$1:$A$1989,$A95)</f>
        <v>0</v>
      </c>
      <c r="H95" s="8">
        <f>SUMIFS(Dados!$I$1:$I$1989,Dados!$B$1:$B$1989,H$7,Dados!$A$1:$A$1989,$A95)</f>
        <v>0</v>
      </c>
      <c r="I95" s="8">
        <f t="shared" si="8"/>
        <v>0</v>
      </c>
      <c r="J95" s="8">
        <f t="shared" si="9"/>
        <v>0</v>
      </c>
      <c r="K95" s="7">
        <f t="shared" si="10"/>
        <v>0</v>
      </c>
      <c r="L95" s="9">
        <f t="shared" si="11"/>
        <v>1905193.78</v>
      </c>
      <c r="N95" s="35"/>
    </row>
    <row r="96" spans="1:14" ht="24" customHeight="1" x14ac:dyDescent="0.25">
      <c r="A96" s="63">
        <v>46466</v>
      </c>
      <c r="B96" s="25">
        <v>88</v>
      </c>
      <c r="C96" s="8">
        <f>SUMIFS(Dados!$I$1:$I$1989,Dados!$B$1:$B$1989,C$7,Dados!$A$1:$A$1989,$A96)</f>
        <v>0</v>
      </c>
      <c r="D96" s="8">
        <f>SUMIFS(Dados!$I$1:$I$1989,Dados!$B$1:$B$1989,D$7,Dados!$A$1:$A$1989,$A96)</f>
        <v>0</v>
      </c>
      <c r="E96" s="8">
        <f>SUMIFS(Dados!$I$1:$I$1989,Dados!$B$1:$B$1989,E$7,Dados!$A$1:$A$1989,$A96)</f>
        <v>0</v>
      </c>
      <c r="F96" s="8">
        <f>SUMIFS(Dados!$I$1:$I$1989,Dados!$B$1:$B$1989,F$7,Dados!$A$1:$A$1989,$A96)</f>
        <v>0</v>
      </c>
      <c r="G96" s="8">
        <f>SUMIFS(Dados!$I$1:$I$1989,Dados!$B$1:$B$1989,G$7,Dados!$A$1:$A$1989,$A96)</f>
        <v>0</v>
      </c>
      <c r="H96" s="8">
        <f>SUMIFS(Dados!$I$1:$I$1989,Dados!$B$1:$B$1989,H$7,Dados!$A$1:$A$1989,$A96)</f>
        <v>0</v>
      </c>
      <c r="I96" s="8">
        <f t="shared" si="8"/>
        <v>0</v>
      </c>
      <c r="J96" s="8">
        <f t="shared" si="9"/>
        <v>0</v>
      </c>
      <c r="K96" s="7">
        <f t="shared" si="10"/>
        <v>0</v>
      </c>
      <c r="L96" s="9">
        <f t="shared" si="11"/>
        <v>1905193.78</v>
      </c>
      <c r="N96" s="35"/>
    </row>
    <row r="97" spans="1:14" ht="24" customHeight="1" x14ac:dyDescent="0.25">
      <c r="A97" s="63">
        <v>46482</v>
      </c>
      <c r="B97" s="25">
        <v>89</v>
      </c>
      <c r="C97" s="8">
        <f>SUMIFS(Dados!$I$1:$I$1989,Dados!$B$1:$B$1989,C$7,Dados!$A$1:$A$1989,$A97)</f>
        <v>0</v>
      </c>
      <c r="D97" s="8">
        <f>SUMIFS(Dados!$I$1:$I$1989,Dados!$B$1:$B$1989,D$7,Dados!$A$1:$A$1989,$A97)</f>
        <v>0</v>
      </c>
      <c r="E97" s="8">
        <f>SUMIFS(Dados!$I$1:$I$1989,Dados!$B$1:$B$1989,E$7,Dados!$A$1:$A$1989,$A97)</f>
        <v>0</v>
      </c>
      <c r="F97" s="8">
        <f>SUMIFS(Dados!$I$1:$I$1989,Dados!$B$1:$B$1989,F$7,Dados!$A$1:$A$1989,$A97)</f>
        <v>0</v>
      </c>
      <c r="G97" s="8">
        <f>SUMIFS(Dados!$I$1:$I$1989,Dados!$B$1:$B$1989,G$7,Dados!$A$1:$A$1989,$A97)</f>
        <v>0</v>
      </c>
      <c r="H97" s="8">
        <f>SUMIFS(Dados!$I$1:$I$1989,Dados!$B$1:$B$1989,H$7,Dados!$A$1:$A$1989,$A97)</f>
        <v>0</v>
      </c>
      <c r="I97" s="8">
        <f t="shared" si="8"/>
        <v>0</v>
      </c>
      <c r="J97" s="8">
        <f t="shared" si="9"/>
        <v>0</v>
      </c>
      <c r="K97" s="7">
        <f t="shared" si="10"/>
        <v>0</v>
      </c>
      <c r="L97" s="9">
        <f t="shared" si="11"/>
        <v>1905193.78</v>
      </c>
      <c r="N97" s="35"/>
    </row>
    <row r="98" spans="1:14" ht="24" customHeight="1" x14ac:dyDescent="0.25">
      <c r="A98" s="63">
        <v>46497</v>
      </c>
      <c r="B98" s="25">
        <v>90</v>
      </c>
      <c r="C98" s="8">
        <f>SUMIFS(Dados!$I$1:$I$1989,Dados!$B$1:$B$1989,C$7,Dados!$A$1:$A$1989,$A98)</f>
        <v>0</v>
      </c>
      <c r="D98" s="8">
        <f>SUMIFS(Dados!$I$1:$I$1989,Dados!$B$1:$B$1989,D$7,Dados!$A$1:$A$1989,$A98)</f>
        <v>0</v>
      </c>
      <c r="E98" s="8">
        <f>SUMIFS(Dados!$I$1:$I$1989,Dados!$B$1:$B$1989,E$7,Dados!$A$1:$A$1989,$A98)</f>
        <v>0</v>
      </c>
      <c r="F98" s="8">
        <f>SUMIFS(Dados!$I$1:$I$1989,Dados!$B$1:$B$1989,F$7,Dados!$A$1:$A$1989,$A98)</f>
        <v>0</v>
      </c>
      <c r="G98" s="8">
        <f>SUMIFS(Dados!$I$1:$I$1989,Dados!$B$1:$B$1989,G$7,Dados!$A$1:$A$1989,$A98)</f>
        <v>0</v>
      </c>
      <c r="H98" s="8">
        <f>SUMIFS(Dados!$I$1:$I$1989,Dados!$B$1:$B$1989,H$7,Dados!$A$1:$A$1989,$A98)</f>
        <v>0</v>
      </c>
      <c r="I98" s="8">
        <f t="shared" si="8"/>
        <v>0</v>
      </c>
      <c r="J98" s="8">
        <f t="shared" si="9"/>
        <v>0</v>
      </c>
      <c r="K98" s="7">
        <f t="shared" si="10"/>
        <v>0</v>
      </c>
      <c r="L98" s="9">
        <f t="shared" si="11"/>
        <v>1905193.78</v>
      </c>
      <c r="N98" s="35"/>
    </row>
    <row r="99" spans="1:14" ht="24" customHeight="1" x14ac:dyDescent="0.25">
      <c r="A99" s="63">
        <v>46512</v>
      </c>
      <c r="B99" s="25">
        <v>91</v>
      </c>
      <c r="C99" s="8">
        <f>SUMIFS(Dados!$I$1:$I$1989,Dados!$B$1:$B$1989,C$7,Dados!$A$1:$A$1989,$A99)</f>
        <v>0</v>
      </c>
      <c r="D99" s="8">
        <f>SUMIFS(Dados!$I$1:$I$1989,Dados!$B$1:$B$1989,D$7,Dados!$A$1:$A$1989,$A99)</f>
        <v>0</v>
      </c>
      <c r="E99" s="8">
        <f>SUMIFS(Dados!$I$1:$I$1989,Dados!$B$1:$B$1989,E$7,Dados!$A$1:$A$1989,$A99)</f>
        <v>0</v>
      </c>
      <c r="F99" s="8">
        <f>SUMIFS(Dados!$I$1:$I$1989,Dados!$B$1:$B$1989,F$7,Dados!$A$1:$A$1989,$A99)</f>
        <v>0</v>
      </c>
      <c r="G99" s="8">
        <f>SUMIFS(Dados!$I$1:$I$1989,Dados!$B$1:$B$1989,G$7,Dados!$A$1:$A$1989,$A99)</f>
        <v>0</v>
      </c>
      <c r="H99" s="8">
        <f>SUMIFS(Dados!$I$1:$I$1989,Dados!$B$1:$B$1989,H$7,Dados!$A$1:$A$1989,$A99)</f>
        <v>0</v>
      </c>
      <c r="I99" s="8">
        <f t="shared" si="8"/>
        <v>0</v>
      </c>
      <c r="J99" s="8">
        <f t="shared" si="9"/>
        <v>0</v>
      </c>
      <c r="K99" s="7">
        <f t="shared" si="10"/>
        <v>0</v>
      </c>
      <c r="L99" s="9">
        <f t="shared" si="11"/>
        <v>1905193.78</v>
      </c>
      <c r="N99" s="35"/>
    </row>
    <row r="100" spans="1:14" ht="24" customHeight="1" x14ac:dyDescent="0.25">
      <c r="A100" s="63">
        <v>46527</v>
      </c>
      <c r="B100" s="25">
        <v>92</v>
      </c>
      <c r="C100" s="8">
        <f>SUMIFS(Dados!$I$1:$I$1989,Dados!$B$1:$B$1989,C$7,Dados!$A$1:$A$1989,$A100)</f>
        <v>0</v>
      </c>
      <c r="D100" s="8">
        <f>SUMIFS(Dados!$I$1:$I$1989,Dados!$B$1:$B$1989,D$7,Dados!$A$1:$A$1989,$A100)</f>
        <v>0</v>
      </c>
      <c r="E100" s="8">
        <f>SUMIFS(Dados!$I$1:$I$1989,Dados!$B$1:$B$1989,E$7,Dados!$A$1:$A$1989,$A100)</f>
        <v>0</v>
      </c>
      <c r="F100" s="8">
        <f>SUMIFS(Dados!$I$1:$I$1989,Dados!$B$1:$B$1989,F$7,Dados!$A$1:$A$1989,$A100)</f>
        <v>0</v>
      </c>
      <c r="G100" s="8">
        <f>SUMIFS(Dados!$I$1:$I$1989,Dados!$B$1:$B$1989,G$7,Dados!$A$1:$A$1989,$A100)</f>
        <v>0</v>
      </c>
      <c r="H100" s="8">
        <f>SUMIFS(Dados!$I$1:$I$1989,Dados!$B$1:$B$1989,H$7,Dados!$A$1:$A$1989,$A100)</f>
        <v>0</v>
      </c>
      <c r="I100" s="8">
        <f t="shared" si="8"/>
        <v>0</v>
      </c>
      <c r="J100" s="8">
        <f t="shared" si="9"/>
        <v>0</v>
      </c>
      <c r="K100" s="7">
        <f t="shared" si="10"/>
        <v>0</v>
      </c>
      <c r="L100" s="9">
        <f t="shared" si="11"/>
        <v>1905193.78</v>
      </c>
      <c r="N100" s="35"/>
    </row>
    <row r="101" spans="1:14" ht="24" customHeight="1" x14ac:dyDescent="0.25">
      <c r="A101" s="63">
        <v>46543</v>
      </c>
      <c r="B101" s="25">
        <v>93</v>
      </c>
      <c r="C101" s="8">
        <f>SUMIFS(Dados!$I$1:$I$1989,Dados!$B$1:$B$1989,C$7,Dados!$A$1:$A$1989,$A101)</f>
        <v>0</v>
      </c>
      <c r="D101" s="8">
        <f>SUMIFS(Dados!$I$1:$I$1989,Dados!$B$1:$B$1989,D$7,Dados!$A$1:$A$1989,$A101)</f>
        <v>0</v>
      </c>
      <c r="E101" s="8">
        <f>SUMIFS(Dados!$I$1:$I$1989,Dados!$B$1:$B$1989,E$7,Dados!$A$1:$A$1989,$A101)</f>
        <v>0</v>
      </c>
      <c r="F101" s="8">
        <f>SUMIFS(Dados!$I$1:$I$1989,Dados!$B$1:$B$1989,F$7,Dados!$A$1:$A$1989,$A101)</f>
        <v>0</v>
      </c>
      <c r="G101" s="8">
        <f>SUMIFS(Dados!$I$1:$I$1989,Dados!$B$1:$B$1989,G$7,Dados!$A$1:$A$1989,$A101)</f>
        <v>0</v>
      </c>
      <c r="H101" s="8">
        <f>SUMIFS(Dados!$I$1:$I$1989,Dados!$B$1:$B$1989,H$7,Dados!$A$1:$A$1989,$A101)</f>
        <v>0</v>
      </c>
      <c r="I101" s="8">
        <f t="shared" si="8"/>
        <v>0</v>
      </c>
      <c r="J101" s="8">
        <f t="shared" si="9"/>
        <v>0</v>
      </c>
      <c r="K101" s="7">
        <f t="shared" si="10"/>
        <v>0</v>
      </c>
      <c r="L101" s="9">
        <f t="shared" si="11"/>
        <v>1905193.78</v>
      </c>
      <c r="N101" s="35"/>
    </row>
    <row r="102" spans="1:14" ht="24" customHeight="1" x14ac:dyDescent="0.25">
      <c r="A102" s="63">
        <v>46558</v>
      </c>
      <c r="B102" s="25">
        <v>94</v>
      </c>
      <c r="C102" s="8">
        <f>SUMIFS(Dados!$I$1:$I$1989,Dados!$B$1:$B$1989,C$7,Dados!$A$1:$A$1989,$A102)</f>
        <v>0</v>
      </c>
      <c r="D102" s="8">
        <f>SUMIFS(Dados!$I$1:$I$1989,Dados!$B$1:$B$1989,D$7,Dados!$A$1:$A$1989,$A102)</f>
        <v>0</v>
      </c>
      <c r="E102" s="8">
        <f>SUMIFS(Dados!$I$1:$I$1989,Dados!$B$1:$B$1989,E$7,Dados!$A$1:$A$1989,$A102)</f>
        <v>0</v>
      </c>
      <c r="F102" s="8">
        <f>SUMIFS(Dados!$I$1:$I$1989,Dados!$B$1:$B$1989,F$7,Dados!$A$1:$A$1989,$A102)</f>
        <v>0</v>
      </c>
      <c r="G102" s="8">
        <f>SUMIFS(Dados!$I$1:$I$1989,Dados!$B$1:$B$1989,G$7,Dados!$A$1:$A$1989,$A102)</f>
        <v>0</v>
      </c>
      <c r="H102" s="8">
        <f>SUMIFS(Dados!$I$1:$I$1989,Dados!$B$1:$B$1989,H$7,Dados!$A$1:$A$1989,$A102)</f>
        <v>0</v>
      </c>
      <c r="I102" s="8">
        <f t="shared" si="8"/>
        <v>0</v>
      </c>
      <c r="J102" s="8">
        <f t="shared" si="9"/>
        <v>0</v>
      </c>
      <c r="K102" s="7">
        <f t="shared" si="10"/>
        <v>0</v>
      </c>
      <c r="L102" s="9">
        <f t="shared" si="11"/>
        <v>1905193.78</v>
      </c>
      <c r="N102" s="35"/>
    </row>
    <row r="103" spans="1:14" ht="24" customHeight="1" x14ac:dyDescent="0.25">
      <c r="A103" s="63">
        <v>46573</v>
      </c>
      <c r="B103" s="25">
        <v>95</v>
      </c>
      <c r="C103" s="8">
        <f>SUMIFS(Dados!$I$1:$I$1989,Dados!$B$1:$B$1989,C$7,Dados!$A$1:$A$1989,$A103)</f>
        <v>0</v>
      </c>
      <c r="D103" s="8">
        <f>SUMIFS(Dados!$I$1:$I$1989,Dados!$B$1:$B$1989,D$7,Dados!$A$1:$A$1989,$A103)</f>
        <v>0</v>
      </c>
      <c r="E103" s="8">
        <f>SUMIFS(Dados!$I$1:$I$1989,Dados!$B$1:$B$1989,E$7,Dados!$A$1:$A$1989,$A103)</f>
        <v>0</v>
      </c>
      <c r="F103" s="8">
        <f>SUMIFS(Dados!$I$1:$I$1989,Dados!$B$1:$B$1989,F$7,Dados!$A$1:$A$1989,$A103)</f>
        <v>0</v>
      </c>
      <c r="G103" s="8">
        <f>SUMIFS(Dados!$I$1:$I$1989,Dados!$B$1:$B$1989,G$7,Dados!$A$1:$A$1989,$A103)</f>
        <v>0</v>
      </c>
      <c r="H103" s="8">
        <f>SUMIFS(Dados!$I$1:$I$1989,Dados!$B$1:$B$1989,H$7,Dados!$A$1:$A$1989,$A103)</f>
        <v>0</v>
      </c>
      <c r="I103" s="8">
        <f t="shared" si="8"/>
        <v>0</v>
      </c>
      <c r="J103" s="8">
        <f t="shared" si="9"/>
        <v>0</v>
      </c>
      <c r="K103" s="7">
        <f t="shared" si="10"/>
        <v>0</v>
      </c>
      <c r="L103" s="9">
        <f t="shared" si="11"/>
        <v>1905193.78</v>
      </c>
      <c r="N103" s="35"/>
    </row>
    <row r="104" spans="1:14" ht="24" customHeight="1" thickBot="1" x14ac:dyDescent="0.3">
      <c r="A104" s="63">
        <v>46588</v>
      </c>
      <c r="B104" s="25">
        <v>96</v>
      </c>
      <c r="C104" s="8">
        <f>SUMIFS(Dados!$I$1:$I$1989,Dados!$B$1:$B$1989,C$7,Dados!$A$1:$A$1989,$A104)</f>
        <v>0</v>
      </c>
      <c r="D104" s="8">
        <f>SUMIFS(Dados!$I$1:$I$1989,Dados!$B$1:$B$1989,D$7,Dados!$A$1:$A$1989,$A104)</f>
        <v>0</v>
      </c>
      <c r="E104" s="8">
        <f>SUMIFS(Dados!$I$1:$I$1989,Dados!$B$1:$B$1989,E$7,Dados!$A$1:$A$1989,$A104)</f>
        <v>0</v>
      </c>
      <c r="F104" s="8">
        <f>SUMIFS(Dados!$I$1:$I$1989,Dados!$B$1:$B$1989,F$7,Dados!$A$1:$A$1989,$A104)</f>
        <v>0</v>
      </c>
      <c r="G104" s="8">
        <f>SUMIFS(Dados!$I$1:$I$1989,Dados!$B$1:$B$1989,G$7,Dados!$A$1:$A$1989,$A104)</f>
        <v>0</v>
      </c>
      <c r="H104" s="8">
        <f>SUMIFS(Dados!$I$1:$I$1989,Dados!$B$1:$B$1989,H$7,Dados!$A$1:$A$1989,$A104)</f>
        <v>0</v>
      </c>
      <c r="I104" s="8">
        <f t="shared" si="8"/>
        <v>0</v>
      </c>
      <c r="J104" s="8">
        <f t="shared" si="9"/>
        <v>0</v>
      </c>
      <c r="K104" s="7">
        <f t="shared" si="10"/>
        <v>0</v>
      </c>
      <c r="L104" s="9">
        <f t="shared" si="11"/>
        <v>1905193.78</v>
      </c>
      <c r="N104" s="35"/>
    </row>
    <row r="105" spans="1:14" ht="36" customHeight="1" thickTop="1" thickBot="1" x14ac:dyDescent="0.3">
      <c r="A105" s="20" t="s">
        <v>962</v>
      </c>
      <c r="B105" s="20"/>
      <c r="C105" s="14">
        <f t="shared" ref="C105:K105" si="12">SUM(C9:C104)</f>
        <v>422588.22000000003</v>
      </c>
      <c r="D105" s="14">
        <f t="shared" si="12"/>
        <v>365317.94</v>
      </c>
      <c r="E105" s="14">
        <f t="shared" si="12"/>
        <v>372775.49000000005</v>
      </c>
      <c r="F105" s="14">
        <f t="shared" si="12"/>
        <v>47.8</v>
      </c>
      <c r="G105" s="14">
        <f t="shared" si="12"/>
        <v>744464.33</v>
      </c>
      <c r="H105" s="14">
        <f t="shared" si="12"/>
        <v>0</v>
      </c>
      <c r="I105" s="14">
        <f t="shared" si="12"/>
        <v>1905193.78</v>
      </c>
      <c r="J105" s="14">
        <f t="shared" si="12"/>
        <v>0</v>
      </c>
      <c r="K105" s="14">
        <f t="shared" si="12"/>
        <v>1905193.78</v>
      </c>
      <c r="L105" s="15"/>
    </row>
    <row r="106" spans="1:14" ht="50.1" hidden="1" customHeight="1" x14ac:dyDescent="0.25">
      <c r="A106" s="21"/>
      <c r="B106" s="21"/>
    </row>
    <row r="107" spans="1:14" ht="50.1" hidden="1" customHeight="1" x14ac:dyDescent="0.25">
      <c r="A107" s="21"/>
      <c r="B107" s="21"/>
    </row>
  </sheetData>
  <mergeCells count="2">
    <mergeCell ref="G1:L1"/>
    <mergeCell ref="P1:T1"/>
  </mergeCells>
  <printOptions horizontalCentered="1"/>
  <pageMargins left="0" right="0" top="0.59055118110236227" bottom="0.19685039370078741" header="0.31496062992125978" footer="0.31496062992125978"/>
  <pageSetup paperSize="9" scale="65" fitToHeight="6" orientation="portrait"/>
  <colBreaks count="1" manualBreakCount="1">
    <brk id="12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A1:R50"/>
  <sheetViews>
    <sheetView showGridLines="0" zoomScale="80" zoomScaleNormal="80" workbookViewId="0">
      <selection activeCell="C9" sqref="C9"/>
    </sheetView>
  </sheetViews>
  <sheetFormatPr defaultColWidth="8.875" defaultRowHeight="15.75" x14ac:dyDescent="0.25"/>
  <cols>
    <col min="1" max="1" width="13.875" style="1" customWidth="1"/>
    <col min="2" max="2" width="4.875" style="1" customWidth="1"/>
    <col min="3" max="9" width="15.875" style="1" customWidth="1"/>
    <col min="10" max="10" width="16.875" style="1" customWidth="1"/>
    <col min="11" max="74" width="8.875" style="1" customWidth="1"/>
    <col min="75" max="16384" width="8.875" style="1"/>
  </cols>
  <sheetData>
    <row r="1" spans="1:18" ht="69.95" customHeight="1" x14ac:dyDescent="0.25">
      <c r="D1" s="2"/>
      <c r="E1" s="2"/>
      <c r="G1" s="70" t="s">
        <v>946</v>
      </c>
      <c r="H1" s="71"/>
      <c r="I1" s="71"/>
      <c r="J1" s="71"/>
      <c r="L1" s="2"/>
      <c r="M1" s="2"/>
      <c r="N1" s="70"/>
      <c r="O1" s="71"/>
      <c r="P1" s="71"/>
      <c r="Q1" s="71"/>
      <c r="R1" s="71"/>
    </row>
    <row r="2" spans="1:18" ht="35.1" customHeight="1" x14ac:dyDescent="0.25">
      <c r="D2" s="2"/>
      <c r="E2" s="2"/>
      <c r="L2" s="2"/>
      <c r="M2" s="2"/>
      <c r="O2" s="2"/>
    </row>
    <row r="3" spans="1:18" ht="35.1" customHeight="1" x14ac:dyDescent="0.25">
      <c r="A3" s="33" t="str">
        <f>RESUMO!A3</f>
        <v>FERNANDO HENRIQUE FARIA BARBASSA</v>
      </c>
      <c r="B3" s="5"/>
      <c r="D3" s="2"/>
      <c r="E3" s="2"/>
      <c r="K3" s="5"/>
      <c r="L3" s="2"/>
      <c r="M3" s="2"/>
      <c r="O3" s="2"/>
    </row>
    <row r="4" spans="1:18" ht="18.95" customHeight="1" x14ac:dyDescent="0.25">
      <c r="A4" s="34" t="str">
        <f>RESUMO!A4</f>
        <v>RUA DAS CODORNAS Nº 135 - ESTÂNCIA  SERRANA - NOVA LIMA, MG</v>
      </c>
      <c r="B4" s="3"/>
      <c r="D4" s="2"/>
      <c r="E4" s="2"/>
      <c r="K4" s="3"/>
      <c r="L4" s="2"/>
      <c r="M4" s="2"/>
      <c r="O4" s="2"/>
    </row>
    <row r="5" spans="1:18" ht="30" customHeight="1" x14ac:dyDescent="0.25"/>
    <row r="6" spans="1:18" ht="50.1" customHeight="1" thickBot="1" x14ac:dyDescent="0.3">
      <c r="A6" s="22" t="s">
        <v>964</v>
      </c>
      <c r="B6" s="22"/>
    </row>
    <row r="7" spans="1:18" ht="17.100000000000001" hidden="1" customHeight="1" thickBot="1" x14ac:dyDescent="0.3">
      <c r="A7" s="21"/>
      <c r="B7" s="21"/>
      <c r="C7" s="1" t="s">
        <v>21</v>
      </c>
      <c r="D7" s="1" t="s">
        <v>61</v>
      </c>
      <c r="E7" s="1" t="s">
        <v>181</v>
      </c>
      <c r="F7" s="1" t="s">
        <v>90</v>
      </c>
      <c r="G7" s="1" t="s">
        <v>51</v>
      </c>
      <c r="H7" s="1" t="s">
        <v>56</v>
      </c>
      <c r="I7" s="1" t="s">
        <v>254</v>
      </c>
    </row>
    <row r="8" spans="1:18" ht="39.950000000000003" customHeight="1" thickBot="1" x14ac:dyDescent="0.3">
      <c r="A8" s="30" t="s">
        <v>952</v>
      </c>
      <c r="B8" s="30"/>
      <c r="C8" s="16" t="s">
        <v>965</v>
      </c>
      <c r="D8" s="16" t="s">
        <v>966</v>
      </c>
      <c r="E8" s="16" t="s">
        <v>967</v>
      </c>
      <c r="F8" s="16" t="s">
        <v>968</v>
      </c>
      <c r="G8" s="16" t="s">
        <v>969</v>
      </c>
      <c r="H8" s="16" t="s">
        <v>970</v>
      </c>
      <c r="I8" s="16" t="s">
        <v>971</v>
      </c>
      <c r="J8" s="17" t="s">
        <v>962</v>
      </c>
    </row>
    <row r="9" spans="1:18" ht="27.95" customHeight="1" thickTop="1" x14ac:dyDescent="0.25">
      <c r="A9" s="43">
        <f>DATE(YEAR(RESUMO!A9),MONTH(RESUMO!A9),1)</f>
        <v>45139</v>
      </c>
      <c r="B9" s="36"/>
      <c r="C9" s="7">
        <f>SUMIFS(Dados!$I$1:$I$131,Dados!$K$1:$K$131,Tp.Despesas!C$7,Dados!$A$1:$A$131,"&gt;="&amp;$A9,Dados!$A$1:$A$131,"&lt;="&amp;EOMONTH($A9,0))</f>
        <v>6000</v>
      </c>
      <c r="D9" s="7">
        <f>SUMIFS(Dados!$I$1:$I$131,Dados!$K$1:$K$131,Tp.Despesas!D$7,Dados!$A$1:$A$131,"&gt;="&amp;$A9,Dados!$A$1:$A$131,"&lt;="&amp;EOMONTH($A9,0))</f>
        <v>846.62</v>
      </c>
      <c r="E9" s="7">
        <f>SUMIFS(Dados!$I$1:$I$131,Dados!$K$1:$K$131,Tp.Despesas!E$7,Dados!$A$1:$A$131,"&gt;="&amp;$A9,Dados!$A$1:$A$131,"&lt;="&amp;EOMONTH($A9,0))</f>
        <v>0</v>
      </c>
      <c r="F9" s="7">
        <f>SUMIFS(Dados!$I$1:$I$131,Dados!$K$1:$K$131,Tp.Despesas!F$7,Dados!$A$1:$A$131,"&gt;="&amp;$A9,Dados!$A$1:$A$131,"&lt;="&amp;EOMONTH($A9,0))</f>
        <v>102597.34999999999</v>
      </c>
      <c r="G9" s="7">
        <f>SUMIFS(Dados!$I$1:$I$131,Dados!$K$1:$K$131,Tp.Despesas!G$7,Dados!$A$1:$A$131,"&gt;="&amp;$A9,Dados!$A$1:$A$131,"&lt;="&amp;EOMONTH($A9,0))</f>
        <v>9408.1500000000015</v>
      </c>
      <c r="H9" s="7">
        <f>SUMIFS(Dados!$I$1:$I$131,Dados!$K$1:$K$131,Tp.Despesas!H$7,Dados!$A$1:$A$131,"&gt;="&amp;$A9,Dados!$A$1:$A$131,"&lt;="&amp;EOMONTH($A9,0))</f>
        <v>315</v>
      </c>
      <c r="I9" s="7">
        <f>SUMIFS(Dados!$I$1:$I$131,Dados!$K$1:$K$131,Tp.Despesas!I$7,Dados!$A$1:$A$131,"&gt;="&amp;$A9,Dados!$A$1:$A$131,"&lt;="&amp;EOMONTH($A9,0))</f>
        <v>0</v>
      </c>
      <c r="J9" s="19">
        <f t="shared" ref="J9:J44" si="0">SUM(C9:I9)</f>
        <v>119167.12</v>
      </c>
    </row>
    <row r="10" spans="1:18" ht="27.95" customHeight="1" x14ac:dyDescent="0.25">
      <c r="A10" s="43">
        <f t="shared" ref="A10:A44" si="1">EOMONTH(A9,1)-DAY(EOMONTH(A9,1))+1</f>
        <v>45170</v>
      </c>
      <c r="B10" s="37"/>
      <c r="C10" s="7">
        <f>SUMIFS(Dados!$I$1:$I$1989,Dados!$K$1:$K$1989,Tp.Despesas!C$7,Dados!$J$1:$J$1989,"&gt;="&amp;$A10,Dados!$J$1:$J$1989,"&lt;="&amp;EOMONTH($A10,0))</f>
        <v>15000</v>
      </c>
      <c r="D10" s="7">
        <f>SUMIFS(Dados!$I$1:$I$1989,Dados!$K$1:$K$1989,Tp.Despesas!D$7,Dados!$J$1:$J$1989,"&gt;="&amp;$A10,Dados!$J$1:$J$1989,"&lt;="&amp;EOMONTH($A10,0))</f>
        <v>312.02</v>
      </c>
      <c r="E10" s="7">
        <f>SUMIFS(Dados!$I$1:$I$1989,Dados!$K$1:$K$1989,Tp.Despesas!E$7,Dados!$J$1:$J$1989,"&gt;="&amp;$A10,Dados!$J$1:$J$1989,"&lt;="&amp;EOMONTH($A10,0))</f>
        <v>1139.3200000000002</v>
      </c>
      <c r="F10" s="7">
        <f>SUMIFS(Dados!$I$1:$I$1989,Dados!$K$1:$K$1989,Tp.Despesas!F$7,Dados!$J$1:$J$1989,"&gt;="&amp;$A10,Dados!$J$1:$J$1989,"&lt;="&amp;EOMONTH($A10,0))</f>
        <v>43622.070000000007</v>
      </c>
      <c r="G10" s="7">
        <f>SUMIFS(Dados!$I$1:$I$1989,Dados!$K$1:$K$1989,Tp.Despesas!G$7,Dados!$J$1:$J$1989,"&gt;="&amp;$A10,Dados!$J$1:$J$1989,"&lt;="&amp;EOMONTH($A10,0))</f>
        <v>24632.97</v>
      </c>
      <c r="H10" s="7">
        <f>SUMIFS(Dados!$I$1:$I$1989,Dados!$K$1:$K$1989,Tp.Despesas!H$7,Dados!$J$1:$J$1989,"&gt;="&amp;$A10,Dados!$J$1:$J$1989,"&lt;="&amp;EOMONTH($A10,0))</f>
        <v>59225</v>
      </c>
      <c r="I10" s="7">
        <f>SUMIFS(Dados!$I$1:$I$1989,Dados!$K$1:$K$1989,Tp.Despesas!I$7,Dados!$J$1:$J$1989,"&gt;="&amp;$A10,Dados!$J$1:$J$1989,"&lt;="&amp;EOMONTH($A10,0))</f>
        <v>262.45</v>
      </c>
      <c r="J10" s="19">
        <f t="shared" si="0"/>
        <v>144193.83000000002</v>
      </c>
    </row>
    <row r="11" spans="1:18" ht="27.95" customHeight="1" x14ac:dyDescent="0.25">
      <c r="A11" s="43">
        <f t="shared" si="1"/>
        <v>45200</v>
      </c>
      <c r="B11" s="37"/>
      <c r="C11" s="7">
        <f>SUMIFS(Dados!$I$1:$I$1989,Dados!$K$1:$K$1989,Tp.Despesas!C$7,Dados!$J$1:$J$1989,"&gt;="&amp;$A11,Dados!$J$1:$J$1989,"&lt;="&amp;EOMONTH($A11,0))</f>
        <v>14000</v>
      </c>
      <c r="D11" s="7">
        <f>SUMIFS(Dados!$I$1:$I$1989,Dados!$K$1:$K$1989,Tp.Despesas!D$7,Dados!$J$1:$J$1989,"&gt;="&amp;$A11,Dados!$J$1:$J$1989,"&lt;="&amp;EOMONTH($A11,0))</f>
        <v>0</v>
      </c>
      <c r="E11" s="7">
        <f>SUMIFS(Dados!$I$1:$I$1989,Dados!$K$1:$K$1989,Tp.Despesas!E$7,Dados!$J$1:$J$1989,"&gt;="&amp;$A11,Dados!$J$1:$J$1989,"&lt;="&amp;EOMONTH($A11,0))</f>
        <v>1005</v>
      </c>
      <c r="F11" s="7">
        <f>SUMIFS(Dados!$I$1:$I$1989,Dados!$K$1:$K$1989,Tp.Despesas!F$7,Dados!$J$1:$J$1989,"&gt;="&amp;$A11,Dados!$J$1:$J$1989,"&lt;="&amp;EOMONTH($A11,0))</f>
        <v>55458.67</v>
      </c>
      <c r="G11" s="7">
        <f>SUMIFS(Dados!$I$1:$I$1989,Dados!$K$1:$K$1989,Tp.Despesas!G$7,Dados!$J$1:$J$1989,"&gt;="&amp;$A11,Dados!$J$1:$J$1989,"&lt;="&amp;EOMONTH($A11,0))</f>
        <v>35573.06</v>
      </c>
      <c r="H11" s="7">
        <f>SUMIFS(Dados!$I$1:$I$1989,Dados!$K$1:$K$1989,Tp.Despesas!H$7,Dados!$J$1:$J$1989,"&gt;="&amp;$A11,Dados!$J$1:$J$1989,"&lt;="&amp;EOMONTH($A11,0))</f>
        <v>3970</v>
      </c>
      <c r="I11" s="7">
        <f>SUMIFS(Dados!$I$1:$I$1989,Dados!$K$1:$K$1989,Tp.Despesas!I$7,Dados!$J$1:$J$1989,"&gt;="&amp;$A11,Dados!$J$1:$J$1989,"&lt;="&amp;EOMONTH($A11,0))</f>
        <v>0</v>
      </c>
      <c r="J11" s="19">
        <f t="shared" si="0"/>
        <v>110006.73</v>
      </c>
    </row>
    <row r="12" spans="1:18" ht="27.95" customHeight="1" x14ac:dyDescent="0.25">
      <c r="A12" s="43">
        <f t="shared" si="1"/>
        <v>45231</v>
      </c>
      <c r="B12" s="37"/>
      <c r="C12" s="7">
        <f>SUMIFS(Dados!$I$1:$I$1989,Dados!$K$1:$K$1989,Tp.Despesas!C$7,Dados!$J$1:$J$1989,"&gt;="&amp;$A12,Dados!$J$1:$J$1989,"&lt;="&amp;EOMONTH($A12,0))</f>
        <v>14000</v>
      </c>
      <c r="D12" s="7">
        <f>SUMIFS(Dados!$I$1:$I$1989,Dados!$K$1:$K$1989,Tp.Despesas!D$7,Dados!$J$1:$J$1989,"&gt;="&amp;$A12,Dados!$J$1:$J$1989,"&lt;="&amp;EOMONTH($A12,0))</f>
        <v>950</v>
      </c>
      <c r="E12" s="7">
        <f>SUMIFS(Dados!$I$1:$I$1989,Dados!$K$1:$K$1989,Tp.Despesas!E$7,Dados!$J$1:$J$1989,"&gt;="&amp;$A12,Dados!$J$1:$J$1989,"&lt;="&amp;EOMONTH($A12,0))</f>
        <v>9225.25</v>
      </c>
      <c r="F12" s="7">
        <f>SUMIFS(Dados!$I$1:$I$1989,Dados!$K$1:$K$1989,Tp.Despesas!F$7,Dados!$J$1:$J$1989,"&gt;="&amp;$A12,Dados!$J$1:$J$1989,"&lt;="&amp;EOMONTH($A12,0))</f>
        <v>76194.31</v>
      </c>
      <c r="G12" s="7">
        <f>SUMIFS(Dados!$I$1:$I$1989,Dados!$K$1:$K$1989,Tp.Despesas!G$7,Dados!$J$1:$J$1989,"&gt;="&amp;$A12,Dados!$J$1:$J$1989,"&lt;="&amp;EOMONTH($A12,0))</f>
        <v>48302.52</v>
      </c>
      <c r="H12" s="7">
        <f>SUMIFS(Dados!$I$1:$I$1989,Dados!$K$1:$K$1989,Tp.Despesas!H$7,Dados!$J$1:$J$1989,"&gt;="&amp;$A12,Dados!$J$1:$J$1989,"&lt;="&amp;EOMONTH($A12,0))</f>
        <v>3398.5</v>
      </c>
      <c r="I12" s="7">
        <f>SUMIFS(Dados!$I$1:$I$1989,Dados!$K$1:$K$1989,Tp.Despesas!I$7,Dados!$J$1:$J$1989,"&gt;="&amp;$A12,Dados!$J$1:$J$1989,"&lt;="&amp;EOMONTH($A12,0))</f>
        <v>148.81</v>
      </c>
      <c r="J12" s="19">
        <f t="shared" si="0"/>
        <v>152219.38999999998</v>
      </c>
    </row>
    <row r="13" spans="1:18" ht="27.95" customHeight="1" x14ac:dyDescent="0.25">
      <c r="A13" s="43">
        <f t="shared" si="1"/>
        <v>45261</v>
      </c>
      <c r="B13" s="37"/>
      <c r="C13" s="7">
        <f>SUMIFS(Dados!$I$1:$I$1989,Dados!$K$1:$K$1989,Tp.Despesas!C$7,Dados!$J$1:$J$1989,"&gt;="&amp;$A13,Dados!$J$1:$J$1989,"&lt;="&amp;EOMONTH($A13,0))</f>
        <v>14950</v>
      </c>
      <c r="D13" s="7">
        <f>SUMIFS(Dados!$I$1:$I$1989,Dados!$K$1:$K$1989,Tp.Despesas!D$7,Dados!$J$1:$J$1989,"&gt;="&amp;$A13,Dados!$J$1:$J$1989,"&lt;="&amp;EOMONTH($A13,0))</f>
        <v>2680</v>
      </c>
      <c r="E13" s="7">
        <f>SUMIFS(Dados!$I$1:$I$1989,Dados!$K$1:$K$1989,Tp.Despesas!E$7,Dados!$J$1:$J$1989,"&gt;="&amp;$A13,Dados!$J$1:$J$1989,"&lt;="&amp;EOMONTH($A13,0))</f>
        <v>12857.48</v>
      </c>
      <c r="F13" s="7">
        <f>SUMIFS(Dados!$I$1:$I$1989,Dados!$K$1:$K$1989,Tp.Despesas!F$7,Dados!$J$1:$J$1989,"&gt;="&amp;$A13,Dados!$J$1:$J$1989,"&lt;="&amp;EOMONTH($A13,0))</f>
        <v>41995.25</v>
      </c>
      <c r="G13" s="7">
        <f>SUMIFS(Dados!$I$1:$I$1989,Dados!$K$1:$K$1989,Tp.Despesas!G$7,Dados!$J$1:$J$1989,"&gt;="&amp;$A13,Dados!$J$1:$J$1989,"&lt;="&amp;EOMONTH($A13,0))</f>
        <v>58176.689999999995</v>
      </c>
      <c r="H13" s="7">
        <f>SUMIFS(Dados!$I$1:$I$1989,Dados!$K$1:$K$1989,Tp.Despesas!H$7,Dados!$J$1:$J$1989,"&gt;="&amp;$A13,Dados!$J$1:$J$1989,"&lt;="&amp;EOMONTH($A13,0))</f>
        <v>3753</v>
      </c>
      <c r="I13" s="7">
        <f>SUMIFS(Dados!$I$1:$I$1989,Dados!$K$1:$K$1989,Tp.Despesas!I$7,Dados!$J$1:$J$1989,"&gt;="&amp;$A13,Dados!$J$1:$J$1989,"&lt;="&amp;EOMONTH($A13,0))</f>
        <v>0</v>
      </c>
      <c r="J13" s="19">
        <f t="shared" si="0"/>
        <v>134412.41999999998</v>
      </c>
    </row>
    <row r="14" spans="1:18" ht="27.95" customHeight="1" x14ac:dyDescent="0.25">
      <c r="A14" s="43">
        <f t="shared" si="1"/>
        <v>45292</v>
      </c>
      <c r="B14" s="37"/>
      <c r="C14" s="7">
        <f>SUMIFS(Dados!$I$1:$I$1989,Dados!$K$1:$K$1989,Tp.Despesas!C$7,Dados!$J$1:$J$1989,"&gt;="&amp;$A14,Dados!$J$1:$J$1989,"&lt;="&amp;EOMONTH($A14,0))</f>
        <v>6000</v>
      </c>
      <c r="D14" s="7">
        <f>SUMIFS(Dados!$I$1:$I$1989,Dados!$K$1:$K$1989,Tp.Despesas!D$7,Dados!$J$1:$J$1989,"&gt;="&amp;$A14,Dados!$J$1:$J$1989,"&lt;="&amp;EOMONTH($A14,0))</f>
        <v>150</v>
      </c>
      <c r="E14" s="7">
        <f>SUMIFS(Dados!$I$1:$I$1989,Dados!$K$1:$K$1989,Tp.Despesas!E$7,Dados!$J$1:$J$1989,"&gt;="&amp;$A14,Dados!$J$1:$J$1989,"&lt;="&amp;EOMONTH($A14,0))</f>
        <v>9624.9700000000012</v>
      </c>
      <c r="F14" s="7">
        <f>SUMIFS(Dados!$I$1:$I$1989,Dados!$K$1:$K$1989,Tp.Despesas!F$7,Dados!$J$1:$J$1989,"&gt;="&amp;$A14,Dados!$J$1:$J$1989,"&lt;="&amp;EOMONTH($A14,0))</f>
        <v>98541.7</v>
      </c>
      <c r="G14" s="7">
        <f>SUMIFS(Dados!$I$1:$I$1989,Dados!$K$1:$K$1989,Tp.Despesas!G$7,Dados!$J$1:$J$1989,"&gt;="&amp;$A14,Dados!$J$1:$J$1989,"&lt;="&amp;EOMONTH($A14,0))</f>
        <v>47226.91</v>
      </c>
      <c r="H14" s="7">
        <f>SUMIFS(Dados!$I$1:$I$1989,Dados!$K$1:$K$1989,Tp.Despesas!H$7,Dados!$J$1:$J$1989,"&gt;="&amp;$A14,Dados!$J$1:$J$1989,"&lt;="&amp;EOMONTH($A14,0))</f>
        <v>7018.5</v>
      </c>
      <c r="I14" s="7">
        <f>SUMIFS(Dados!$I$1:$I$1989,Dados!$K$1:$K$1989,Tp.Despesas!I$7,Dados!$J$1:$J$1989,"&gt;="&amp;$A14,Dados!$J$1:$J$1989,"&lt;="&amp;EOMONTH($A14,0))</f>
        <v>0</v>
      </c>
      <c r="J14" s="19">
        <f t="shared" si="0"/>
        <v>168562.08000000002</v>
      </c>
    </row>
    <row r="15" spans="1:18" ht="27.95" customHeight="1" x14ac:dyDescent="0.25">
      <c r="A15" s="43">
        <f t="shared" si="1"/>
        <v>45323</v>
      </c>
      <c r="B15" s="37"/>
      <c r="C15" s="7">
        <f>SUMIFS(Dados!$I$1:$I$1989,Dados!$K$1:$K$1989,Tp.Despesas!C$7,Dados!$J$1:$J$1989,"&gt;="&amp;$A15,Dados!$J$1:$J$1989,"&lt;="&amp;EOMONTH($A15,0))</f>
        <v>10000</v>
      </c>
      <c r="D15" s="7">
        <f>SUMIFS(Dados!$I$1:$I$1989,Dados!$K$1:$K$1989,Tp.Despesas!D$7,Dados!$J$1:$J$1989,"&gt;="&amp;$A15,Dados!$J$1:$J$1989,"&lt;="&amp;EOMONTH($A15,0))</f>
        <v>1400</v>
      </c>
      <c r="E15" s="7">
        <f>SUMIFS(Dados!$I$1:$I$1989,Dados!$K$1:$K$1989,Tp.Despesas!E$7,Dados!$J$1:$J$1989,"&gt;="&amp;$A15,Dados!$J$1:$J$1989,"&lt;="&amp;EOMONTH($A15,0))</f>
        <v>2642.7200000000003</v>
      </c>
      <c r="F15" s="7">
        <f>SUMIFS(Dados!$I$1:$I$1989,Dados!$K$1:$K$1989,Tp.Despesas!F$7,Dados!$J$1:$J$1989,"&gt;="&amp;$A15,Dados!$J$1:$J$1989,"&lt;="&amp;EOMONTH($A15,0))</f>
        <v>62734.11</v>
      </c>
      <c r="G15" s="7">
        <f>SUMIFS(Dados!$I$1:$I$1989,Dados!$K$1:$K$1989,Tp.Despesas!G$7,Dados!$J$1:$J$1989,"&gt;="&amp;$A15,Dados!$J$1:$J$1989,"&lt;="&amp;EOMONTH($A15,0))</f>
        <v>47474.640000000007</v>
      </c>
      <c r="H15" s="7">
        <f>SUMIFS(Dados!$I$1:$I$1989,Dados!$K$1:$K$1989,Tp.Despesas!H$7,Dados!$J$1:$J$1989,"&gt;="&amp;$A15,Dados!$J$1:$J$1989,"&lt;="&amp;EOMONTH($A15,0))</f>
        <v>15229.5</v>
      </c>
      <c r="I15" s="7">
        <f>SUMIFS(Dados!$I$1:$I$1989,Dados!$K$1:$K$1989,Tp.Despesas!I$7,Dados!$J$1:$J$1989,"&gt;="&amp;$A15,Dados!$J$1:$J$1989,"&lt;="&amp;EOMONTH($A15,0))</f>
        <v>0</v>
      </c>
      <c r="J15" s="19">
        <f t="shared" si="0"/>
        <v>139480.97</v>
      </c>
    </row>
    <row r="16" spans="1:18" ht="27.95" customHeight="1" x14ac:dyDescent="0.25">
      <c r="A16" s="43">
        <f t="shared" si="1"/>
        <v>45352</v>
      </c>
      <c r="B16" s="37"/>
      <c r="C16" s="7">
        <f>SUMIFS(Dados!$I$1:$I$1989,Dados!$K$1:$K$1989,Tp.Despesas!C$7,Dados!$J$1:$J$1989,"&gt;="&amp;$A16,Dados!$J$1:$J$1989,"&lt;="&amp;EOMONTH($A16,0))</f>
        <v>6000</v>
      </c>
      <c r="D16" s="7">
        <f>SUMIFS(Dados!$I$1:$I$1989,Dados!$K$1:$K$1989,Tp.Despesas!D$7,Dados!$J$1:$J$1989,"&gt;="&amp;$A16,Dados!$J$1:$J$1989,"&lt;="&amp;EOMONTH($A16,0))</f>
        <v>0</v>
      </c>
      <c r="E16" s="7">
        <f>SUMIFS(Dados!$I$1:$I$1989,Dados!$K$1:$K$1989,Tp.Despesas!E$7,Dados!$J$1:$J$1989,"&gt;="&amp;$A16,Dados!$J$1:$J$1989,"&lt;="&amp;EOMONTH($A16,0))</f>
        <v>2073</v>
      </c>
      <c r="F16" s="7">
        <f>SUMIFS(Dados!$I$1:$I$1989,Dados!$K$1:$K$1989,Tp.Despesas!F$7,Dados!$J$1:$J$1989,"&gt;="&amp;$A16,Dados!$J$1:$J$1989,"&lt;="&amp;EOMONTH($A16,0))</f>
        <v>41206.340000000004</v>
      </c>
      <c r="G16" s="7">
        <f>SUMIFS(Dados!$I$1:$I$1989,Dados!$K$1:$K$1989,Tp.Despesas!G$7,Dados!$J$1:$J$1989,"&gt;="&amp;$A16,Dados!$J$1:$J$1989,"&lt;="&amp;EOMONTH($A16,0))</f>
        <v>45869.37</v>
      </c>
      <c r="H16" s="7">
        <f>SUMIFS(Dados!$I$1:$I$1989,Dados!$K$1:$K$1989,Tp.Despesas!H$7,Dados!$J$1:$J$1989,"&gt;="&amp;$A16,Dados!$J$1:$J$1989,"&lt;="&amp;EOMONTH($A16,0))</f>
        <v>5951.5</v>
      </c>
      <c r="I16" s="7">
        <f>SUMIFS(Dados!$I$1:$I$1989,Dados!$K$1:$K$1989,Tp.Despesas!I$7,Dados!$J$1:$J$1989,"&gt;="&amp;$A16,Dados!$J$1:$J$1989,"&lt;="&amp;EOMONTH($A16,0))</f>
        <v>0</v>
      </c>
      <c r="J16" s="19">
        <f t="shared" si="0"/>
        <v>101100.21</v>
      </c>
    </row>
    <row r="17" spans="1:10" ht="27.95" customHeight="1" x14ac:dyDescent="0.25">
      <c r="A17" s="43">
        <f t="shared" si="1"/>
        <v>45383</v>
      </c>
      <c r="B17" s="37"/>
      <c r="C17" s="7">
        <f>SUMIFS(Dados!$I$1:$I$1989,Dados!$K$1:$K$1989,Tp.Despesas!C$7,Dados!$J$1:$J$1989,"&gt;="&amp;$A17,Dados!$J$1:$J$1989,"&lt;="&amp;EOMONTH($A17,0))</f>
        <v>10000</v>
      </c>
      <c r="D17" s="7">
        <f>SUMIFS(Dados!$I$1:$I$1989,Dados!$K$1:$K$1989,Tp.Despesas!D$7,Dados!$J$1:$J$1989,"&gt;="&amp;$A17,Dados!$J$1:$J$1989,"&lt;="&amp;EOMONTH($A17,0))</f>
        <v>2843.02</v>
      </c>
      <c r="E17" s="7">
        <f>SUMIFS(Dados!$I$1:$I$1989,Dados!$K$1:$K$1989,Tp.Despesas!E$7,Dados!$J$1:$J$1989,"&gt;="&amp;$A17,Dados!$J$1:$J$1989,"&lt;="&amp;EOMONTH($A17,0))</f>
        <v>1799</v>
      </c>
      <c r="F17" s="7">
        <f>SUMIFS(Dados!$I$1:$I$1989,Dados!$K$1:$K$1989,Tp.Despesas!F$7,Dados!$J$1:$J$1989,"&gt;="&amp;$A17,Dados!$J$1:$J$1989,"&lt;="&amp;EOMONTH($A17,0))</f>
        <v>53047.1</v>
      </c>
      <c r="G17" s="7">
        <f>SUMIFS(Dados!$I$1:$I$1989,Dados!$K$1:$K$1989,Tp.Despesas!G$7,Dados!$J$1:$J$1989,"&gt;="&amp;$A17,Dados!$J$1:$J$1989,"&lt;="&amp;EOMONTH($A17,0))</f>
        <v>42404.72</v>
      </c>
      <c r="H17" s="7">
        <f>SUMIFS(Dados!$I$1:$I$1989,Dados!$K$1:$K$1989,Tp.Despesas!H$7,Dados!$J$1:$J$1989,"&gt;="&amp;$A17,Dados!$J$1:$J$1989,"&lt;="&amp;EOMONTH($A17,0))</f>
        <v>4267.5</v>
      </c>
      <c r="I17" s="7">
        <f>SUMIFS(Dados!$I$1:$I$1989,Dados!$K$1:$K$1989,Tp.Despesas!I$7,Dados!$J$1:$J$1989,"&gt;="&amp;$A17,Dados!$J$1:$J$1989,"&lt;="&amp;EOMONTH($A17,0))</f>
        <v>0</v>
      </c>
      <c r="J17" s="19">
        <f t="shared" si="0"/>
        <v>114361.34</v>
      </c>
    </row>
    <row r="18" spans="1:10" ht="27.95" customHeight="1" x14ac:dyDescent="0.25">
      <c r="A18" s="43">
        <f t="shared" si="1"/>
        <v>45413</v>
      </c>
      <c r="B18" s="37"/>
      <c r="C18" s="7">
        <f>SUMIFS(Dados!$I$1:$I$1989,Dados!$K$1:$K$1989,Tp.Despesas!C$7,Dados!$J$1:$J$1989,"&gt;="&amp;$A18,Dados!$J$1:$J$1989,"&lt;="&amp;EOMONTH($A18,0))</f>
        <v>6000</v>
      </c>
      <c r="D18" s="7">
        <f>SUMIFS(Dados!$I$1:$I$1989,Dados!$K$1:$K$1989,Tp.Despesas!D$7,Dados!$J$1:$J$1989,"&gt;="&amp;$A18,Dados!$J$1:$J$1989,"&lt;="&amp;EOMONTH($A18,0))</f>
        <v>0</v>
      </c>
      <c r="E18" s="7">
        <f>SUMIFS(Dados!$I$1:$I$1989,Dados!$K$1:$K$1989,Tp.Despesas!E$7,Dados!$J$1:$J$1989,"&gt;="&amp;$A18,Dados!$J$1:$J$1989,"&lt;="&amp;EOMONTH($A18,0))</f>
        <v>3059</v>
      </c>
      <c r="F18" s="7">
        <f>SUMIFS(Dados!$I$1:$I$1989,Dados!$K$1:$K$1989,Tp.Despesas!F$7,Dados!$J$1:$J$1989,"&gt;="&amp;$A18,Dados!$J$1:$J$1989,"&lt;="&amp;EOMONTH($A18,0))</f>
        <v>14670.41</v>
      </c>
      <c r="G18" s="7">
        <f>SUMIFS(Dados!$I$1:$I$1989,Dados!$K$1:$K$1989,Tp.Despesas!G$7,Dados!$J$1:$J$1989,"&gt;="&amp;$A18,Dados!$J$1:$J$1989,"&lt;="&amp;EOMONTH($A18,0))</f>
        <v>40721.239999999991</v>
      </c>
      <c r="H18" s="7">
        <f>SUMIFS(Dados!$I$1:$I$1989,Dados!$K$1:$K$1989,Tp.Despesas!H$7,Dados!$J$1:$J$1989,"&gt;="&amp;$A18,Dados!$J$1:$J$1989,"&lt;="&amp;EOMONTH($A18,0))</f>
        <v>22231.11</v>
      </c>
      <c r="I18" s="7">
        <f>SUMIFS(Dados!$I$1:$I$1989,Dados!$K$1:$K$1989,Tp.Despesas!I$7,Dados!$J$1:$J$1989,"&gt;="&amp;$A18,Dados!$J$1:$J$1989,"&lt;="&amp;EOMONTH($A18,0))</f>
        <v>0</v>
      </c>
      <c r="J18" s="19">
        <f t="shared" si="0"/>
        <v>86681.76</v>
      </c>
    </row>
    <row r="19" spans="1:10" ht="27.95" customHeight="1" x14ac:dyDescent="0.25">
      <c r="A19" s="43">
        <f t="shared" si="1"/>
        <v>45444</v>
      </c>
      <c r="B19" s="37"/>
      <c r="C19" s="7">
        <f>SUMIFS(Dados!$I$1:$I$1989,Dados!$K$1:$K$1989,Tp.Despesas!C$7,Dados!$J$1:$J$1989,"&gt;="&amp;$A19,Dados!$J$1:$J$1989,"&lt;="&amp;EOMONTH($A19,0))</f>
        <v>0</v>
      </c>
      <c r="D19" s="7">
        <f>SUMIFS(Dados!$I$1:$I$1989,Dados!$K$1:$K$1989,Tp.Despesas!D$7,Dados!$J$1:$J$1989,"&gt;="&amp;$A19,Dados!$J$1:$J$1989,"&lt;="&amp;EOMONTH($A19,0))</f>
        <v>265</v>
      </c>
      <c r="E19" s="7">
        <f>SUMIFS(Dados!$I$1:$I$1989,Dados!$K$1:$K$1989,Tp.Despesas!E$7,Dados!$J$1:$J$1989,"&gt;="&amp;$A19,Dados!$J$1:$J$1989,"&lt;="&amp;EOMONTH($A19,0))</f>
        <v>4634</v>
      </c>
      <c r="F19" s="7">
        <f>SUMIFS(Dados!$I$1:$I$1989,Dados!$K$1:$K$1989,Tp.Despesas!F$7,Dados!$J$1:$J$1989,"&gt;="&amp;$A19,Dados!$J$1:$J$1989,"&lt;="&amp;EOMONTH($A19,0))</f>
        <v>19020.250000000004</v>
      </c>
      <c r="G19" s="7">
        <f>SUMIFS(Dados!$I$1:$I$1989,Dados!$K$1:$K$1989,Tp.Despesas!G$7,Dados!$J$1:$J$1989,"&gt;="&amp;$A19,Dados!$J$1:$J$1989,"&lt;="&amp;EOMONTH($A19,0))</f>
        <v>39340</v>
      </c>
      <c r="H19" s="7">
        <f>SUMIFS(Dados!$I$1:$I$1989,Dados!$K$1:$K$1989,Tp.Despesas!H$7,Dados!$J$1:$J$1989,"&gt;="&amp;$A19,Dados!$J$1:$J$1989,"&lt;="&amp;EOMONTH($A19,0))</f>
        <v>3000</v>
      </c>
      <c r="I19" s="7">
        <f>SUMIFS(Dados!$I$1:$I$1989,Dados!$K$1:$K$1989,Tp.Despesas!I$7,Dados!$J$1:$J$1989,"&gt;="&amp;$A19,Dados!$J$1:$J$1989,"&lt;="&amp;EOMONTH($A19,0))</f>
        <v>0</v>
      </c>
      <c r="J19" s="19">
        <f t="shared" si="0"/>
        <v>66259.25</v>
      </c>
    </row>
    <row r="20" spans="1:10" ht="27.95" customHeight="1" x14ac:dyDescent="0.25">
      <c r="A20" s="43">
        <f t="shared" si="1"/>
        <v>45474</v>
      </c>
      <c r="B20" s="37"/>
      <c r="C20" s="7">
        <f>SUMIFS(Dados!$I$1:$I$1989,Dados!$K$1:$K$1989,Tp.Despesas!C$7,Dados!$J$1:$J$1989,"&gt;="&amp;$A20,Dados!$J$1:$J$1989,"&lt;="&amp;EOMONTH($A20,0))</f>
        <v>4000</v>
      </c>
      <c r="D20" s="7">
        <f>SUMIFS(Dados!$I$1:$I$1989,Dados!$K$1:$K$1989,Tp.Despesas!D$7,Dados!$J$1:$J$1989,"&gt;="&amp;$A20,Dados!$J$1:$J$1989,"&lt;="&amp;EOMONTH($A20,0))</f>
        <v>115</v>
      </c>
      <c r="E20" s="7">
        <f>SUMIFS(Dados!$I$1:$I$1989,Dados!$K$1:$K$1989,Tp.Despesas!E$7,Dados!$J$1:$J$1989,"&gt;="&amp;$A20,Dados!$J$1:$J$1989,"&lt;="&amp;EOMONTH($A20,0))</f>
        <v>4716</v>
      </c>
      <c r="F20" s="7">
        <f>SUMIFS(Dados!$I$1:$I$1989,Dados!$K$1:$K$1989,Tp.Despesas!F$7,Dados!$J$1:$J$1989,"&gt;="&amp;$A20,Dados!$J$1:$J$1989,"&lt;="&amp;EOMONTH($A20,0))</f>
        <v>21171.91</v>
      </c>
      <c r="G20" s="7">
        <f>SUMIFS(Dados!$I$1:$I$1989,Dados!$K$1:$K$1989,Tp.Despesas!G$7,Dados!$J$1:$J$1989,"&gt;="&amp;$A20,Dados!$J$1:$J$1989,"&lt;="&amp;EOMONTH($A20,0))</f>
        <v>52001.830000000009</v>
      </c>
      <c r="H20" s="7">
        <f>SUMIFS(Dados!$I$1:$I$1989,Dados!$K$1:$K$1989,Tp.Despesas!H$7,Dados!$J$1:$J$1989,"&gt;="&amp;$A20,Dados!$J$1:$J$1989,"&lt;="&amp;EOMONTH($A20,0))</f>
        <v>915</v>
      </c>
      <c r="I20" s="7">
        <f>SUMIFS(Dados!$I$1:$I$1989,Dados!$K$1:$K$1989,Tp.Despesas!I$7,Dados!$J$1:$J$1989,"&gt;="&amp;$A20,Dados!$J$1:$J$1989,"&lt;="&amp;EOMONTH($A20,0))</f>
        <v>0</v>
      </c>
      <c r="J20" s="19">
        <f t="shared" si="0"/>
        <v>82919.740000000005</v>
      </c>
    </row>
    <row r="21" spans="1:10" ht="27.95" customHeight="1" x14ac:dyDescent="0.25">
      <c r="A21" s="43">
        <f t="shared" si="1"/>
        <v>45505</v>
      </c>
      <c r="B21" s="31"/>
      <c r="C21" s="7">
        <f>SUMIFS(Dados!$I$1:$I$1989,Dados!$K$1:$K$1989,Tp.Despesas!C$7,Dados!$J$1:$J$1989,"&gt;="&amp;$A21,Dados!$J$1:$J$1989,"&lt;="&amp;EOMONTH($A21,0))</f>
        <v>8000</v>
      </c>
      <c r="D21" s="7">
        <f>SUMIFS(Dados!$I$1:$I$1989,Dados!$K$1:$K$1989,Tp.Despesas!D$7,Dados!$J$1:$J$1989,"&gt;="&amp;$A21,Dados!$J$1:$J$1989,"&lt;="&amp;EOMONTH($A21,0))</f>
        <v>125</v>
      </c>
      <c r="E21" s="7">
        <f>SUMIFS(Dados!$I$1:$I$1989,Dados!$K$1:$K$1989,Tp.Despesas!E$7,Dados!$J$1:$J$1989,"&gt;="&amp;$A21,Dados!$J$1:$J$1989,"&lt;="&amp;EOMONTH($A21,0))</f>
        <v>4989</v>
      </c>
      <c r="F21" s="7">
        <f>SUMIFS(Dados!$I$1:$I$1989,Dados!$K$1:$K$1989,Tp.Despesas!F$7,Dados!$J$1:$J$1989,"&gt;="&amp;$A21,Dados!$J$1:$J$1989,"&lt;="&amp;EOMONTH($A21,0))</f>
        <v>81708.23000000001</v>
      </c>
      <c r="G21" s="7">
        <f>SUMIFS(Dados!$I$1:$I$1989,Dados!$K$1:$K$1989,Tp.Despesas!G$7,Dados!$J$1:$J$1989,"&gt;="&amp;$A21,Dados!$J$1:$J$1989,"&lt;="&amp;EOMONTH($A21,0))</f>
        <v>65401.51</v>
      </c>
      <c r="H21" s="7">
        <f>SUMIFS(Dados!$I$1:$I$1989,Dados!$K$1:$K$1989,Tp.Despesas!H$7,Dados!$J$1:$J$1989,"&gt;="&amp;$A21,Dados!$J$1:$J$1989,"&lt;="&amp;EOMONTH($A21,0))</f>
        <v>1832.64</v>
      </c>
      <c r="I21" s="7">
        <f>SUMIFS(Dados!$I$1:$I$1989,Dados!$K$1:$K$1989,Tp.Despesas!I$7,Dados!$J$1:$J$1989,"&gt;="&amp;$A21,Dados!$J$1:$J$1989,"&lt;="&amp;EOMONTH($A21,0))</f>
        <v>0</v>
      </c>
      <c r="J21" s="18">
        <f t="shared" si="0"/>
        <v>162056.38000000003</v>
      </c>
    </row>
    <row r="22" spans="1:10" ht="27.95" customHeight="1" x14ac:dyDescent="0.25">
      <c r="A22" s="43">
        <f t="shared" si="1"/>
        <v>45536</v>
      </c>
      <c r="B22" s="31"/>
      <c r="C22" s="7">
        <f>SUMIFS(Dados!$I$1:$I$1989,Dados!$K$1:$K$1989,Tp.Despesas!C$7,Dados!$J$1:$J$1989,"&gt;="&amp;$A22,Dados!$J$1:$J$1989,"&lt;="&amp;EOMONTH($A22,0))</f>
        <v>0</v>
      </c>
      <c r="D22" s="7">
        <f>SUMIFS(Dados!$I$1:$I$1989,Dados!$K$1:$K$1989,Tp.Despesas!D$7,Dados!$J$1:$J$1989,"&gt;="&amp;$A22,Dados!$J$1:$J$1989,"&lt;="&amp;EOMONTH($A22,0))</f>
        <v>125</v>
      </c>
      <c r="E22" s="7">
        <f>SUMIFS(Dados!$I$1:$I$1989,Dados!$K$1:$K$1989,Tp.Despesas!E$7,Dados!$J$1:$J$1989,"&gt;="&amp;$A22,Dados!$J$1:$J$1989,"&lt;="&amp;EOMONTH($A22,0))</f>
        <v>1789</v>
      </c>
      <c r="F22" s="7">
        <f>SUMIFS(Dados!$I$1:$I$1989,Dados!$K$1:$K$1989,Tp.Despesas!F$7,Dados!$J$1:$J$1989,"&gt;="&amp;$A22,Dados!$J$1:$J$1989,"&lt;="&amp;EOMONTH($A22,0))</f>
        <v>36204.989999999991</v>
      </c>
      <c r="G22" s="7">
        <f>SUMIFS(Dados!$I$1:$I$1989,Dados!$K$1:$K$1989,Tp.Despesas!G$7,Dados!$J$1:$J$1989,"&gt;="&amp;$A22,Dados!$J$1:$J$1989,"&lt;="&amp;EOMONTH($A22,0))</f>
        <v>43823.340000000011</v>
      </c>
      <c r="H22" s="7">
        <f>SUMIFS(Dados!$I$1:$I$1989,Dados!$K$1:$K$1989,Tp.Despesas!H$7,Dados!$J$1:$J$1989,"&gt;="&amp;$A22,Dados!$J$1:$J$1989,"&lt;="&amp;EOMONTH($A22,0))</f>
        <v>165</v>
      </c>
      <c r="I22" s="7">
        <f>SUMIFS(Dados!$I$1:$I$1989,Dados!$K$1:$K$1989,Tp.Despesas!I$7,Dados!$J$1:$J$1989,"&gt;="&amp;$A22,Dados!$J$1:$J$1989,"&lt;="&amp;EOMONTH($A22,0))</f>
        <v>0</v>
      </c>
      <c r="J22" s="19">
        <f t="shared" si="0"/>
        <v>82107.33</v>
      </c>
    </row>
    <row r="23" spans="1:10" ht="27.95" customHeight="1" x14ac:dyDescent="0.25">
      <c r="A23" s="43">
        <f t="shared" si="1"/>
        <v>45566</v>
      </c>
      <c r="B23" s="31"/>
      <c r="C23" s="7">
        <f>SUMIFS(Dados!$I$1:$I$1989,Dados!$K$1:$K$1989,Tp.Despesas!C$7,Dados!$J$1:$J$1989,"&gt;="&amp;$A23,Dados!$J$1:$J$1989,"&lt;="&amp;EOMONTH($A23,0))</f>
        <v>0</v>
      </c>
      <c r="D23" s="7">
        <f>SUMIFS(Dados!$I$1:$I$1989,Dados!$K$1:$K$1989,Tp.Despesas!D$7,Dados!$J$1:$J$1989,"&gt;="&amp;$A23,Dados!$J$1:$J$1989,"&lt;="&amp;EOMONTH($A23,0))</f>
        <v>125</v>
      </c>
      <c r="E23" s="7">
        <f>SUMIFS(Dados!$I$1:$I$1989,Dados!$K$1:$K$1989,Tp.Despesas!E$7,Dados!$J$1:$J$1989,"&gt;="&amp;$A23,Dados!$J$1:$J$1989,"&lt;="&amp;EOMONTH($A23,0))</f>
        <v>3489</v>
      </c>
      <c r="F23" s="7">
        <f>SUMIFS(Dados!$I$1:$I$1989,Dados!$K$1:$K$1989,Tp.Despesas!F$7,Dados!$J$1:$J$1989,"&gt;="&amp;$A23,Dados!$J$1:$J$1989,"&lt;="&amp;EOMONTH($A23,0))</f>
        <v>32142.739999999998</v>
      </c>
      <c r="G23" s="7">
        <f>SUMIFS(Dados!$I$1:$I$1989,Dados!$K$1:$K$1989,Tp.Despesas!G$7,Dados!$J$1:$J$1989,"&gt;="&amp;$A23,Dados!$J$1:$J$1989,"&lt;="&amp;EOMONTH($A23,0))</f>
        <v>33969.5</v>
      </c>
      <c r="H23" s="7">
        <f>SUMIFS(Dados!$I$1:$I$1989,Dados!$K$1:$K$1989,Tp.Despesas!H$7,Dados!$J$1:$J$1989,"&gt;="&amp;$A23,Dados!$J$1:$J$1989,"&lt;="&amp;EOMONTH($A23,0))</f>
        <v>4200</v>
      </c>
      <c r="I23" s="7">
        <f>SUMIFS(Dados!$I$1:$I$1989,Dados!$K$1:$K$1989,Tp.Despesas!I$7,Dados!$J$1:$J$1989,"&gt;="&amp;$A23,Dados!$J$1:$J$1989,"&lt;="&amp;EOMONTH($A23,0))</f>
        <v>0</v>
      </c>
      <c r="J23" s="19">
        <f t="shared" si="0"/>
        <v>73926.239999999991</v>
      </c>
    </row>
    <row r="24" spans="1:10" ht="27.95" customHeight="1" x14ac:dyDescent="0.25">
      <c r="A24" s="43">
        <f t="shared" si="1"/>
        <v>45597</v>
      </c>
      <c r="B24" s="31"/>
      <c r="C24" s="7">
        <f>SUMIFS(Dados!$I$1:$I$1989,Dados!$K$1:$K$1989,Tp.Despesas!C$7,Dados!$J$1:$J$1989,"&gt;="&amp;$A24,Dados!$J$1:$J$1989,"&lt;="&amp;EOMONTH($A24,0))</f>
        <v>0</v>
      </c>
      <c r="D24" s="7">
        <f>SUMIFS(Dados!$I$1:$I$1989,Dados!$K$1:$K$1989,Tp.Despesas!D$7,Dados!$J$1:$J$1989,"&gt;="&amp;$A24,Dados!$J$1:$J$1989,"&lt;="&amp;EOMONTH($A24,0))</f>
        <v>125</v>
      </c>
      <c r="E24" s="7">
        <f>SUMIFS(Dados!$I$1:$I$1989,Dados!$K$1:$K$1989,Tp.Despesas!E$7,Dados!$J$1:$J$1989,"&gt;="&amp;$A24,Dados!$J$1:$J$1989,"&lt;="&amp;EOMONTH($A24,0))</f>
        <v>2099</v>
      </c>
      <c r="F24" s="7">
        <f>SUMIFS(Dados!$I$1:$I$1989,Dados!$K$1:$K$1989,Tp.Despesas!F$7,Dados!$J$1:$J$1989,"&gt;="&amp;$A24,Dados!$J$1:$J$1989,"&lt;="&amp;EOMONTH($A24,0))</f>
        <v>5395.97</v>
      </c>
      <c r="G24" s="7">
        <f>SUMIFS(Dados!$I$1:$I$1989,Dados!$K$1:$K$1989,Tp.Despesas!G$7,Dados!$J$1:$J$1989,"&gt;="&amp;$A24,Dados!$J$1:$J$1989,"&lt;="&amp;EOMONTH($A24,0))</f>
        <v>27622</v>
      </c>
      <c r="H24" s="7">
        <f>SUMIFS(Dados!$I$1:$I$1989,Dados!$K$1:$K$1989,Tp.Despesas!H$7,Dados!$J$1:$J$1989,"&gt;="&amp;$A24,Dados!$J$1:$J$1989,"&lt;="&amp;EOMONTH($A24,0))</f>
        <v>5850</v>
      </c>
      <c r="I24" s="7">
        <f>SUMIFS(Dados!$I$1:$I$1989,Dados!$K$1:$K$1989,Tp.Despesas!I$7,Dados!$J$1:$J$1989,"&gt;="&amp;$A24,Dados!$J$1:$J$1989,"&lt;="&amp;EOMONTH($A24,0))</f>
        <v>0</v>
      </c>
      <c r="J24" s="19">
        <f t="shared" si="0"/>
        <v>41091.97</v>
      </c>
    </row>
    <row r="25" spans="1:10" ht="27.95" customHeight="1" x14ac:dyDescent="0.25">
      <c r="A25" s="43">
        <f t="shared" si="1"/>
        <v>45627</v>
      </c>
      <c r="B25" s="31"/>
      <c r="C25" s="7">
        <f>SUMIFS(Dados!$I$1:$I$1989,Dados!$K$1:$K$1989,Tp.Despesas!C$7,Dados!$J$1:$J$1989,"&gt;="&amp;$A25,Dados!$J$1:$J$1989,"&lt;="&amp;EOMONTH($A25,0))</f>
        <v>4000</v>
      </c>
      <c r="D25" s="7">
        <f>SUMIFS(Dados!$I$1:$I$1989,Dados!$K$1:$K$1989,Tp.Despesas!D$7,Dados!$J$1:$J$1989,"&gt;="&amp;$A25,Dados!$J$1:$J$1989,"&lt;="&amp;EOMONTH($A25,0))</f>
        <v>613.63</v>
      </c>
      <c r="E25" s="7">
        <f>SUMIFS(Dados!$I$1:$I$1989,Dados!$K$1:$K$1989,Tp.Despesas!E$7,Dados!$J$1:$J$1989,"&gt;="&amp;$A25,Dados!$J$1:$J$1989,"&lt;="&amp;EOMONTH($A25,0))</f>
        <v>1694</v>
      </c>
      <c r="F25" s="7">
        <f>SUMIFS(Dados!$I$1:$I$1989,Dados!$K$1:$K$1989,Tp.Despesas!F$7,Dados!$J$1:$J$1989,"&gt;="&amp;$A25,Dados!$J$1:$J$1989,"&lt;="&amp;EOMONTH($A25,0))</f>
        <v>14276.6</v>
      </c>
      <c r="G25" s="7">
        <f>SUMIFS(Dados!$I$1:$I$1989,Dados!$K$1:$K$1989,Tp.Despesas!G$7,Dados!$J$1:$J$1989,"&gt;="&amp;$A25,Dados!$J$1:$J$1989,"&lt;="&amp;EOMONTH($A25,0))</f>
        <v>37297.79</v>
      </c>
      <c r="H25" s="7">
        <f>SUMIFS(Dados!$I$1:$I$1989,Dados!$K$1:$K$1989,Tp.Despesas!H$7,Dados!$J$1:$J$1989,"&gt;="&amp;$A25,Dados!$J$1:$J$1989,"&lt;="&amp;EOMONTH($A25,0))</f>
        <v>2960</v>
      </c>
      <c r="I25" s="7">
        <f>SUMIFS(Dados!$I$1:$I$1989,Dados!$K$1:$K$1989,Tp.Despesas!I$7,Dados!$J$1:$J$1989,"&gt;="&amp;$A25,Dados!$J$1:$J$1989,"&lt;="&amp;EOMONTH($A25,0))</f>
        <v>0</v>
      </c>
      <c r="J25" s="19">
        <f t="shared" si="0"/>
        <v>60842.020000000004</v>
      </c>
    </row>
    <row r="26" spans="1:10" ht="27.95" customHeight="1" x14ac:dyDescent="0.25">
      <c r="A26" s="43">
        <f t="shared" si="1"/>
        <v>45658</v>
      </c>
      <c r="B26" s="31"/>
      <c r="C26" s="7">
        <f>SUMIFS(Dados!$I$1:$I$1989,Dados!$K$1:$K$1989,Tp.Despesas!C$7,Dados!$J$1:$J$1989,"&gt;="&amp;$A26,Dados!$J$1:$J$1989,"&lt;="&amp;EOMONTH($A26,0))</f>
        <v>0</v>
      </c>
      <c r="D26" s="7">
        <f>SUMIFS(Dados!$I$1:$I$1989,Dados!$K$1:$K$1989,Tp.Despesas!D$7,Dados!$J$1:$J$1989,"&gt;="&amp;$A26,Dados!$J$1:$J$1989,"&lt;="&amp;EOMONTH($A26,0))</f>
        <v>125</v>
      </c>
      <c r="E26" s="7">
        <f>SUMIFS(Dados!$I$1:$I$1989,Dados!$K$1:$K$1989,Tp.Despesas!E$7,Dados!$J$1:$J$1989,"&gt;="&amp;$A26,Dados!$J$1:$J$1989,"&lt;="&amp;EOMONTH($A26,0))</f>
        <v>2457.67</v>
      </c>
      <c r="F26" s="7">
        <f>SUMIFS(Dados!$I$1:$I$1989,Dados!$K$1:$K$1989,Tp.Despesas!F$7,Dados!$J$1:$J$1989,"&gt;="&amp;$A26,Dados!$J$1:$J$1989,"&lt;="&amp;EOMONTH($A26,0))</f>
        <v>4059.77</v>
      </c>
      <c r="G26" s="7">
        <f>SUMIFS(Dados!$I$1:$I$1989,Dados!$K$1:$K$1989,Tp.Despesas!G$7,Dados!$J$1:$J$1989,"&gt;="&amp;$A26,Dados!$J$1:$J$1989,"&lt;="&amp;EOMONTH($A26,0))</f>
        <v>16343.420000000002</v>
      </c>
      <c r="H26" s="7">
        <f>SUMIFS(Dados!$I$1:$I$1989,Dados!$K$1:$K$1989,Tp.Despesas!H$7,Dados!$J$1:$J$1989,"&gt;="&amp;$A26,Dados!$J$1:$J$1989,"&lt;="&amp;EOMONTH($A26,0))</f>
        <v>16300</v>
      </c>
      <c r="I26" s="7">
        <f>SUMIFS(Dados!$I$1:$I$1989,Dados!$K$1:$K$1989,Tp.Despesas!I$7,Dados!$J$1:$J$1989,"&gt;="&amp;$A26,Dados!$J$1:$J$1989,"&lt;="&amp;EOMONTH($A26,0))</f>
        <v>0</v>
      </c>
      <c r="J26" s="19">
        <f t="shared" si="0"/>
        <v>39285.86</v>
      </c>
    </row>
    <row r="27" spans="1:10" ht="27.95" customHeight="1" x14ac:dyDescent="0.25">
      <c r="A27" s="43">
        <f t="shared" si="1"/>
        <v>45689</v>
      </c>
      <c r="B27" s="31"/>
      <c r="C27" s="7">
        <f>SUMIFS(Dados!$I$1:$I$1989,Dados!$K$1:$K$1989,Tp.Despesas!C$7,Dados!$J$1:$J$1989,"&gt;="&amp;$A27,Dados!$J$1:$J$1989,"&lt;="&amp;EOMONTH($A27,0))</f>
        <v>8000</v>
      </c>
      <c r="D27" s="7">
        <f>SUMIFS(Dados!$I$1:$I$1989,Dados!$K$1:$K$1989,Tp.Despesas!D$7,Dados!$J$1:$J$1989,"&gt;="&amp;$A27,Dados!$J$1:$J$1989,"&lt;="&amp;EOMONTH($A27,0))</f>
        <v>146</v>
      </c>
      <c r="E27" s="7">
        <f>SUMIFS(Dados!$I$1:$I$1989,Dados!$K$1:$K$1989,Tp.Despesas!E$7,Dados!$J$1:$J$1989,"&gt;="&amp;$A27,Dados!$J$1:$J$1989,"&lt;="&amp;EOMONTH($A27,0))</f>
        <v>0</v>
      </c>
      <c r="F27" s="7">
        <f>SUMIFS(Dados!$I$1:$I$1989,Dados!$K$1:$K$1989,Tp.Despesas!F$7,Dados!$J$1:$J$1989,"&gt;="&amp;$A27,Dados!$J$1:$J$1989,"&lt;="&amp;EOMONTH($A27,0))</f>
        <v>0</v>
      </c>
      <c r="G27" s="7">
        <f>SUMIFS(Dados!$I$1:$I$1989,Dados!$K$1:$K$1989,Tp.Despesas!G$7,Dados!$J$1:$J$1989,"&gt;="&amp;$A27,Dados!$J$1:$J$1989,"&lt;="&amp;EOMONTH($A27,0))</f>
        <v>0</v>
      </c>
      <c r="H27" s="7">
        <f>SUMIFS(Dados!$I$1:$I$1989,Dados!$K$1:$K$1989,Tp.Despesas!H$7,Dados!$J$1:$J$1989,"&gt;="&amp;$A27,Dados!$J$1:$J$1989,"&lt;="&amp;EOMONTH($A27,0))</f>
        <v>0</v>
      </c>
      <c r="I27" s="7">
        <f>SUMIFS(Dados!$I$1:$I$1989,Dados!$K$1:$K$1989,Tp.Despesas!I$7,Dados!$J$1:$J$1989,"&gt;="&amp;$A27,Dados!$J$1:$J$1989,"&lt;="&amp;EOMONTH($A27,0))</f>
        <v>0</v>
      </c>
      <c r="J27" s="19">
        <f t="shared" si="0"/>
        <v>8146</v>
      </c>
    </row>
    <row r="28" spans="1:10" ht="27.95" customHeight="1" x14ac:dyDescent="0.25">
      <c r="A28" s="43">
        <f t="shared" si="1"/>
        <v>45717</v>
      </c>
      <c r="B28" s="31"/>
      <c r="C28" s="7">
        <f>SUMIFS(Dados!$I$1:$I$1989,Dados!$K$1:$K$1989,Tp.Despesas!C$7,Dados!$J$1:$J$1989,"&gt;="&amp;$A28,Dados!$J$1:$J$1989,"&lt;="&amp;EOMONTH($A28,0))</f>
        <v>0</v>
      </c>
      <c r="D28" s="7">
        <f>SUMIFS(Dados!$I$1:$I$1989,Dados!$K$1:$K$1989,Tp.Despesas!D$7,Dados!$J$1:$J$1989,"&gt;="&amp;$A28,Dados!$J$1:$J$1989,"&lt;="&amp;EOMONTH($A28,0))</f>
        <v>0</v>
      </c>
      <c r="E28" s="7">
        <f>SUMIFS(Dados!$I$1:$I$1989,Dados!$K$1:$K$1989,Tp.Despesas!E$7,Dados!$J$1:$J$1989,"&gt;="&amp;$A28,Dados!$J$1:$J$1989,"&lt;="&amp;EOMONTH($A28,0))</f>
        <v>0</v>
      </c>
      <c r="F28" s="7">
        <f>SUMIFS(Dados!$I$1:$I$1989,Dados!$K$1:$K$1989,Tp.Despesas!F$7,Dados!$J$1:$J$1989,"&gt;="&amp;$A28,Dados!$J$1:$J$1989,"&lt;="&amp;EOMONTH($A28,0))</f>
        <v>0</v>
      </c>
      <c r="G28" s="7">
        <f>SUMIFS(Dados!$I$1:$I$1989,Dados!$K$1:$K$1989,Tp.Despesas!G$7,Dados!$J$1:$J$1989,"&gt;="&amp;$A28,Dados!$J$1:$J$1989,"&lt;="&amp;EOMONTH($A28,0))</f>
        <v>0</v>
      </c>
      <c r="H28" s="7">
        <f>SUMIFS(Dados!$I$1:$I$1989,Dados!$K$1:$K$1989,Tp.Despesas!H$7,Dados!$J$1:$J$1989,"&gt;="&amp;$A28,Dados!$J$1:$J$1989,"&lt;="&amp;EOMONTH($A28,0))</f>
        <v>0</v>
      </c>
      <c r="I28" s="7">
        <f>SUMIFS(Dados!$I$1:$I$1989,Dados!$K$1:$K$1989,Tp.Despesas!I$7,Dados!$J$1:$J$1989,"&gt;="&amp;$A28,Dados!$J$1:$J$1989,"&lt;="&amp;EOMONTH($A28,0))</f>
        <v>0</v>
      </c>
      <c r="J28" s="19">
        <f t="shared" si="0"/>
        <v>0</v>
      </c>
    </row>
    <row r="29" spans="1:10" ht="27.95" customHeight="1" x14ac:dyDescent="0.25">
      <c r="A29" s="43">
        <f t="shared" si="1"/>
        <v>45748</v>
      </c>
      <c r="B29" s="31"/>
      <c r="C29" s="7">
        <f>SUMIFS(Dados!$I$1:$I$1989,Dados!$K$1:$K$1989,Tp.Despesas!C$7,Dados!$J$1:$J$1989,"&gt;="&amp;$A29,Dados!$J$1:$J$1989,"&lt;="&amp;EOMONTH($A29,0))</f>
        <v>0</v>
      </c>
      <c r="D29" s="7">
        <f>SUMIFS(Dados!$I$1:$I$1989,Dados!$K$1:$K$1989,Tp.Despesas!D$7,Dados!$J$1:$J$1989,"&gt;="&amp;$A29,Dados!$J$1:$J$1989,"&lt;="&amp;EOMONTH($A29,0))</f>
        <v>0</v>
      </c>
      <c r="E29" s="7">
        <f>SUMIFS(Dados!$I$1:$I$1989,Dados!$K$1:$K$1989,Tp.Despesas!E$7,Dados!$J$1:$J$1989,"&gt;="&amp;$A29,Dados!$J$1:$J$1989,"&lt;="&amp;EOMONTH($A29,0))</f>
        <v>0</v>
      </c>
      <c r="F29" s="7">
        <f>SUMIFS(Dados!$I$1:$I$1989,Dados!$K$1:$K$1989,Tp.Despesas!F$7,Dados!$J$1:$J$1989,"&gt;="&amp;$A29,Dados!$J$1:$J$1989,"&lt;="&amp;EOMONTH($A29,0))</f>
        <v>0</v>
      </c>
      <c r="G29" s="7">
        <f>SUMIFS(Dados!$I$1:$I$1989,Dados!$K$1:$K$1989,Tp.Despesas!G$7,Dados!$J$1:$J$1989,"&gt;="&amp;$A29,Dados!$J$1:$J$1989,"&lt;="&amp;EOMONTH($A29,0))</f>
        <v>0</v>
      </c>
      <c r="H29" s="7">
        <f>SUMIFS(Dados!$I$1:$I$1989,Dados!$K$1:$K$1989,Tp.Despesas!H$7,Dados!$J$1:$J$1989,"&gt;="&amp;$A29,Dados!$J$1:$J$1989,"&lt;="&amp;EOMONTH($A29,0))</f>
        <v>0</v>
      </c>
      <c r="I29" s="7">
        <f>SUMIFS(Dados!$I$1:$I$1989,Dados!$K$1:$K$1989,Tp.Despesas!I$7,Dados!$J$1:$J$1989,"&gt;="&amp;$A29,Dados!$J$1:$J$1989,"&lt;="&amp;EOMONTH($A29,0))</f>
        <v>0</v>
      </c>
      <c r="J29" s="18">
        <f t="shared" si="0"/>
        <v>0</v>
      </c>
    </row>
    <row r="30" spans="1:10" ht="27.95" customHeight="1" x14ac:dyDescent="0.25">
      <c r="A30" s="43">
        <f t="shared" si="1"/>
        <v>45778</v>
      </c>
      <c r="B30" s="31"/>
      <c r="C30" s="7">
        <f>SUMIFS(Dados!$I$1:$I$1989,Dados!$K$1:$K$1989,Tp.Despesas!C$7,Dados!$J$1:$J$1989,"&gt;="&amp;$A30,Dados!$J$1:$J$1989,"&lt;="&amp;EOMONTH($A30,0))</f>
        <v>0</v>
      </c>
      <c r="D30" s="7">
        <f>SUMIFS(Dados!$I$1:$I$1989,Dados!$K$1:$K$1989,Tp.Despesas!D$7,Dados!$J$1:$J$1989,"&gt;="&amp;$A30,Dados!$J$1:$J$1989,"&lt;="&amp;EOMONTH($A30,0))</f>
        <v>0</v>
      </c>
      <c r="E30" s="7">
        <f>SUMIFS(Dados!$I$1:$I$1989,Dados!$K$1:$K$1989,Tp.Despesas!E$7,Dados!$J$1:$J$1989,"&gt;="&amp;$A30,Dados!$J$1:$J$1989,"&lt;="&amp;EOMONTH($A30,0))</f>
        <v>0</v>
      </c>
      <c r="F30" s="7">
        <f>SUMIFS(Dados!$I$1:$I$1989,Dados!$K$1:$K$1989,Tp.Despesas!F$7,Dados!$J$1:$J$1989,"&gt;="&amp;$A30,Dados!$J$1:$J$1989,"&lt;="&amp;EOMONTH($A30,0))</f>
        <v>0</v>
      </c>
      <c r="G30" s="7">
        <f>SUMIFS(Dados!$I$1:$I$1989,Dados!$K$1:$K$1989,Tp.Despesas!G$7,Dados!$J$1:$J$1989,"&gt;="&amp;$A30,Dados!$J$1:$J$1989,"&lt;="&amp;EOMONTH($A30,0))</f>
        <v>0</v>
      </c>
      <c r="H30" s="7">
        <f>SUMIFS(Dados!$I$1:$I$1989,Dados!$K$1:$K$1989,Tp.Despesas!H$7,Dados!$J$1:$J$1989,"&gt;="&amp;$A30,Dados!$J$1:$J$1989,"&lt;="&amp;EOMONTH($A30,0))</f>
        <v>0</v>
      </c>
      <c r="I30" s="7">
        <f>SUMIFS(Dados!$I$1:$I$1989,Dados!$K$1:$K$1989,Tp.Despesas!I$7,Dados!$J$1:$J$1989,"&gt;="&amp;$A30,Dados!$J$1:$J$1989,"&lt;="&amp;EOMONTH($A30,0))</f>
        <v>0</v>
      </c>
      <c r="J30" s="19">
        <f t="shared" si="0"/>
        <v>0</v>
      </c>
    </row>
    <row r="31" spans="1:10" ht="27.95" customHeight="1" x14ac:dyDescent="0.25">
      <c r="A31" s="43">
        <f t="shared" si="1"/>
        <v>45809</v>
      </c>
      <c r="B31" s="31"/>
      <c r="C31" s="7">
        <f>SUMIFS(Dados!$I$1:$I$1989,Dados!$K$1:$K$1989,Tp.Despesas!C$7,Dados!$J$1:$J$1989,"&gt;="&amp;$A31,Dados!$J$1:$J$1989,"&lt;="&amp;EOMONTH($A31,0))</f>
        <v>0</v>
      </c>
      <c r="D31" s="7">
        <f>SUMIFS(Dados!$I$1:$I$1989,Dados!$K$1:$K$1989,Tp.Despesas!D$7,Dados!$J$1:$J$1989,"&gt;="&amp;$A31,Dados!$J$1:$J$1989,"&lt;="&amp;EOMONTH($A31,0))</f>
        <v>0</v>
      </c>
      <c r="E31" s="7">
        <f>SUMIFS(Dados!$I$1:$I$1989,Dados!$K$1:$K$1989,Tp.Despesas!E$7,Dados!$J$1:$J$1989,"&gt;="&amp;$A31,Dados!$J$1:$J$1989,"&lt;="&amp;EOMONTH($A31,0))</f>
        <v>0</v>
      </c>
      <c r="F31" s="7">
        <f>SUMIFS(Dados!$I$1:$I$1989,Dados!$K$1:$K$1989,Tp.Despesas!F$7,Dados!$J$1:$J$1989,"&gt;="&amp;$A31,Dados!$J$1:$J$1989,"&lt;="&amp;EOMONTH($A31,0))</f>
        <v>0</v>
      </c>
      <c r="G31" s="7">
        <f>SUMIFS(Dados!$I$1:$I$1989,Dados!$K$1:$K$1989,Tp.Despesas!G$7,Dados!$J$1:$J$1989,"&gt;="&amp;$A31,Dados!$J$1:$J$1989,"&lt;="&amp;EOMONTH($A31,0))</f>
        <v>0</v>
      </c>
      <c r="H31" s="7">
        <f>SUMIFS(Dados!$I$1:$I$1989,Dados!$K$1:$K$1989,Tp.Despesas!H$7,Dados!$J$1:$J$1989,"&gt;="&amp;$A31,Dados!$J$1:$J$1989,"&lt;="&amp;EOMONTH($A31,0))</f>
        <v>0</v>
      </c>
      <c r="I31" s="7">
        <f>SUMIFS(Dados!$I$1:$I$1989,Dados!$K$1:$K$1989,Tp.Despesas!I$7,Dados!$J$1:$J$1989,"&gt;="&amp;$A31,Dados!$J$1:$J$1989,"&lt;="&amp;EOMONTH($A31,0))</f>
        <v>0</v>
      </c>
      <c r="J31" s="19">
        <f t="shared" si="0"/>
        <v>0</v>
      </c>
    </row>
    <row r="32" spans="1:10" ht="27.95" customHeight="1" x14ac:dyDescent="0.25">
      <c r="A32" s="43">
        <f t="shared" si="1"/>
        <v>45839</v>
      </c>
      <c r="B32" s="31"/>
      <c r="C32" s="7">
        <f>SUMIFS(Dados!$I$1:$I$1989,Dados!$K$1:$K$1989,Tp.Despesas!C$7,Dados!$J$1:$J$1989,"&gt;="&amp;$A32,Dados!$J$1:$J$1989,"&lt;="&amp;EOMONTH($A32,0))</f>
        <v>0</v>
      </c>
      <c r="D32" s="7">
        <f>SUMIFS(Dados!$I$1:$I$1989,Dados!$K$1:$K$1989,Tp.Despesas!D$7,Dados!$J$1:$J$1989,"&gt;="&amp;$A32,Dados!$J$1:$J$1989,"&lt;="&amp;EOMONTH($A32,0))</f>
        <v>0</v>
      </c>
      <c r="E32" s="7">
        <f>SUMIFS(Dados!$I$1:$I$1989,Dados!$K$1:$K$1989,Tp.Despesas!E$7,Dados!$J$1:$J$1989,"&gt;="&amp;$A32,Dados!$J$1:$J$1989,"&lt;="&amp;EOMONTH($A32,0))</f>
        <v>0</v>
      </c>
      <c r="F32" s="7">
        <f>SUMIFS(Dados!$I$1:$I$1989,Dados!$K$1:$K$1989,Tp.Despesas!F$7,Dados!$J$1:$J$1989,"&gt;="&amp;$A32,Dados!$J$1:$J$1989,"&lt;="&amp;EOMONTH($A32,0))</f>
        <v>0</v>
      </c>
      <c r="G32" s="7">
        <f>SUMIFS(Dados!$I$1:$I$1989,Dados!$K$1:$K$1989,Tp.Despesas!G$7,Dados!$J$1:$J$1989,"&gt;="&amp;$A32,Dados!$J$1:$J$1989,"&lt;="&amp;EOMONTH($A32,0))</f>
        <v>0</v>
      </c>
      <c r="H32" s="7">
        <f>SUMIFS(Dados!$I$1:$I$1989,Dados!$K$1:$K$1989,Tp.Despesas!H$7,Dados!$J$1:$J$1989,"&gt;="&amp;$A32,Dados!$J$1:$J$1989,"&lt;="&amp;EOMONTH($A32,0))</f>
        <v>0</v>
      </c>
      <c r="I32" s="7">
        <f>SUMIFS(Dados!$I$1:$I$1989,Dados!$K$1:$K$1989,Tp.Despesas!I$7,Dados!$J$1:$J$1989,"&gt;="&amp;$A32,Dados!$J$1:$J$1989,"&lt;="&amp;EOMONTH($A32,0))</f>
        <v>0</v>
      </c>
      <c r="J32" s="19">
        <f t="shared" si="0"/>
        <v>0</v>
      </c>
    </row>
    <row r="33" spans="1:10" ht="27.95" customHeight="1" x14ac:dyDescent="0.25">
      <c r="A33" s="43">
        <f t="shared" si="1"/>
        <v>45870</v>
      </c>
      <c r="B33" s="31"/>
      <c r="C33" s="7">
        <f>SUMIFS(Dados!$I$1:$I$1989,Dados!$K$1:$K$1989,Tp.Despesas!C$7,Dados!$J$1:$J$1989,"&gt;="&amp;$A33,Dados!$J$1:$J$1989,"&lt;="&amp;EOMONTH($A33,0))</f>
        <v>0</v>
      </c>
      <c r="D33" s="7">
        <f>SUMIFS(Dados!$I$1:$I$1989,Dados!$K$1:$K$1989,Tp.Despesas!D$7,Dados!$J$1:$J$1989,"&gt;="&amp;$A33,Dados!$J$1:$J$1989,"&lt;="&amp;EOMONTH($A33,0))</f>
        <v>0</v>
      </c>
      <c r="E33" s="7">
        <f>SUMIFS(Dados!$I$1:$I$1989,Dados!$K$1:$K$1989,Tp.Despesas!E$7,Dados!$J$1:$J$1989,"&gt;="&amp;$A33,Dados!$J$1:$J$1989,"&lt;="&amp;EOMONTH($A33,0))</f>
        <v>0</v>
      </c>
      <c r="F33" s="7">
        <f>SUMIFS(Dados!$I$1:$I$1989,Dados!$K$1:$K$1989,Tp.Despesas!F$7,Dados!$J$1:$J$1989,"&gt;="&amp;$A33,Dados!$J$1:$J$1989,"&lt;="&amp;EOMONTH($A33,0))</f>
        <v>0</v>
      </c>
      <c r="G33" s="7">
        <f>SUMIFS(Dados!$I$1:$I$1989,Dados!$K$1:$K$1989,Tp.Despesas!G$7,Dados!$J$1:$J$1989,"&gt;="&amp;$A33,Dados!$J$1:$J$1989,"&lt;="&amp;EOMONTH($A33,0))</f>
        <v>0</v>
      </c>
      <c r="H33" s="7">
        <f>SUMIFS(Dados!$I$1:$I$1989,Dados!$K$1:$K$1989,Tp.Despesas!H$7,Dados!$J$1:$J$1989,"&gt;="&amp;$A33,Dados!$J$1:$J$1989,"&lt;="&amp;EOMONTH($A33,0))</f>
        <v>0</v>
      </c>
      <c r="I33" s="7">
        <f>SUMIFS(Dados!$I$1:$I$1989,Dados!$K$1:$K$1989,Tp.Despesas!I$7,Dados!$J$1:$J$1989,"&gt;="&amp;$A33,Dados!$J$1:$J$1989,"&lt;="&amp;EOMONTH($A33,0))</f>
        <v>0</v>
      </c>
      <c r="J33" s="18">
        <f t="shared" si="0"/>
        <v>0</v>
      </c>
    </row>
    <row r="34" spans="1:10" ht="27.95" customHeight="1" x14ac:dyDescent="0.25">
      <c r="A34" s="43">
        <f t="shared" si="1"/>
        <v>45901</v>
      </c>
      <c r="B34" s="31"/>
      <c r="C34" s="7">
        <f>SUMIFS(Dados!$I$1:$I$1989,Dados!$K$1:$K$1989,Tp.Despesas!C$7,Dados!$J$1:$J$1989,"&gt;="&amp;$A34,Dados!$J$1:$J$1989,"&lt;="&amp;EOMONTH($A34,0))</f>
        <v>0</v>
      </c>
      <c r="D34" s="7">
        <f>SUMIFS(Dados!$I$1:$I$1989,Dados!$K$1:$K$1989,Tp.Despesas!D$7,Dados!$J$1:$J$1989,"&gt;="&amp;$A34,Dados!$J$1:$J$1989,"&lt;="&amp;EOMONTH($A34,0))</f>
        <v>0</v>
      </c>
      <c r="E34" s="7">
        <f>SUMIFS(Dados!$I$1:$I$1989,Dados!$K$1:$K$1989,Tp.Despesas!E$7,Dados!$J$1:$J$1989,"&gt;="&amp;$A34,Dados!$J$1:$J$1989,"&lt;="&amp;EOMONTH($A34,0))</f>
        <v>0</v>
      </c>
      <c r="F34" s="7">
        <f>SUMIFS(Dados!$I$1:$I$1989,Dados!$K$1:$K$1989,Tp.Despesas!F$7,Dados!$J$1:$J$1989,"&gt;="&amp;$A34,Dados!$J$1:$J$1989,"&lt;="&amp;EOMONTH($A34,0))</f>
        <v>0</v>
      </c>
      <c r="G34" s="7">
        <f>SUMIFS(Dados!$I$1:$I$1989,Dados!$K$1:$K$1989,Tp.Despesas!G$7,Dados!$J$1:$J$1989,"&gt;="&amp;$A34,Dados!$J$1:$J$1989,"&lt;="&amp;EOMONTH($A34,0))</f>
        <v>0</v>
      </c>
      <c r="H34" s="7">
        <f>SUMIFS(Dados!$I$1:$I$1989,Dados!$K$1:$K$1989,Tp.Despesas!H$7,Dados!$J$1:$J$1989,"&gt;="&amp;$A34,Dados!$J$1:$J$1989,"&lt;="&amp;EOMONTH($A34,0))</f>
        <v>0</v>
      </c>
      <c r="I34" s="7">
        <f>SUMIFS(Dados!$I$1:$I$1989,Dados!$K$1:$K$1989,Tp.Despesas!I$7,Dados!$J$1:$J$1989,"&gt;="&amp;$A34,Dados!$J$1:$J$1989,"&lt;="&amp;EOMONTH($A34,0))</f>
        <v>0</v>
      </c>
      <c r="J34" s="19">
        <f t="shared" si="0"/>
        <v>0</v>
      </c>
    </row>
    <row r="35" spans="1:10" ht="27.95" customHeight="1" x14ac:dyDescent="0.25">
      <c r="A35" s="43">
        <f t="shared" si="1"/>
        <v>45931</v>
      </c>
      <c r="B35" s="31"/>
      <c r="C35" s="7">
        <f>SUMIFS(Dados!$I$1:$I$1989,Dados!$K$1:$K$1989,Tp.Despesas!C$7,Dados!$J$1:$J$1989,"&gt;="&amp;$A35,Dados!$J$1:$J$1989,"&lt;="&amp;EOMONTH($A35,0))</f>
        <v>0</v>
      </c>
      <c r="D35" s="7">
        <f>SUMIFS(Dados!$I$1:$I$1989,Dados!$K$1:$K$1989,Tp.Despesas!D$7,Dados!$J$1:$J$1989,"&gt;="&amp;$A35,Dados!$J$1:$J$1989,"&lt;="&amp;EOMONTH($A35,0))</f>
        <v>0</v>
      </c>
      <c r="E35" s="7">
        <f>SUMIFS(Dados!$I$1:$I$1989,Dados!$K$1:$K$1989,Tp.Despesas!E$7,Dados!$J$1:$J$1989,"&gt;="&amp;$A35,Dados!$J$1:$J$1989,"&lt;="&amp;EOMONTH($A35,0))</f>
        <v>0</v>
      </c>
      <c r="F35" s="7">
        <f>SUMIFS(Dados!$I$1:$I$1989,Dados!$K$1:$K$1989,Tp.Despesas!F$7,Dados!$J$1:$J$1989,"&gt;="&amp;$A35,Dados!$J$1:$J$1989,"&lt;="&amp;EOMONTH($A35,0))</f>
        <v>0</v>
      </c>
      <c r="G35" s="7">
        <f>SUMIFS(Dados!$I$1:$I$1989,Dados!$K$1:$K$1989,Tp.Despesas!G$7,Dados!$J$1:$J$1989,"&gt;="&amp;$A35,Dados!$J$1:$J$1989,"&lt;="&amp;EOMONTH($A35,0))</f>
        <v>0</v>
      </c>
      <c r="H35" s="7">
        <f>SUMIFS(Dados!$I$1:$I$1989,Dados!$K$1:$K$1989,Tp.Despesas!H$7,Dados!$J$1:$J$1989,"&gt;="&amp;$A35,Dados!$J$1:$J$1989,"&lt;="&amp;EOMONTH($A35,0))</f>
        <v>0</v>
      </c>
      <c r="I35" s="7">
        <f>SUMIFS(Dados!$I$1:$I$1989,Dados!$K$1:$K$1989,Tp.Despesas!I$7,Dados!$J$1:$J$1989,"&gt;="&amp;$A35,Dados!$J$1:$J$1989,"&lt;="&amp;EOMONTH($A35,0))</f>
        <v>0</v>
      </c>
      <c r="J35" s="19">
        <f t="shared" si="0"/>
        <v>0</v>
      </c>
    </row>
    <row r="36" spans="1:10" ht="27.95" customHeight="1" x14ac:dyDescent="0.25">
      <c r="A36" s="43">
        <f t="shared" si="1"/>
        <v>45962</v>
      </c>
      <c r="B36" s="31"/>
      <c r="C36" s="7">
        <f>SUMIFS(Dados!$I$1:$I$1989,Dados!$K$1:$K$1989,Tp.Despesas!C$7,Dados!$J$1:$J$1989,"&gt;="&amp;$A36,Dados!$J$1:$J$1989,"&lt;="&amp;EOMONTH($A36,0))</f>
        <v>0</v>
      </c>
      <c r="D36" s="7">
        <f>SUMIFS(Dados!$I$1:$I$1989,Dados!$K$1:$K$1989,Tp.Despesas!D$7,Dados!$J$1:$J$1989,"&gt;="&amp;$A36,Dados!$J$1:$J$1989,"&lt;="&amp;EOMONTH($A36,0))</f>
        <v>0</v>
      </c>
      <c r="E36" s="7">
        <f>SUMIFS(Dados!$I$1:$I$1989,Dados!$K$1:$K$1989,Tp.Despesas!E$7,Dados!$J$1:$J$1989,"&gt;="&amp;$A36,Dados!$J$1:$J$1989,"&lt;="&amp;EOMONTH($A36,0))</f>
        <v>0</v>
      </c>
      <c r="F36" s="7">
        <f>SUMIFS(Dados!$I$1:$I$1989,Dados!$K$1:$K$1989,Tp.Despesas!F$7,Dados!$J$1:$J$1989,"&gt;="&amp;$A36,Dados!$J$1:$J$1989,"&lt;="&amp;EOMONTH($A36,0))</f>
        <v>0</v>
      </c>
      <c r="G36" s="7">
        <f>SUMIFS(Dados!$I$1:$I$1989,Dados!$K$1:$K$1989,Tp.Despesas!G$7,Dados!$J$1:$J$1989,"&gt;="&amp;$A36,Dados!$J$1:$J$1989,"&lt;="&amp;EOMONTH($A36,0))</f>
        <v>0</v>
      </c>
      <c r="H36" s="7">
        <f>SUMIFS(Dados!$I$1:$I$1989,Dados!$K$1:$K$1989,Tp.Despesas!H$7,Dados!$J$1:$J$1989,"&gt;="&amp;$A36,Dados!$J$1:$J$1989,"&lt;="&amp;EOMONTH($A36,0))</f>
        <v>0</v>
      </c>
      <c r="I36" s="7">
        <f>SUMIFS(Dados!$I$1:$I$1989,Dados!$K$1:$K$1989,Tp.Despesas!I$7,Dados!$J$1:$J$1989,"&gt;="&amp;$A36,Dados!$J$1:$J$1989,"&lt;="&amp;EOMONTH($A36,0))</f>
        <v>0</v>
      </c>
      <c r="J36" s="19">
        <f t="shared" si="0"/>
        <v>0</v>
      </c>
    </row>
    <row r="37" spans="1:10" ht="27.95" customHeight="1" x14ac:dyDescent="0.25">
      <c r="A37" s="43">
        <f t="shared" si="1"/>
        <v>45992</v>
      </c>
      <c r="B37" s="31"/>
      <c r="C37" s="7">
        <f>SUMIFS(Dados!$I$1:$I$1989,Dados!$K$1:$K$1989,Tp.Despesas!C$7,Dados!$J$1:$J$1989,"&gt;="&amp;$A37,Dados!$J$1:$J$1989,"&lt;="&amp;EOMONTH($A37,0))</f>
        <v>0</v>
      </c>
      <c r="D37" s="7">
        <f>SUMIFS(Dados!$I$1:$I$1989,Dados!$K$1:$K$1989,Tp.Despesas!D$7,Dados!$J$1:$J$1989,"&gt;="&amp;$A37,Dados!$J$1:$J$1989,"&lt;="&amp;EOMONTH($A37,0))</f>
        <v>0</v>
      </c>
      <c r="E37" s="7">
        <f>SUMIFS(Dados!$I$1:$I$1989,Dados!$K$1:$K$1989,Tp.Despesas!E$7,Dados!$J$1:$J$1989,"&gt;="&amp;$A37,Dados!$J$1:$J$1989,"&lt;="&amp;EOMONTH($A37,0))</f>
        <v>0</v>
      </c>
      <c r="F37" s="7">
        <f>SUMIFS(Dados!$I$1:$I$1989,Dados!$K$1:$K$1989,Tp.Despesas!F$7,Dados!$J$1:$J$1989,"&gt;="&amp;$A37,Dados!$J$1:$J$1989,"&lt;="&amp;EOMONTH($A37,0))</f>
        <v>0</v>
      </c>
      <c r="G37" s="7">
        <f>SUMIFS(Dados!$I$1:$I$1989,Dados!$K$1:$K$1989,Tp.Despesas!G$7,Dados!$J$1:$J$1989,"&gt;="&amp;$A37,Dados!$J$1:$J$1989,"&lt;="&amp;EOMONTH($A37,0))</f>
        <v>0</v>
      </c>
      <c r="H37" s="7">
        <f>SUMIFS(Dados!$I$1:$I$1989,Dados!$K$1:$K$1989,Tp.Despesas!H$7,Dados!$J$1:$J$1989,"&gt;="&amp;$A37,Dados!$J$1:$J$1989,"&lt;="&amp;EOMONTH($A37,0))</f>
        <v>0</v>
      </c>
      <c r="I37" s="7">
        <f>SUMIFS(Dados!$I$1:$I$1989,Dados!$K$1:$K$1989,Tp.Despesas!I$7,Dados!$J$1:$J$1989,"&gt;="&amp;$A37,Dados!$J$1:$J$1989,"&lt;="&amp;EOMONTH($A37,0))</f>
        <v>0</v>
      </c>
      <c r="J37" s="19">
        <f t="shared" si="0"/>
        <v>0</v>
      </c>
    </row>
    <row r="38" spans="1:10" ht="27.95" customHeight="1" x14ac:dyDescent="0.25">
      <c r="A38" s="43">
        <f t="shared" si="1"/>
        <v>46023</v>
      </c>
      <c r="B38" s="31"/>
      <c r="C38" s="7">
        <f>SUMIFS(Dados!$I$1:$I$1989,Dados!$K$1:$K$1989,Tp.Despesas!C$7,Dados!$J$1:$J$1989,"&gt;="&amp;$A38,Dados!$J$1:$J$1989,"&lt;="&amp;EOMONTH($A38,0))</f>
        <v>0</v>
      </c>
      <c r="D38" s="7">
        <f>SUMIFS(Dados!$I$1:$I$1989,Dados!$K$1:$K$1989,Tp.Despesas!D$7,Dados!$J$1:$J$1989,"&gt;="&amp;$A38,Dados!$J$1:$J$1989,"&lt;="&amp;EOMONTH($A38,0))</f>
        <v>0</v>
      </c>
      <c r="E38" s="7">
        <f>SUMIFS(Dados!$I$1:$I$1989,Dados!$K$1:$K$1989,Tp.Despesas!E$7,Dados!$J$1:$J$1989,"&gt;="&amp;$A38,Dados!$J$1:$J$1989,"&lt;="&amp;EOMONTH($A38,0))</f>
        <v>0</v>
      </c>
      <c r="F38" s="7">
        <f>SUMIFS(Dados!$I$1:$I$1989,Dados!$K$1:$K$1989,Tp.Despesas!F$7,Dados!$J$1:$J$1989,"&gt;="&amp;$A38,Dados!$J$1:$J$1989,"&lt;="&amp;EOMONTH($A38,0))</f>
        <v>0</v>
      </c>
      <c r="G38" s="7">
        <f>SUMIFS(Dados!$I$1:$I$1989,Dados!$K$1:$K$1989,Tp.Despesas!G$7,Dados!$J$1:$J$1989,"&gt;="&amp;$A38,Dados!$J$1:$J$1989,"&lt;="&amp;EOMONTH($A38,0))</f>
        <v>0</v>
      </c>
      <c r="H38" s="7">
        <f>SUMIFS(Dados!$I$1:$I$1989,Dados!$K$1:$K$1989,Tp.Despesas!H$7,Dados!$J$1:$J$1989,"&gt;="&amp;$A38,Dados!$J$1:$J$1989,"&lt;="&amp;EOMONTH($A38,0))</f>
        <v>0</v>
      </c>
      <c r="I38" s="7">
        <f>SUMIFS(Dados!$I$1:$I$1989,Dados!$K$1:$K$1989,Tp.Despesas!I$7,Dados!$J$1:$J$1989,"&gt;="&amp;$A38,Dados!$J$1:$J$1989,"&lt;="&amp;EOMONTH($A38,0))</f>
        <v>0</v>
      </c>
      <c r="J38" s="19">
        <f t="shared" si="0"/>
        <v>0</v>
      </c>
    </row>
    <row r="39" spans="1:10" ht="27.95" customHeight="1" x14ac:dyDescent="0.25">
      <c r="A39" s="43">
        <f t="shared" si="1"/>
        <v>46054</v>
      </c>
      <c r="B39" s="31"/>
      <c r="C39" s="7">
        <f>SUMIFS(Dados!$I$1:$I$1989,Dados!$K$1:$K$1989,Tp.Despesas!C$7,Dados!$J$1:$J$1989,"&gt;="&amp;$A39,Dados!$J$1:$J$1989,"&lt;="&amp;EOMONTH($A39,0))</f>
        <v>0</v>
      </c>
      <c r="D39" s="7">
        <f>SUMIFS(Dados!$I$1:$I$1989,Dados!$K$1:$K$1989,Tp.Despesas!D$7,Dados!$J$1:$J$1989,"&gt;="&amp;$A39,Dados!$J$1:$J$1989,"&lt;="&amp;EOMONTH($A39,0))</f>
        <v>0</v>
      </c>
      <c r="E39" s="7">
        <f>SUMIFS(Dados!$I$1:$I$1989,Dados!$K$1:$K$1989,Tp.Despesas!E$7,Dados!$J$1:$J$1989,"&gt;="&amp;$A39,Dados!$J$1:$J$1989,"&lt;="&amp;EOMONTH($A39,0))</f>
        <v>0</v>
      </c>
      <c r="F39" s="7">
        <f>SUMIFS(Dados!$I$1:$I$1989,Dados!$K$1:$K$1989,Tp.Despesas!F$7,Dados!$J$1:$J$1989,"&gt;="&amp;$A39,Dados!$J$1:$J$1989,"&lt;="&amp;EOMONTH($A39,0))</f>
        <v>0</v>
      </c>
      <c r="G39" s="7">
        <f>SUMIFS(Dados!$I$1:$I$1989,Dados!$K$1:$K$1989,Tp.Despesas!G$7,Dados!$J$1:$J$1989,"&gt;="&amp;$A39,Dados!$J$1:$J$1989,"&lt;="&amp;EOMONTH($A39,0))</f>
        <v>0</v>
      </c>
      <c r="H39" s="7">
        <f>SUMIFS(Dados!$I$1:$I$1989,Dados!$K$1:$K$1989,Tp.Despesas!H$7,Dados!$J$1:$J$1989,"&gt;="&amp;$A39,Dados!$J$1:$J$1989,"&lt;="&amp;EOMONTH($A39,0))</f>
        <v>0</v>
      </c>
      <c r="I39" s="7">
        <f>SUMIFS(Dados!$I$1:$I$1989,Dados!$K$1:$K$1989,Tp.Despesas!I$7,Dados!$J$1:$J$1989,"&gt;="&amp;$A39,Dados!$J$1:$J$1989,"&lt;="&amp;EOMONTH($A39,0))</f>
        <v>0</v>
      </c>
      <c r="J39" s="19">
        <f t="shared" si="0"/>
        <v>0</v>
      </c>
    </row>
    <row r="40" spans="1:10" ht="27.95" customHeight="1" x14ac:dyDescent="0.25">
      <c r="A40" s="43">
        <f t="shared" si="1"/>
        <v>46082</v>
      </c>
      <c r="B40" s="31"/>
      <c r="C40" s="7">
        <f>SUMIFS(Dados!$I$1:$I$1989,Dados!$K$1:$K$1989,Tp.Despesas!C$7,Dados!$J$1:$J$1989,"&gt;="&amp;$A40,Dados!$J$1:$J$1989,"&lt;="&amp;EOMONTH($A40,0))</f>
        <v>0</v>
      </c>
      <c r="D40" s="7">
        <f>SUMIFS(Dados!$I$1:$I$1989,Dados!$K$1:$K$1989,Tp.Despesas!D$7,Dados!$J$1:$J$1989,"&gt;="&amp;$A40,Dados!$J$1:$J$1989,"&lt;="&amp;EOMONTH($A40,0))</f>
        <v>0</v>
      </c>
      <c r="E40" s="7">
        <f>SUMIFS(Dados!$I$1:$I$1989,Dados!$K$1:$K$1989,Tp.Despesas!E$7,Dados!$J$1:$J$1989,"&gt;="&amp;$A40,Dados!$J$1:$J$1989,"&lt;="&amp;EOMONTH($A40,0))</f>
        <v>0</v>
      </c>
      <c r="F40" s="7">
        <f>SUMIFS(Dados!$I$1:$I$1989,Dados!$K$1:$K$1989,Tp.Despesas!F$7,Dados!$J$1:$J$1989,"&gt;="&amp;$A40,Dados!$J$1:$J$1989,"&lt;="&amp;EOMONTH($A40,0))</f>
        <v>0</v>
      </c>
      <c r="G40" s="7">
        <f>SUMIFS(Dados!$I$1:$I$1989,Dados!$K$1:$K$1989,Tp.Despesas!G$7,Dados!$J$1:$J$1989,"&gt;="&amp;$A40,Dados!$J$1:$J$1989,"&lt;="&amp;EOMONTH($A40,0))</f>
        <v>0</v>
      </c>
      <c r="H40" s="7">
        <f>SUMIFS(Dados!$I$1:$I$1989,Dados!$K$1:$K$1989,Tp.Despesas!H$7,Dados!$J$1:$J$1989,"&gt;="&amp;$A40,Dados!$J$1:$J$1989,"&lt;="&amp;EOMONTH($A40,0))</f>
        <v>0</v>
      </c>
      <c r="I40" s="7">
        <f>SUMIFS(Dados!$I$1:$I$1989,Dados!$K$1:$K$1989,Tp.Despesas!I$7,Dados!$J$1:$J$1989,"&gt;="&amp;$A40,Dados!$J$1:$J$1989,"&lt;="&amp;EOMONTH($A40,0))</f>
        <v>0</v>
      </c>
      <c r="J40" s="19">
        <f t="shared" si="0"/>
        <v>0</v>
      </c>
    </row>
    <row r="41" spans="1:10" ht="27.95" customHeight="1" x14ac:dyDescent="0.25">
      <c r="A41" s="43">
        <f t="shared" si="1"/>
        <v>46113</v>
      </c>
      <c r="B41" s="31"/>
      <c r="C41" s="7">
        <f>SUMIFS(Dados!$I$1:$I$1989,Dados!$K$1:$K$1989,Tp.Despesas!C$7,Dados!$J$1:$J$1989,"&gt;="&amp;$A41,Dados!$J$1:$J$1989,"&lt;="&amp;EOMONTH($A41,0))</f>
        <v>0</v>
      </c>
      <c r="D41" s="7">
        <f>SUMIFS(Dados!$I$1:$I$1989,Dados!$K$1:$K$1989,Tp.Despesas!D$7,Dados!$J$1:$J$1989,"&gt;="&amp;$A41,Dados!$J$1:$J$1989,"&lt;="&amp;EOMONTH($A41,0))</f>
        <v>0</v>
      </c>
      <c r="E41" s="7">
        <f>SUMIFS(Dados!$I$1:$I$1989,Dados!$K$1:$K$1989,Tp.Despesas!E$7,Dados!$J$1:$J$1989,"&gt;="&amp;$A41,Dados!$J$1:$J$1989,"&lt;="&amp;EOMONTH($A41,0))</f>
        <v>0</v>
      </c>
      <c r="F41" s="7">
        <f>SUMIFS(Dados!$I$1:$I$1989,Dados!$K$1:$K$1989,Tp.Despesas!F$7,Dados!$J$1:$J$1989,"&gt;="&amp;$A41,Dados!$J$1:$J$1989,"&lt;="&amp;EOMONTH($A41,0))</f>
        <v>0</v>
      </c>
      <c r="G41" s="7">
        <f>SUMIFS(Dados!$I$1:$I$1989,Dados!$K$1:$K$1989,Tp.Despesas!G$7,Dados!$J$1:$J$1989,"&gt;="&amp;$A41,Dados!$J$1:$J$1989,"&lt;="&amp;EOMONTH($A41,0))</f>
        <v>0</v>
      </c>
      <c r="H41" s="7">
        <f>SUMIFS(Dados!$I$1:$I$1989,Dados!$K$1:$K$1989,Tp.Despesas!H$7,Dados!$J$1:$J$1989,"&gt;="&amp;$A41,Dados!$J$1:$J$1989,"&lt;="&amp;EOMONTH($A41,0))</f>
        <v>0</v>
      </c>
      <c r="I41" s="7">
        <f>SUMIFS(Dados!$I$1:$I$1989,Dados!$K$1:$K$1989,Tp.Despesas!I$7,Dados!$J$1:$J$1989,"&gt;="&amp;$A41,Dados!$J$1:$J$1989,"&lt;="&amp;EOMONTH($A41,0))</f>
        <v>0</v>
      </c>
      <c r="J41" s="18">
        <f t="shared" si="0"/>
        <v>0</v>
      </c>
    </row>
    <row r="42" spans="1:10" ht="27.95" customHeight="1" x14ac:dyDescent="0.25">
      <c r="A42" s="43">
        <f t="shared" si="1"/>
        <v>46143</v>
      </c>
      <c r="B42" s="31"/>
      <c r="C42" s="7">
        <f>SUMIFS(Dados!$I$1:$I$1989,Dados!$K$1:$K$1989,Tp.Despesas!C$7,Dados!$J$1:$J$1989,"&gt;="&amp;$A42,Dados!$J$1:$J$1989,"&lt;="&amp;EOMONTH($A42,0))</f>
        <v>0</v>
      </c>
      <c r="D42" s="7">
        <f>SUMIFS(Dados!$I$1:$I$1989,Dados!$K$1:$K$1989,Tp.Despesas!D$7,Dados!$J$1:$J$1989,"&gt;="&amp;$A42,Dados!$J$1:$J$1989,"&lt;="&amp;EOMONTH($A42,0))</f>
        <v>0</v>
      </c>
      <c r="E42" s="7">
        <f>SUMIFS(Dados!$I$1:$I$1989,Dados!$K$1:$K$1989,Tp.Despesas!E$7,Dados!$J$1:$J$1989,"&gt;="&amp;$A42,Dados!$J$1:$J$1989,"&lt;="&amp;EOMONTH($A42,0))</f>
        <v>0</v>
      </c>
      <c r="F42" s="7">
        <f>SUMIFS(Dados!$I$1:$I$1989,Dados!$K$1:$K$1989,Tp.Despesas!F$7,Dados!$J$1:$J$1989,"&gt;="&amp;$A42,Dados!$J$1:$J$1989,"&lt;="&amp;EOMONTH($A42,0))</f>
        <v>0</v>
      </c>
      <c r="G42" s="7">
        <f>SUMIFS(Dados!$I$1:$I$1989,Dados!$K$1:$K$1989,Tp.Despesas!G$7,Dados!$J$1:$J$1989,"&gt;="&amp;$A42,Dados!$J$1:$J$1989,"&lt;="&amp;EOMONTH($A42,0))</f>
        <v>0</v>
      </c>
      <c r="H42" s="7">
        <f>SUMIFS(Dados!$I$1:$I$1989,Dados!$K$1:$K$1989,Tp.Despesas!H$7,Dados!$J$1:$J$1989,"&gt;="&amp;$A42,Dados!$J$1:$J$1989,"&lt;="&amp;EOMONTH($A42,0))</f>
        <v>0</v>
      </c>
      <c r="I42" s="7">
        <f>SUMIFS(Dados!$I$1:$I$1989,Dados!$K$1:$K$1989,Tp.Despesas!I$7,Dados!$J$1:$J$1989,"&gt;="&amp;$A42,Dados!$J$1:$J$1989,"&lt;="&amp;EOMONTH($A42,0))</f>
        <v>0</v>
      </c>
      <c r="J42" s="19">
        <f t="shared" si="0"/>
        <v>0</v>
      </c>
    </row>
    <row r="43" spans="1:10" ht="27.95" customHeight="1" x14ac:dyDescent="0.25">
      <c r="A43" s="43">
        <f t="shared" si="1"/>
        <v>46174</v>
      </c>
      <c r="B43" s="31"/>
      <c r="C43" s="7">
        <f>SUMIFS(Dados!$I$1:$I$1989,Dados!$K$1:$K$1989,Tp.Despesas!C$7,Dados!$J$1:$J$1989,"&gt;="&amp;$A43,Dados!$J$1:$J$1989,"&lt;="&amp;EOMONTH($A43,0))</f>
        <v>0</v>
      </c>
      <c r="D43" s="7">
        <f>SUMIFS(Dados!$I$1:$I$1989,Dados!$K$1:$K$1989,Tp.Despesas!D$7,Dados!$J$1:$J$1989,"&gt;="&amp;$A43,Dados!$J$1:$J$1989,"&lt;="&amp;EOMONTH($A43,0))</f>
        <v>0</v>
      </c>
      <c r="E43" s="7">
        <f>SUMIFS(Dados!$I$1:$I$1989,Dados!$K$1:$K$1989,Tp.Despesas!E$7,Dados!$J$1:$J$1989,"&gt;="&amp;$A43,Dados!$J$1:$J$1989,"&lt;="&amp;EOMONTH($A43,0))</f>
        <v>0</v>
      </c>
      <c r="F43" s="7">
        <f>SUMIFS(Dados!$I$1:$I$1989,Dados!$K$1:$K$1989,Tp.Despesas!F$7,Dados!$J$1:$J$1989,"&gt;="&amp;$A43,Dados!$J$1:$J$1989,"&lt;="&amp;EOMONTH($A43,0))</f>
        <v>0</v>
      </c>
      <c r="G43" s="7">
        <f>SUMIFS(Dados!$I$1:$I$1989,Dados!$K$1:$K$1989,Tp.Despesas!G$7,Dados!$J$1:$J$1989,"&gt;="&amp;$A43,Dados!$J$1:$J$1989,"&lt;="&amp;EOMONTH($A43,0))</f>
        <v>0</v>
      </c>
      <c r="H43" s="7">
        <f>SUMIFS(Dados!$I$1:$I$1989,Dados!$K$1:$K$1989,Tp.Despesas!H$7,Dados!$J$1:$J$1989,"&gt;="&amp;$A43,Dados!$J$1:$J$1989,"&lt;="&amp;EOMONTH($A43,0))</f>
        <v>0</v>
      </c>
      <c r="I43" s="7">
        <f>SUMIFS(Dados!$I$1:$I$1989,Dados!$K$1:$K$1989,Tp.Despesas!I$7,Dados!$J$1:$J$1989,"&gt;="&amp;$A43,Dados!$J$1:$J$1989,"&lt;="&amp;EOMONTH($A43,0))</f>
        <v>0</v>
      </c>
      <c r="J43" s="19">
        <f t="shared" si="0"/>
        <v>0</v>
      </c>
    </row>
    <row r="44" spans="1:10" ht="27.95" customHeight="1" thickBot="1" x14ac:dyDescent="0.3">
      <c r="A44" s="43">
        <f t="shared" si="1"/>
        <v>46204</v>
      </c>
      <c r="B44" s="31"/>
      <c r="C44" s="7">
        <f>SUMIFS(Dados!$I$1:$I$1989,Dados!$K$1:$K$1989,Tp.Despesas!C$7,Dados!$J$1:$J$1989,"&gt;="&amp;$A44,Dados!$J$1:$J$1989,"&lt;="&amp;EOMONTH($A44,0))</f>
        <v>0</v>
      </c>
      <c r="D44" s="7">
        <f>SUMIFS(Dados!$I$1:$I$1989,Dados!$K$1:$K$1989,Tp.Despesas!D$7,Dados!$J$1:$J$1989,"&gt;="&amp;$A44,Dados!$J$1:$J$1989,"&lt;="&amp;EOMONTH($A44,0))</f>
        <v>0</v>
      </c>
      <c r="E44" s="7">
        <f>SUMIFS(Dados!$I$1:$I$1989,Dados!$K$1:$K$1989,Tp.Despesas!E$7,Dados!$J$1:$J$1989,"&gt;="&amp;$A44,Dados!$J$1:$J$1989,"&lt;="&amp;EOMONTH($A44,0))</f>
        <v>0</v>
      </c>
      <c r="F44" s="7">
        <f>SUMIFS(Dados!$I$1:$I$1989,Dados!$K$1:$K$1989,Tp.Despesas!F$7,Dados!$J$1:$J$1989,"&gt;="&amp;$A44,Dados!$J$1:$J$1989,"&lt;="&amp;EOMONTH($A44,0))</f>
        <v>0</v>
      </c>
      <c r="G44" s="7">
        <f>SUMIFS(Dados!$I$1:$I$1989,Dados!$K$1:$K$1989,Tp.Despesas!G$7,Dados!$J$1:$J$1989,"&gt;="&amp;$A44,Dados!$J$1:$J$1989,"&lt;="&amp;EOMONTH($A44,0))</f>
        <v>0</v>
      </c>
      <c r="H44" s="7">
        <f>SUMIFS(Dados!$I$1:$I$1989,Dados!$K$1:$K$1989,Tp.Despesas!H$7,Dados!$J$1:$J$1989,"&gt;="&amp;$A44,Dados!$J$1:$J$1989,"&lt;="&amp;EOMONTH($A44,0))</f>
        <v>0</v>
      </c>
      <c r="I44" s="7">
        <f>SUMIFS(Dados!$I$1:$I$1989,Dados!$K$1:$K$1989,Tp.Despesas!I$7,Dados!$J$1:$J$1989,"&gt;="&amp;$A44,Dados!$J$1:$J$1989,"&lt;="&amp;EOMONTH($A44,0))</f>
        <v>0</v>
      </c>
      <c r="J44" s="19">
        <f t="shared" si="0"/>
        <v>0</v>
      </c>
    </row>
    <row r="45" spans="1:10" ht="33.950000000000003" customHeight="1" thickTop="1" thickBot="1" x14ac:dyDescent="0.3">
      <c r="A45" s="72" t="s">
        <v>972</v>
      </c>
      <c r="B45" s="73"/>
      <c r="C45" s="26">
        <f t="shared" ref="C45:J45" si="2">SUM(C9:C44)</f>
        <v>125950</v>
      </c>
      <c r="D45" s="26">
        <f t="shared" si="2"/>
        <v>10946.289999999999</v>
      </c>
      <c r="E45" s="26">
        <f t="shared" si="2"/>
        <v>69293.41</v>
      </c>
      <c r="F45" s="26">
        <f t="shared" si="2"/>
        <v>804047.77</v>
      </c>
      <c r="G45" s="26">
        <f t="shared" si="2"/>
        <v>715589.66</v>
      </c>
      <c r="H45" s="26">
        <f t="shared" si="2"/>
        <v>160582.25</v>
      </c>
      <c r="I45" s="26">
        <f t="shared" si="2"/>
        <v>411.26</v>
      </c>
      <c r="J45" s="27">
        <f t="shared" si="2"/>
        <v>1886820.6400000004</v>
      </c>
    </row>
    <row r="46" spans="1:10" ht="17.100000000000001" customHeight="1" thickBot="1" x14ac:dyDescent="0.3">
      <c r="A46" s="74"/>
      <c r="B46" s="75"/>
      <c r="C46" s="28">
        <f t="shared" ref="C46:J46" si="3">C45/$J$45</f>
        <v>6.6752502771010594E-2</v>
      </c>
      <c r="D46" s="28">
        <f t="shared" si="3"/>
        <v>5.8014470310225122E-3</v>
      </c>
      <c r="E46" s="28">
        <f t="shared" si="3"/>
        <v>3.6724958658497606E-2</v>
      </c>
      <c r="F46" s="28">
        <f t="shared" si="3"/>
        <v>0.42613895192496931</v>
      </c>
      <c r="G46" s="28">
        <f t="shared" si="3"/>
        <v>0.37925685400600656</v>
      </c>
      <c r="H46" s="28">
        <f t="shared" si="3"/>
        <v>8.510732106470914E-2</v>
      </c>
      <c r="I46" s="28">
        <f t="shared" si="3"/>
        <v>2.1796454378408746E-4</v>
      </c>
      <c r="J46" s="29">
        <f t="shared" si="3"/>
        <v>1</v>
      </c>
    </row>
    <row r="48" spans="1:10" x14ac:dyDescent="0.25">
      <c r="J48" s="2">
        <f>RESUMO!L104</f>
        <v>1905193.78</v>
      </c>
    </row>
    <row r="49" spans="10:10" x14ac:dyDescent="0.25">
      <c r="J49" s="6">
        <f>J48-J45</f>
        <v>18373.139999999665</v>
      </c>
    </row>
    <row r="50" spans="10:10" x14ac:dyDescent="0.25">
      <c r="J50" s="32"/>
    </row>
  </sheetData>
  <mergeCells count="3">
    <mergeCell ref="A45:B46"/>
    <mergeCell ref="G1:J1"/>
    <mergeCell ref="N1:R1"/>
  </mergeCells>
  <printOptions horizontalCentered="1"/>
  <pageMargins left="0" right="0" top="0.59055118110236227" bottom="0.19685039370078741" header="0.31496062992125978" footer="0.31496062992125978"/>
  <pageSetup paperSize="9" scale="65" fitToHeight="6" orientation="portrait"/>
  <rowBreaks count="1" manualBreakCount="1">
    <brk id="5" max="16383" man="1"/>
  </rowBreaks>
  <colBreaks count="1" manualBreakCount="1">
    <brk id="1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2"/>
  <sheetViews>
    <sheetView topLeftCell="W1" workbookViewId="0">
      <selection activeCell="AC1" sqref="AC1:AC1048576"/>
    </sheetView>
  </sheetViews>
  <sheetFormatPr defaultRowHeight="15.75" x14ac:dyDescent="0.25"/>
  <cols>
    <col min="1" max="28" width="15" customWidth="1"/>
    <col min="29" max="29" width="15" style="67" customWidth="1"/>
    <col min="30" max="32" width="15" customWidth="1"/>
  </cols>
  <sheetData>
    <row r="1" spans="1:32" x14ac:dyDescent="0.25">
      <c r="A1" t="s">
        <v>973</v>
      </c>
      <c r="G1" t="s">
        <v>974</v>
      </c>
      <c r="N1" t="s">
        <v>975</v>
      </c>
      <c r="R1" t="s">
        <v>976</v>
      </c>
      <c r="Y1" t="s">
        <v>977</v>
      </c>
    </row>
    <row r="2" spans="1:32" x14ac:dyDescent="0.25">
      <c r="A2" s="64" t="s">
        <v>978</v>
      </c>
      <c r="B2" s="64" t="s">
        <v>979</v>
      </c>
      <c r="C2" s="64" t="s">
        <v>980</v>
      </c>
      <c r="D2" s="64" t="s">
        <v>981</v>
      </c>
      <c r="E2" s="64" t="s">
        <v>982</v>
      </c>
      <c r="F2" s="64"/>
      <c r="G2" s="64" t="s">
        <v>978</v>
      </c>
      <c r="H2" s="64" t="s">
        <v>983</v>
      </c>
      <c r="I2" s="64" t="s">
        <v>984</v>
      </c>
      <c r="J2" s="64" t="s">
        <v>985</v>
      </c>
      <c r="K2" s="64" t="s">
        <v>986</v>
      </c>
      <c r="L2" s="64" t="s">
        <v>987</v>
      </c>
      <c r="M2" s="64" t="s">
        <v>988</v>
      </c>
      <c r="N2" s="64" t="s">
        <v>978</v>
      </c>
      <c r="O2" s="64" t="s">
        <v>989</v>
      </c>
      <c r="P2" s="64" t="s">
        <v>979</v>
      </c>
      <c r="Q2" s="64" t="s">
        <v>980</v>
      </c>
      <c r="R2" s="64" t="s">
        <v>978</v>
      </c>
      <c r="S2" s="64" t="s">
        <v>989</v>
      </c>
      <c r="T2" s="64" t="s">
        <v>983</v>
      </c>
      <c r="U2" s="64" t="s">
        <v>984</v>
      </c>
      <c r="V2" s="64" t="s">
        <v>985</v>
      </c>
      <c r="W2" s="64" t="s">
        <v>986</v>
      </c>
      <c r="X2" s="64" t="s">
        <v>987</v>
      </c>
      <c r="Y2" s="64" t="s">
        <v>990</v>
      </c>
      <c r="Z2" s="64" t="s">
        <v>991</v>
      </c>
      <c r="AA2" s="64" t="s">
        <v>983</v>
      </c>
      <c r="AB2" s="64" t="s">
        <v>992</v>
      </c>
      <c r="AC2" s="68" t="s">
        <v>993</v>
      </c>
      <c r="AD2" s="64" t="s">
        <v>994</v>
      </c>
      <c r="AE2" s="64" t="s">
        <v>981</v>
      </c>
      <c r="AF2" s="64" t="s">
        <v>995</v>
      </c>
    </row>
    <row r="3" spans="1:32" x14ac:dyDescent="0.25">
      <c r="A3" t="s">
        <v>996</v>
      </c>
      <c r="B3" s="65">
        <v>45143</v>
      </c>
      <c r="C3" s="65">
        <v>45874</v>
      </c>
      <c r="D3" t="s">
        <v>997</v>
      </c>
    </row>
    <row r="4" spans="1:32" x14ac:dyDescent="0.25">
      <c r="G4" t="s">
        <v>996</v>
      </c>
      <c r="H4" t="s">
        <v>17</v>
      </c>
      <c r="I4" t="s">
        <v>18</v>
      </c>
      <c r="J4" t="s">
        <v>998</v>
      </c>
      <c r="K4" t="s">
        <v>999</v>
      </c>
      <c r="L4">
        <v>60000</v>
      </c>
      <c r="M4">
        <v>1</v>
      </c>
    </row>
    <row r="5" spans="1:32" x14ac:dyDescent="0.25">
      <c r="G5" t="s">
        <v>996</v>
      </c>
      <c r="H5" t="s">
        <v>17</v>
      </c>
      <c r="I5" t="s">
        <v>18</v>
      </c>
      <c r="J5" t="s">
        <v>998</v>
      </c>
      <c r="K5" t="s">
        <v>999</v>
      </c>
      <c r="L5">
        <v>60000</v>
      </c>
      <c r="M5">
        <v>9</v>
      </c>
    </row>
    <row r="6" spans="1:32" x14ac:dyDescent="0.25">
      <c r="Y6" t="s">
        <v>996</v>
      </c>
      <c r="Z6">
        <v>1</v>
      </c>
      <c r="AA6" t="s">
        <v>17</v>
      </c>
      <c r="AB6" t="s">
        <v>18</v>
      </c>
      <c r="AC6" s="67">
        <v>45174</v>
      </c>
      <c r="AD6">
        <v>6000</v>
      </c>
      <c r="AE6" t="s">
        <v>1000</v>
      </c>
      <c r="AF6" s="65">
        <v>45175</v>
      </c>
    </row>
    <row r="7" spans="1:32" x14ac:dyDescent="0.25">
      <c r="Y7" t="s">
        <v>996</v>
      </c>
      <c r="Z7">
        <v>2</v>
      </c>
      <c r="AA7" t="s">
        <v>17</v>
      </c>
      <c r="AB7" t="s">
        <v>18</v>
      </c>
      <c r="AC7" s="67">
        <v>45204</v>
      </c>
      <c r="AD7">
        <v>6000</v>
      </c>
      <c r="AE7" t="s">
        <v>1000</v>
      </c>
      <c r="AF7" s="65">
        <v>45205</v>
      </c>
    </row>
    <row r="8" spans="1:32" x14ac:dyDescent="0.25">
      <c r="Y8" t="s">
        <v>996</v>
      </c>
      <c r="Z8">
        <v>3</v>
      </c>
      <c r="AA8" t="s">
        <v>17</v>
      </c>
      <c r="AB8" t="s">
        <v>18</v>
      </c>
      <c r="AC8" s="67">
        <v>45235</v>
      </c>
      <c r="AD8">
        <v>6000</v>
      </c>
      <c r="AE8" t="s">
        <v>1000</v>
      </c>
      <c r="AF8" s="65">
        <v>45236</v>
      </c>
    </row>
    <row r="9" spans="1:32" x14ac:dyDescent="0.25">
      <c r="Y9" t="s">
        <v>996</v>
      </c>
      <c r="Z9">
        <v>4</v>
      </c>
      <c r="AA9" t="s">
        <v>17</v>
      </c>
      <c r="AB9" t="s">
        <v>18</v>
      </c>
      <c r="AC9" s="67">
        <v>45265</v>
      </c>
      <c r="AD9">
        <v>6000</v>
      </c>
      <c r="AE9" t="s">
        <v>1000</v>
      </c>
      <c r="AF9" s="65">
        <v>45266</v>
      </c>
    </row>
    <row r="10" spans="1:32" x14ac:dyDescent="0.25">
      <c r="Y10" t="s">
        <v>996</v>
      </c>
      <c r="Z10">
        <v>5</v>
      </c>
      <c r="AA10" t="s">
        <v>17</v>
      </c>
      <c r="AB10" t="s">
        <v>18</v>
      </c>
      <c r="AC10" s="67">
        <v>45296</v>
      </c>
      <c r="AD10">
        <v>6000</v>
      </c>
      <c r="AE10" t="s">
        <v>1000</v>
      </c>
      <c r="AF10" s="65">
        <v>45296</v>
      </c>
    </row>
    <row r="11" spans="1:32" x14ac:dyDescent="0.25">
      <c r="Y11" t="s">
        <v>996</v>
      </c>
      <c r="Z11">
        <v>6</v>
      </c>
      <c r="AA11" t="s">
        <v>17</v>
      </c>
      <c r="AB11" t="s">
        <v>18</v>
      </c>
      <c r="AC11" s="67">
        <v>45327</v>
      </c>
      <c r="AD11">
        <v>6000</v>
      </c>
      <c r="AE11" t="s">
        <v>1000</v>
      </c>
      <c r="AF11" s="65">
        <v>45328</v>
      </c>
    </row>
    <row r="12" spans="1:32" x14ac:dyDescent="0.25">
      <c r="Y12" t="s">
        <v>996</v>
      </c>
      <c r="Z12">
        <v>7</v>
      </c>
      <c r="AA12" t="s">
        <v>17</v>
      </c>
      <c r="AB12" t="s">
        <v>18</v>
      </c>
      <c r="AC12" s="67">
        <v>45356</v>
      </c>
      <c r="AD12">
        <v>6000</v>
      </c>
      <c r="AE12" t="s">
        <v>1000</v>
      </c>
      <c r="AF12" s="65">
        <v>45357</v>
      </c>
    </row>
    <row r="13" spans="1:32" x14ac:dyDescent="0.25">
      <c r="Y13" t="s">
        <v>996</v>
      </c>
      <c r="Z13">
        <v>8</v>
      </c>
      <c r="AA13" t="s">
        <v>17</v>
      </c>
      <c r="AB13" t="s">
        <v>18</v>
      </c>
      <c r="AC13" s="67">
        <v>45387</v>
      </c>
      <c r="AD13">
        <v>6000</v>
      </c>
      <c r="AE13" t="s">
        <v>1000</v>
      </c>
      <c r="AF13" s="65">
        <v>45388</v>
      </c>
    </row>
    <row r="14" spans="1:32" x14ac:dyDescent="0.25">
      <c r="Y14" t="s">
        <v>996</v>
      </c>
      <c r="Z14">
        <v>9</v>
      </c>
      <c r="AA14" t="s">
        <v>17</v>
      </c>
      <c r="AB14" t="s">
        <v>18</v>
      </c>
      <c r="AC14" s="67">
        <v>45417</v>
      </c>
      <c r="AD14">
        <v>6000</v>
      </c>
      <c r="AE14" t="s">
        <v>1000</v>
      </c>
      <c r="AF14" s="65">
        <v>45418</v>
      </c>
    </row>
    <row r="15" spans="1:32" x14ac:dyDescent="0.25">
      <c r="A15" t="s">
        <v>1001</v>
      </c>
      <c r="B15" s="65">
        <v>45174</v>
      </c>
      <c r="C15" s="65">
        <v>45693</v>
      </c>
      <c r="D15" t="s">
        <v>997</v>
      </c>
    </row>
    <row r="16" spans="1:32" x14ac:dyDescent="0.25">
      <c r="G16" t="s">
        <v>1001</v>
      </c>
      <c r="H16" t="s">
        <v>17</v>
      </c>
      <c r="I16" t="s">
        <v>18</v>
      </c>
      <c r="J16" t="s">
        <v>998</v>
      </c>
      <c r="K16" t="s">
        <v>1002</v>
      </c>
      <c r="L16">
        <v>65000</v>
      </c>
      <c r="M16">
        <v>1</v>
      </c>
    </row>
    <row r="17" spans="7:32" x14ac:dyDescent="0.25">
      <c r="G17" t="s">
        <v>1001</v>
      </c>
      <c r="H17" t="s">
        <v>17</v>
      </c>
      <c r="I17" t="s">
        <v>18</v>
      </c>
      <c r="J17" t="s">
        <v>998</v>
      </c>
      <c r="K17" t="s">
        <v>1003</v>
      </c>
      <c r="L17">
        <v>65000</v>
      </c>
      <c r="M17">
        <v>15</v>
      </c>
    </row>
    <row r="18" spans="7:32" x14ac:dyDescent="0.25">
      <c r="Y18" t="s">
        <v>1001</v>
      </c>
      <c r="Z18">
        <v>1</v>
      </c>
      <c r="AA18" t="s">
        <v>17</v>
      </c>
      <c r="AB18" t="s">
        <v>18</v>
      </c>
      <c r="AC18" s="67">
        <v>45204</v>
      </c>
      <c r="AD18">
        <v>4000</v>
      </c>
      <c r="AE18" t="s">
        <v>1000</v>
      </c>
      <c r="AF18" s="65">
        <v>45189</v>
      </c>
    </row>
    <row r="19" spans="7:32" x14ac:dyDescent="0.25">
      <c r="Y19" t="s">
        <v>1001</v>
      </c>
      <c r="Z19">
        <v>2</v>
      </c>
      <c r="AA19" t="s">
        <v>17</v>
      </c>
      <c r="AB19" t="s">
        <v>18</v>
      </c>
      <c r="AC19" s="67">
        <v>45235</v>
      </c>
      <c r="AD19">
        <v>4000</v>
      </c>
      <c r="AE19" t="s">
        <v>1000</v>
      </c>
      <c r="AF19" s="65">
        <v>45205</v>
      </c>
    </row>
    <row r="20" spans="7:32" x14ac:dyDescent="0.25">
      <c r="Y20" t="s">
        <v>1001</v>
      </c>
      <c r="Z20">
        <v>3</v>
      </c>
      <c r="AA20" t="s">
        <v>17</v>
      </c>
      <c r="AB20" t="s">
        <v>18</v>
      </c>
      <c r="AC20" s="67">
        <v>45265</v>
      </c>
      <c r="AD20">
        <v>4000</v>
      </c>
      <c r="AE20" t="s">
        <v>1000</v>
      </c>
      <c r="AF20" s="65">
        <v>45219</v>
      </c>
    </row>
    <row r="21" spans="7:32" x14ac:dyDescent="0.25">
      <c r="Y21" t="s">
        <v>1001</v>
      </c>
      <c r="Z21">
        <v>4</v>
      </c>
      <c r="AA21" t="s">
        <v>17</v>
      </c>
      <c r="AB21" t="s">
        <v>18</v>
      </c>
      <c r="AC21" s="67">
        <v>45296</v>
      </c>
      <c r="AD21">
        <v>4000</v>
      </c>
      <c r="AE21" t="s">
        <v>1000</v>
      </c>
      <c r="AF21" s="65">
        <v>45250</v>
      </c>
    </row>
    <row r="22" spans="7:32" x14ac:dyDescent="0.25">
      <c r="Y22" t="s">
        <v>1001</v>
      </c>
      <c r="Z22">
        <v>5</v>
      </c>
      <c r="AA22" t="s">
        <v>17</v>
      </c>
      <c r="AB22" t="s">
        <v>18</v>
      </c>
      <c r="AC22" s="67">
        <v>45327</v>
      </c>
      <c r="AD22">
        <v>4000</v>
      </c>
      <c r="AE22" t="s">
        <v>1000</v>
      </c>
      <c r="AF22" s="65">
        <v>45250</v>
      </c>
    </row>
    <row r="23" spans="7:32" x14ac:dyDescent="0.25">
      <c r="Y23" t="s">
        <v>1001</v>
      </c>
      <c r="Z23">
        <v>6</v>
      </c>
      <c r="AA23" t="s">
        <v>17</v>
      </c>
      <c r="AB23" t="s">
        <v>18</v>
      </c>
      <c r="AC23" s="67">
        <v>45356</v>
      </c>
      <c r="AD23">
        <v>4000</v>
      </c>
      <c r="AE23" t="s">
        <v>1000</v>
      </c>
      <c r="AF23" s="65">
        <v>45280</v>
      </c>
    </row>
    <row r="24" spans="7:32" x14ac:dyDescent="0.25">
      <c r="Y24" t="s">
        <v>1001</v>
      </c>
      <c r="Z24">
        <v>7</v>
      </c>
      <c r="AA24" t="s">
        <v>17</v>
      </c>
      <c r="AB24" t="s">
        <v>18</v>
      </c>
      <c r="AC24" s="67">
        <v>45387</v>
      </c>
      <c r="AD24">
        <v>4000</v>
      </c>
      <c r="AE24" t="s">
        <v>1000</v>
      </c>
      <c r="AF24" s="65">
        <v>45280</v>
      </c>
    </row>
    <row r="25" spans="7:32" x14ac:dyDescent="0.25">
      <c r="Y25" t="s">
        <v>1001</v>
      </c>
      <c r="Z25">
        <v>8</v>
      </c>
      <c r="AA25" t="s">
        <v>17</v>
      </c>
      <c r="AB25" t="s">
        <v>18</v>
      </c>
      <c r="AC25" s="67">
        <v>45417</v>
      </c>
      <c r="AD25">
        <v>4000</v>
      </c>
      <c r="AE25" t="s">
        <v>1000</v>
      </c>
      <c r="AF25" s="65">
        <v>45328</v>
      </c>
    </row>
    <row r="26" spans="7:32" x14ac:dyDescent="0.25">
      <c r="Y26" t="s">
        <v>1001</v>
      </c>
      <c r="Z26">
        <v>9</v>
      </c>
      <c r="AA26" t="s">
        <v>17</v>
      </c>
      <c r="AB26" t="s">
        <v>18</v>
      </c>
      <c r="AC26" s="67">
        <v>45448</v>
      </c>
      <c r="AD26">
        <v>4000</v>
      </c>
      <c r="AE26" t="s">
        <v>1000</v>
      </c>
      <c r="AF26" s="65">
        <v>45388</v>
      </c>
    </row>
    <row r="27" spans="7:32" x14ac:dyDescent="0.25">
      <c r="Y27" t="s">
        <v>1001</v>
      </c>
      <c r="Z27">
        <v>10</v>
      </c>
      <c r="AA27" t="s">
        <v>17</v>
      </c>
      <c r="AB27" t="s">
        <v>18</v>
      </c>
      <c r="AC27" s="67">
        <v>45478</v>
      </c>
      <c r="AD27">
        <v>4000</v>
      </c>
      <c r="AE27" t="s">
        <v>1000</v>
      </c>
      <c r="AF27" s="65">
        <v>45478</v>
      </c>
    </row>
    <row r="28" spans="7:32" x14ac:dyDescent="0.25">
      <c r="Y28" t="s">
        <v>1001</v>
      </c>
      <c r="Z28">
        <v>11</v>
      </c>
      <c r="AA28" t="s">
        <v>17</v>
      </c>
      <c r="AB28" t="s">
        <v>18</v>
      </c>
      <c r="AC28" s="67">
        <v>45509</v>
      </c>
      <c r="AD28">
        <v>4000</v>
      </c>
      <c r="AE28" t="s">
        <v>1000</v>
      </c>
      <c r="AF28" s="65">
        <v>45524</v>
      </c>
    </row>
    <row r="29" spans="7:32" x14ac:dyDescent="0.25">
      <c r="Y29" t="s">
        <v>1001</v>
      </c>
      <c r="Z29">
        <v>12</v>
      </c>
      <c r="AA29" t="s">
        <v>17</v>
      </c>
      <c r="AB29" t="s">
        <v>18</v>
      </c>
      <c r="AC29" s="67">
        <v>45540</v>
      </c>
      <c r="AD29">
        <v>4000</v>
      </c>
      <c r="AE29" t="s">
        <v>1000</v>
      </c>
      <c r="AF29" s="65">
        <v>45524</v>
      </c>
    </row>
    <row r="30" spans="7:32" x14ac:dyDescent="0.25">
      <c r="Y30" t="s">
        <v>1001</v>
      </c>
      <c r="Z30">
        <v>13</v>
      </c>
      <c r="AA30" t="s">
        <v>17</v>
      </c>
      <c r="AB30" t="s">
        <v>18</v>
      </c>
      <c r="AC30" s="67">
        <v>45570</v>
      </c>
      <c r="AD30">
        <v>4000</v>
      </c>
      <c r="AE30" t="s">
        <v>1000</v>
      </c>
      <c r="AF30" s="65">
        <v>45693</v>
      </c>
    </row>
    <row r="31" spans="7:32" x14ac:dyDescent="0.25">
      <c r="Y31" t="s">
        <v>1001</v>
      </c>
      <c r="Z31">
        <v>14</v>
      </c>
      <c r="AA31" t="s">
        <v>17</v>
      </c>
      <c r="AB31" t="s">
        <v>18</v>
      </c>
      <c r="AC31" s="67">
        <v>45601</v>
      </c>
      <c r="AD31">
        <v>4000</v>
      </c>
      <c r="AE31" t="s">
        <v>1000</v>
      </c>
      <c r="AF31" s="65">
        <v>45631</v>
      </c>
    </row>
    <row r="32" spans="7:32" x14ac:dyDescent="0.25">
      <c r="Y32" t="s">
        <v>1001</v>
      </c>
      <c r="Z32">
        <v>15</v>
      </c>
      <c r="AA32" t="s">
        <v>17</v>
      </c>
      <c r="AB32" t="s">
        <v>18</v>
      </c>
      <c r="AC32" s="67">
        <v>45631</v>
      </c>
      <c r="AD32">
        <v>4000</v>
      </c>
      <c r="AE32" t="s">
        <v>1000</v>
      </c>
      <c r="AF32" s="65">
        <v>45693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Dados</vt:lpstr>
      <vt:lpstr>RESUMO</vt:lpstr>
      <vt:lpstr>Tp.Despesas</vt:lpstr>
      <vt:lpstr>Contratos_ADM</vt:lpstr>
      <vt:lpstr>RESUMO!Area_de_impressao</vt:lpstr>
      <vt:lpstr>Tp.Despesas!Area_de_impressao</vt:lpstr>
      <vt:lpstr>RESUMO!Titulos_de_impressao</vt:lpstr>
      <vt:lpstr>Tp.Despesas!Titulos_de_impressao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emilia.mga@gmail.com</dc:creator>
  <cp:lastModifiedBy>Obras</cp:lastModifiedBy>
  <cp:lastPrinted>2024-10-16T15:05:30Z</cp:lastPrinted>
  <dcterms:created xsi:type="dcterms:W3CDTF">2024-03-28T14:12:47Z</dcterms:created>
  <dcterms:modified xsi:type="dcterms:W3CDTF">2025-02-19T00:38:29Z</dcterms:modified>
</cp:coreProperties>
</file>