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13_ncr:1_{ADC81BA4-B16D-4292-A848-BD9A450DACCE}" xr6:coauthVersionLast="47" xr6:coauthVersionMax="47" xr10:uidLastSave="{00000000-0000-0000-0000-000000000000}"/>
  <bookViews>
    <workbookView xWindow="30" yWindow="0" windowWidth="12915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Dados!$A$1:$O$163</definedName>
    <definedName name="_xlnm.Print_Area" localSheetId="1">RESUMO!$A$1:$L$117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63" i="2"/>
  <c r="N64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27" i="2"/>
  <c r="J53" i="2"/>
  <c r="J39" i="2"/>
  <c r="I12" i="2" l="1"/>
  <c r="K12" i="2" s="1"/>
  <c r="I16" i="2"/>
  <c r="K16" i="2" s="1"/>
  <c r="I20" i="2"/>
  <c r="K20" i="2" s="1"/>
  <c r="I24" i="2"/>
  <c r="K24" i="2" s="1"/>
  <c r="I28" i="2"/>
  <c r="I32" i="2"/>
  <c r="I36" i="2"/>
  <c r="I40" i="2"/>
  <c r="I44" i="2"/>
  <c r="I48" i="2"/>
  <c r="I52" i="2"/>
  <c r="I56" i="2"/>
  <c r="I57" i="2"/>
  <c r="I58" i="2"/>
  <c r="I60" i="2"/>
  <c r="I61" i="2"/>
  <c r="I9" i="2"/>
  <c r="K9" i="2" s="1"/>
  <c r="L9" i="2" s="1"/>
  <c r="N9" i="2" s="1"/>
  <c r="I10" i="2"/>
  <c r="K10" i="2" s="1"/>
  <c r="I11" i="2"/>
  <c r="K11" i="2" s="1"/>
  <c r="I13" i="2"/>
  <c r="K13" i="2" s="1"/>
  <c r="I14" i="2"/>
  <c r="K14" i="2" s="1"/>
  <c r="I15" i="2"/>
  <c r="K15" i="2" s="1"/>
  <c r="I17" i="2"/>
  <c r="K17" i="2" s="1"/>
  <c r="I18" i="2"/>
  <c r="K18" i="2" s="1"/>
  <c r="I19" i="2"/>
  <c r="K19" i="2" s="1"/>
  <c r="I21" i="2"/>
  <c r="K21" i="2" s="1"/>
  <c r="I22" i="2"/>
  <c r="K22" i="2" s="1"/>
  <c r="I23" i="2"/>
  <c r="K23" i="2" s="1"/>
  <c r="I25" i="2"/>
  <c r="K25" i="2" s="1"/>
  <c r="I26" i="2"/>
  <c r="I27" i="2"/>
  <c r="I29" i="2"/>
  <c r="I30" i="2"/>
  <c r="I31" i="2"/>
  <c r="I33" i="2"/>
  <c r="I34" i="2"/>
  <c r="I35" i="2"/>
  <c r="I37" i="2"/>
  <c r="I38" i="2"/>
  <c r="I39" i="2"/>
  <c r="K39" i="2" s="1"/>
  <c r="I41" i="2"/>
  <c r="I42" i="2"/>
  <c r="I43" i="2"/>
  <c r="I45" i="2"/>
  <c r="I46" i="2"/>
  <c r="I47" i="2"/>
  <c r="I49" i="2"/>
  <c r="I50" i="2"/>
  <c r="I51" i="2"/>
  <c r="I53" i="2"/>
  <c r="K53" i="2" s="1"/>
  <c r="I54" i="2"/>
  <c r="I55" i="2"/>
  <c r="I59" i="2"/>
  <c r="I62" i="2"/>
  <c r="A9" i="3"/>
  <c r="A4" i="3"/>
  <c r="A3" i="3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H108" i="2"/>
  <c r="G108" i="2"/>
  <c r="F108" i="2"/>
  <c r="E108" i="2"/>
  <c r="D108" i="2"/>
  <c r="C108" i="2"/>
  <c r="H107" i="2"/>
  <c r="G107" i="2"/>
  <c r="F107" i="2"/>
  <c r="E107" i="2"/>
  <c r="D107" i="2"/>
  <c r="C107" i="2"/>
  <c r="H106" i="2"/>
  <c r="G106" i="2"/>
  <c r="F106" i="2"/>
  <c r="E106" i="2"/>
  <c r="D106" i="2"/>
  <c r="C106" i="2"/>
  <c r="H105" i="2"/>
  <c r="G105" i="2"/>
  <c r="F105" i="2"/>
  <c r="E105" i="2"/>
  <c r="D105" i="2"/>
  <c r="C105" i="2"/>
  <c r="H104" i="2"/>
  <c r="G104" i="2"/>
  <c r="F104" i="2"/>
  <c r="E104" i="2"/>
  <c r="D104" i="2"/>
  <c r="C104" i="2"/>
  <c r="H103" i="2"/>
  <c r="G103" i="2"/>
  <c r="F103" i="2"/>
  <c r="E103" i="2"/>
  <c r="D103" i="2"/>
  <c r="C103" i="2"/>
  <c r="H102" i="2"/>
  <c r="G102" i="2"/>
  <c r="F102" i="2"/>
  <c r="E102" i="2"/>
  <c r="D102" i="2"/>
  <c r="C102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10" i="2"/>
  <c r="B11" i="2" s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Q2" i="1"/>
  <c r="P2" i="1"/>
  <c r="O2" i="1"/>
  <c r="N2" i="1"/>
  <c r="J61" i="2" l="1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K62" i="2"/>
  <c r="J62" i="2"/>
  <c r="J37" i="2"/>
  <c r="K37" i="2" s="1"/>
  <c r="K31" i="2"/>
  <c r="J31" i="2"/>
  <c r="K26" i="2"/>
  <c r="J26" i="2"/>
  <c r="J36" i="2"/>
  <c r="K36" i="2" s="1"/>
  <c r="K29" i="2"/>
  <c r="J29" i="2"/>
  <c r="J38" i="2"/>
  <c r="K38" i="2" s="1"/>
  <c r="K27" i="2"/>
  <c r="J27" i="2"/>
  <c r="K28" i="2"/>
  <c r="J28" i="2"/>
  <c r="J35" i="2"/>
  <c r="K35" i="2" s="1"/>
  <c r="J34" i="2"/>
  <c r="K34" i="2" s="1"/>
  <c r="J33" i="2"/>
  <c r="K33" i="2" s="1"/>
  <c r="J32" i="2"/>
  <c r="K32" i="2" s="1"/>
  <c r="J30" i="2"/>
  <c r="K30" i="2" s="1"/>
  <c r="L10" i="2"/>
  <c r="I66" i="2"/>
  <c r="I72" i="2"/>
  <c r="I74" i="2"/>
  <c r="I76" i="2"/>
  <c r="I78" i="2"/>
  <c r="I64" i="2"/>
  <c r="I68" i="2"/>
  <c r="I70" i="2"/>
  <c r="I63" i="2"/>
  <c r="G115" i="2"/>
  <c r="I83" i="2"/>
  <c r="I80" i="2"/>
  <c r="I82" i="2"/>
  <c r="I65" i="2"/>
  <c r="I67" i="2"/>
  <c r="I69" i="2"/>
  <c r="I71" i="2"/>
  <c r="I73" i="2"/>
  <c r="I75" i="2"/>
  <c r="I77" i="2"/>
  <c r="I79" i="2"/>
  <c r="I81" i="2"/>
  <c r="I88" i="2"/>
  <c r="I92" i="2"/>
  <c r="K92" i="2" s="1"/>
  <c r="I93" i="2"/>
  <c r="I99" i="2"/>
  <c r="K99" i="2" s="1"/>
  <c r="I110" i="2"/>
  <c r="K110" i="2" s="1"/>
  <c r="I98" i="2"/>
  <c r="I86" i="2"/>
  <c r="I90" i="2"/>
  <c r="I96" i="2"/>
  <c r="K96" i="2" s="1"/>
  <c r="I97" i="2"/>
  <c r="K97" i="2" s="1"/>
  <c r="I102" i="2"/>
  <c r="K102" i="2" s="1"/>
  <c r="I113" i="2"/>
  <c r="I114" i="2"/>
  <c r="K114" i="2" s="1"/>
  <c r="I94" i="2"/>
  <c r="I95" i="2"/>
  <c r="K95" i="2" s="1"/>
  <c r="I100" i="2"/>
  <c r="K100" i="2" s="1"/>
  <c r="I101" i="2"/>
  <c r="I107" i="2"/>
  <c r="K107" i="2" s="1"/>
  <c r="I108" i="2"/>
  <c r="K108" i="2" s="1"/>
  <c r="I111" i="2"/>
  <c r="K111" i="2" s="1"/>
  <c r="I112" i="2"/>
  <c r="I105" i="2"/>
  <c r="D115" i="2"/>
  <c r="H115" i="2"/>
  <c r="F115" i="2"/>
  <c r="I87" i="2"/>
  <c r="I91" i="2"/>
  <c r="K91" i="2" s="1"/>
  <c r="I104" i="2"/>
  <c r="I106" i="2"/>
  <c r="K106" i="2" s="1"/>
  <c r="I109" i="2"/>
  <c r="K109" i="2" s="1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Q102" i="1"/>
  <c r="C115" i="2"/>
  <c r="A10" i="3"/>
  <c r="G9" i="3"/>
  <c r="E9" i="3"/>
  <c r="I9" i="3"/>
  <c r="D9" i="3"/>
  <c r="H9" i="3"/>
  <c r="C9" i="3"/>
  <c r="F9" i="3"/>
  <c r="I84" i="2"/>
  <c r="I85" i="2"/>
  <c r="I89" i="2"/>
  <c r="I103" i="2"/>
  <c r="E115" i="2"/>
  <c r="L11" i="2" l="1"/>
  <c r="N10" i="2"/>
  <c r="K81" i="2"/>
  <c r="K72" i="2"/>
  <c r="K64" i="2"/>
  <c r="K65" i="2"/>
  <c r="K79" i="2"/>
  <c r="K71" i="2"/>
  <c r="K82" i="2"/>
  <c r="K78" i="2"/>
  <c r="K66" i="2"/>
  <c r="K87" i="2"/>
  <c r="K98" i="2"/>
  <c r="K86" i="2"/>
  <c r="K77" i="2"/>
  <c r="K69" i="2"/>
  <c r="K80" i="2"/>
  <c r="K70" i="2"/>
  <c r="K76" i="2"/>
  <c r="K73" i="2"/>
  <c r="K88" i="2"/>
  <c r="K75" i="2"/>
  <c r="K67" i="2"/>
  <c r="K83" i="2"/>
  <c r="K68" i="2"/>
  <c r="K74" i="2"/>
  <c r="K93" i="2"/>
  <c r="K90" i="2"/>
  <c r="K101" i="2"/>
  <c r="K112" i="2"/>
  <c r="K104" i="2"/>
  <c r="K113" i="2"/>
  <c r="K105" i="2"/>
  <c r="K94" i="2"/>
  <c r="J9" i="3"/>
  <c r="K85" i="2"/>
  <c r="Q107" i="1"/>
  <c r="Q104" i="1"/>
  <c r="Q101" i="1"/>
  <c r="Q98" i="1"/>
  <c r="Q95" i="1"/>
  <c r="Q92" i="1"/>
  <c r="Q89" i="1"/>
  <c r="Q84" i="1"/>
  <c r="Q81" i="1"/>
  <c r="Q78" i="1"/>
  <c r="Q105" i="1"/>
  <c r="Q100" i="1"/>
  <c r="Q97" i="1"/>
  <c r="Q94" i="1"/>
  <c r="Q91" i="1"/>
  <c r="Q85" i="1"/>
  <c r="Q82" i="1"/>
  <c r="Q79" i="1"/>
  <c r="Q106" i="1"/>
  <c r="Q103" i="1"/>
  <c r="Q99" i="1"/>
  <c r="Q96" i="1"/>
  <c r="Q93" i="1"/>
  <c r="Q90" i="1"/>
  <c r="Q83" i="1"/>
  <c r="Q80" i="1"/>
  <c r="B85" i="2"/>
  <c r="K89" i="2"/>
  <c r="K103" i="2"/>
  <c r="K84" i="2"/>
  <c r="F10" i="3"/>
  <c r="G10" i="3"/>
  <c r="A11" i="3"/>
  <c r="E10" i="3"/>
  <c r="I10" i="3"/>
  <c r="D10" i="3"/>
  <c r="H10" i="3"/>
  <c r="C10" i="3"/>
  <c r="I115" i="2"/>
  <c r="J63" i="2"/>
  <c r="K63" i="2" s="1"/>
  <c r="L12" i="2" l="1"/>
  <c r="N11" i="2"/>
  <c r="K115" i="2"/>
  <c r="J115" i="2"/>
  <c r="I11" i="3"/>
  <c r="E11" i="3"/>
  <c r="H11" i="3"/>
  <c r="C11" i="3"/>
  <c r="G11" i="3"/>
  <c r="A12" i="3"/>
  <c r="F11" i="3"/>
  <c r="D11" i="3"/>
  <c r="B86" i="2"/>
  <c r="Q143" i="1"/>
  <c r="Q140" i="1"/>
  <c r="Q137" i="1"/>
  <c r="Q133" i="1"/>
  <c r="Q131" i="1"/>
  <c r="Q128" i="1"/>
  <c r="Q125" i="1"/>
  <c r="Q122" i="1"/>
  <c r="Q118" i="1"/>
  <c r="Q116" i="1"/>
  <c r="Q112" i="1"/>
  <c r="Q110" i="1"/>
  <c r="Q144" i="1"/>
  <c r="Q141" i="1"/>
  <c r="Q138" i="1"/>
  <c r="Q135" i="1"/>
  <c r="Q132" i="1"/>
  <c r="Q129" i="1"/>
  <c r="Q126" i="1"/>
  <c r="Q123" i="1"/>
  <c r="Q120" i="1"/>
  <c r="Q117" i="1"/>
  <c r="Q114" i="1"/>
  <c r="Q111" i="1"/>
  <c r="Q108" i="1"/>
  <c r="Q142" i="1"/>
  <c r="Q139" i="1"/>
  <c r="Q136" i="1"/>
  <c r="Q134" i="1"/>
  <c r="Q130" i="1"/>
  <c r="Q127" i="1"/>
  <c r="Q124" i="1"/>
  <c r="Q121" i="1"/>
  <c r="Q119" i="1"/>
  <c r="Q115" i="1"/>
  <c r="Q113" i="1"/>
  <c r="Q109" i="1"/>
  <c r="J10" i="3"/>
  <c r="L13" i="2" l="1"/>
  <c r="N12" i="2"/>
  <c r="B87" i="2"/>
  <c r="Q154" i="1"/>
  <c r="Q149" i="1"/>
  <c r="Q146" i="1"/>
  <c r="Q86" i="1"/>
  <c r="Q155" i="1"/>
  <c r="Q150" i="1"/>
  <c r="Q147" i="1"/>
  <c r="Q153" i="1"/>
  <c r="Q148" i="1"/>
  <c r="Q145" i="1"/>
  <c r="H12" i="3"/>
  <c r="D12" i="3"/>
  <c r="E12" i="3"/>
  <c r="I12" i="3"/>
  <c r="C12" i="3"/>
  <c r="G12" i="3"/>
  <c r="A13" i="3"/>
  <c r="F12" i="3"/>
  <c r="J11" i="3"/>
  <c r="L14" i="2" l="1"/>
  <c r="N13" i="2"/>
  <c r="A14" i="3"/>
  <c r="G13" i="3"/>
  <c r="C13" i="3"/>
  <c r="F13" i="3"/>
  <c r="E13" i="3"/>
  <c r="I13" i="3"/>
  <c r="D13" i="3"/>
  <c r="H13" i="3"/>
  <c r="Q160" i="1"/>
  <c r="B88" i="2"/>
  <c r="Q159" i="1"/>
  <c r="Q157" i="1"/>
  <c r="Q152" i="1"/>
  <c r="Q158" i="1"/>
  <c r="Q156" i="1"/>
  <c r="Q151" i="1"/>
  <c r="J12" i="3"/>
  <c r="N14" i="2" l="1"/>
  <c r="L15" i="2"/>
  <c r="F14" i="3"/>
  <c r="H14" i="3"/>
  <c r="C14" i="3"/>
  <c r="G14" i="3"/>
  <c r="A15" i="3"/>
  <c r="E14" i="3"/>
  <c r="I14" i="3"/>
  <c r="D14" i="3"/>
  <c r="J13" i="3"/>
  <c r="B89" i="2"/>
  <c r="Q87" i="1"/>
  <c r="N15" i="2" l="1"/>
  <c r="L16" i="2"/>
  <c r="B90" i="2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Q88" i="1"/>
  <c r="J14" i="3"/>
  <c r="I15" i="3"/>
  <c r="E15" i="3"/>
  <c r="D15" i="3"/>
  <c r="H15" i="3"/>
  <c r="C15" i="3"/>
  <c r="G15" i="3"/>
  <c r="F15" i="3"/>
  <c r="A16" i="3"/>
  <c r="N16" i="2" l="1"/>
  <c r="L17" i="2"/>
  <c r="H16" i="3"/>
  <c r="D16" i="3"/>
  <c r="A17" i="3"/>
  <c r="F16" i="3"/>
  <c r="E16" i="3"/>
  <c r="I16" i="3"/>
  <c r="C16" i="3"/>
  <c r="G16" i="3"/>
  <c r="J15" i="3"/>
  <c r="N17" i="2" l="1"/>
  <c r="L18" i="2"/>
  <c r="J16" i="3"/>
  <c r="A18" i="3"/>
  <c r="G17" i="3"/>
  <c r="C17" i="3"/>
  <c r="H17" i="3"/>
  <c r="F17" i="3"/>
  <c r="E17" i="3"/>
  <c r="I17" i="3"/>
  <c r="D17" i="3"/>
  <c r="N18" i="2" l="1"/>
  <c r="L19" i="2"/>
  <c r="F18" i="3"/>
  <c r="I18" i="3"/>
  <c r="D18" i="3"/>
  <c r="H18" i="3"/>
  <c r="C18" i="3"/>
  <c r="G18" i="3"/>
  <c r="A19" i="3"/>
  <c r="E18" i="3"/>
  <c r="J17" i="3"/>
  <c r="N19" i="2" l="1"/>
  <c r="L20" i="2"/>
  <c r="J18" i="3"/>
  <c r="I19" i="3"/>
  <c r="E19" i="3"/>
  <c r="A20" i="3"/>
  <c r="F19" i="3"/>
  <c r="D19" i="3"/>
  <c r="H19" i="3"/>
  <c r="C19" i="3"/>
  <c r="G19" i="3"/>
  <c r="N20" i="2" l="1"/>
  <c r="L21" i="2"/>
  <c r="J19" i="3"/>
  <c r="H20" i="3"/>
  <c r="D20" i="3"/>
  <c r="G20" i="3"/>
  <c r="A21" i="3"/>
  <c r="F20" i="3"/>
  <c r="E20" i="3"/>
  <c r="C20" i="3"/>
  <c r="I20" i="3"/>
  <c r="N21" i="2" l="1"/>
  <c r="L22" i="2"/>
  <c r="J20" i="3"/>
  <c r="A22" i="3"/>
  <c r="G21" i="3"/>
  <c r="C21" i="3"/>
  <c r="I21" i="3"/>
  <c r="D21" i="3"/>
  <c r="H21" i="3"/>
  <c r="F21" i="3"/>
  <c r="E21" i="3"/>
  <c r="N22" i="2" l="1"/>
  <c r="L23" i="2"/>
  <c r="J21" i="3"/>
  <c r="F22" i="3"/>
  <c r="A23" i="3"/>
  <c r="E22" i="3"/>
  <c r="I22" i="3"/>
  <c r="D22" i="3"/>
  <c r="H22" i="3"/>
  <c r="C22" i="3"/>
  <c r="G22" i="3"/>
  <c r="N23" i="2" l="1"/>
  <c r="L24" i="2"/>
  <c r="J22" i="3"/>
  <c r="I23" i="3"/>
  <c r="E23" i="3"/>
  <c r="G23" i="3"/>
  <c r="A24" i="3"/>
  <c r="F23" i="3"/>
  <c r="D23" i="3"/>
  <c r="H23" i="3"/>
  <c r="C23" i="3"/>
  <c r="N24" i="2" l="1"/>
  <c r="L25" i="2"/>
  <c r="J23" i="3"/>
  <c r="H24" i="3"/>
  <c r="D24" i="3"/>
  <c r="I24" i="3"/>
  <c r="C24" i="3"/>
  <c r="G24" i="3"/>
  <c r="A25" i="3"/>
  <c r="F24" i="3"/>
  <c r="E24" i="3"/>
  <c r="L26" i="2" l="1"/>
  <c r="N25" i="2"/>
  <c r="A26" i="3"/>
  <c r="G25" i="3"/>
  <c r="C25" i="3"/>
  <c r="E25" i="3"/>
  <c r="I25" i="3"/>
  <c r="D25" i="3"/>
  <c r="H25" i="3"/>
  <c r="F25" i="3"/>
  <c r="J24" i="3"/>
  <c r="L27" i="2" l="1"/>
  <c r="N26" i="2"/>
  <c r="J25" i="3"/>
  <c r="F26" i="3"/>
  <c r="G26" i="3"/>
  <c r="A27" i="3"/>
  <c r="E26" i="3"/>
  <c r="I26" i="3"/>
  <c r="D26" i="3"/>
  <c r="H26" i="3"/>
  <c r="C26" i="3"/>
  <c r="L28" i="2" l="1"/>
  <c r="N27" i="2"/>
  <c r="I27" i="3"/>
  <c r="E27" i="3"/>
  <c r="H27" i="3"/>
  <c r="C27" i="3"/>
  <c r="G27" i="3"/>
  <c r="A28" i="3"/>
  <c r="F27" i="3"/>
  <c r="D27" i="3"/>
  <c r="J26" i="3"/>
  <c r="L29" i="2" l="1"/>
  <c r="N28" i="2"/>
  <c r="J27" i="3"/>
  <c r="H28" i="3"/>
  <c r="D28" i="3"/>
  <c r="E28" i="3"/>
  <c r="I28" i="3"/>
  <c r="C28" i="3"/>
  <c r="G28" i="3"/>
  <c r="A29" i="3"/>
  <c r="F28" i="3"/>
  <c r="L30" i="2" l="1"/>
  <c r="N29" i="2"/>
  <c r="J28" i="3"/>
  <c r="A30" i="3"/>
  <c r="G29" i="3"/>
  <c r="C29" i="3"/>
  <c r="F29" i="3"/>
  <c r="E29" i="3"/>
  <c r="I29" i="3"/>
  <c r="D29" i="3"/>
  <c r="H29" i="3"/>
  <c r="L31" i="2" l="1"/>
  <c r="N30" i="2"/>
  <c r="J29" i="3"/>
  <c r="F30" i="3"/>
  <c r="H30" i="3"/>
  <c r="C30" i="3"/>
  <c r="G30" i="3"/>
  <c r="A31" i="3"/>
  <c r="E30" i="3"/>
  <c r="I30" i="3"/>
  <c r="D30" i="3"/>
  <c r="L32" i="2" l="1"/>
  <c r="N31" i="2"/>
  <c r="J30" i="3"/>
  <c r="I31" i="3"/>
  <c r="E31" i="3"/>
  <c r="D31" i="3"/>
  <c r="H31" i="3"/>
  <c r="C31" i="3"/>
  <c r="G31" i="3"/>
  <c r="A32" i="3"/>
  <c r="F31" i="3"/>
  <c r="L33" i="2" l="1"/>
  <c r="N32" i="2"/>
  <c r="H32" i="3"/>
  <c r="D32" i="3"/>
  <c r="A33" i="3"/>
  <c r="F32" i="3"/>
  <c r="E32" i="3"/>
  <c r="I32" i="3"/>
  <c r="C32" i="3"/>
  <c r="G32" i="3"/>
  <c r="J31" i="3"/>
  <c r="L34" i="2" l="1"/>
  <c r="N33" i="2"/>
  <c r="J32" i="3"/>
  <c r="A34" i="3"/>
  <c r="G33" i="3"/>
  <c r="C33" i="3"/>
  <c r="H33" i="3"/>
  <c r="F33" i="3"/>
  <c r="E33" i="3"/>
  <c r="I33" i="3"/>
  <c r="D33" i="3"/>
  <c r="L35" i="2" l="1"/>
  <c r="N34" i="2"/>
  <c r="J33" i="3"/>
  <c r="F34" i="3"/>
  <c r="I34" i="3"/>
  <c r="D34" i="3"/>
  <c r="H34" i="3"/>
  <c r="C34" i="3"/>
  <c r="G34" i="3"/>
  <c r="E34" i="3"/>
  <c r="A35" i="3"/>
  <c r="L36" i="2" l="1"/>
  <c r="N35" i="2"/>
  <c r="J34" i="3"/>
  <c r="I35" i="3"/>
  <c r="E35" i="3"/>
  <c r="A36" i="3"/>
  <c r="F35" i="3"/>
  <c r="D35" i="3"/>
  <c r="H35" i="3"/>
  <c r="C35" i="3"/>
  <c r="G35" i="3"/>
  <c r="L37" i="2" l="1"/>
  <c r="N36" i="2"/>
  <c r="J35" i="3"/>
  <c r="H36" i="3"/>
  <c r="D36" i="3"/>
  <c r="G36" i="3"/>
  <c r="A37" i="3"/>
  <c r="F36" i="3"/>
  <c r="E36" i="3"/>
  <c r="I36" i="3"/>
  <c r="C36" i="3"/>
  <c r="L38" i="2" l="1"/>
  <c r="N37" i="2"/>
  <c r="J36" i="3"/>
  <c r="A38" i="3"/>
  <c r="G37" i="3"/>
  <c r="C37" i="3"/>
  <c r="I37" i="3"/>
  <c r="D37" i="3"/>
  <c r="H37" i="3"/>
  <c r="F37" i="3"/>
  <c r="E37" i="3"/>
  <c r="L39" i="2" l="1"/>
  <c r="N38" i="2"/>
  <c r="J37" i="3"/>
  <c r="F38" i="3"/>
  <c r="A39" i="3"/>
  <c r="E38" i="3"/>
  <c r="I38" i="3"/>
  <c r="D38" i="3"/>
  <c r="H38" i="3"/>
  <c r="C38" i="3"/>
  <c r="G38" i="3"/>
  <c r="L40" i="2" l="1"/>
  <c r="N39" i="2"/>
  <c r="J38" i="3"/>
  <c r="I39" i="3"/>
  <c r="E39" i="3"/>
  <c r="G39" i="3"/>
  <c r="A40" i="3"/>
  <c r="F39" i="3"/>
  <c r="D39" i="3"/>
  <c r="C39" i="3"/>
  <c r="H39" i="3"/>
  <c r="L41" i="2" l="1"/>
  <c r="N40" i="2"/>
  <c r="J39" i="3"/>
  <c r="H40" i="3"/>
  <c r="D40" i="3"/>
  <c r="I40" i="3"/>
  <c r="C40" i="3"/>
  <c r="G40" i="3"/>
  <c r="A41" i="3"/>
  <c r="F40" i="3"/>
  <c r="E40" i="3"/>
  <c r="L42" i="2" l="1"/>
  <c r="N41" i="2"/>
  <c r="J40" i="3"/>
  <c r="A42" i="3"/>
  <c r="G41" i="3"/>
  <c r="C41" i="3"/>
  <c r="E41" i="3"/>
  <c r="I41" i="3"/>
  <c r="D41" i="3"/>
  <c r="H41" i="3"/>
  <c r="F41" i="3"/>
  <c r="L43" i="2" l="1"/>
  <c r="N42" i="2"/>
  <c r="J41" i="3"/>
  <c r="F42" i="3"/>
  <c r="G42" i="3"/>
  <c r="A43" i="3"/>
  <c r="E42" i="3"/>
  <c r="I42" i="3"/>
  <c r="D42" i="3"/>
  <c r="H42" i="3"/>
  <c r="C42" i="3"/>
  <c r="L44" i="2" l="1"/>
  <c r="N43" i="2"/>
  <c r="I43" i="3"/>
  <c r="E43" i="3"/>
  <c r="H43" i="3"/>
  <c r="C43" i="3"/>
  <c r="G43" i="3"/>
  <c r="A44" i="3"/>
  <c r="F43" i="3"/>
  <c r="D43" i="3"/>
  <c r="J42" i="3"/>
  <c r="L45" i="2" l="1"/>
  <c r="N44" i="2"/>
  <c r="J43" i="3"/>
  <c r="H44" i="3"/>
  <c r="H45" i="3" s="1"/>
  <c r="D44" i="3"/>
  <c r="D45" i="3" s="1"/>
  <c r="E44" i="3"/>
  <c r="E45" i="3" s="1"/>
  <c r="I44" i="3"/>
  <c r="I45" i="3" s="1"/>
  <c r="C44" i="3"/>
  <c r="G44" i="3"/>
  <c r="G45" i="3" s="1"/>
  <c r="F44" i="3"/>
  <c r="F45" i="3" s="1"/>
  <c r="L46" i="2" l="1"/>
  <c r="N45" i="2"/>
  <c r="J44" i="3"/>
  <c r="J45" i="3" s="1"/>
  <c r="E46" i="3" s="1"/>
  <c r="C45" i="3"/>
  <c r="L47" i="2" l="1"/>
  <c r="N46" i="2"/>
  <c r="I46" i="3"/>
  <c r="D46" i="3"/>
  <c r="C46" i="3"/>
  <c r="G46" i="3"/>
  <c r="J46" i="3"/>
  <c r="H46" i="3"/>
  <c r="F46" i="3"/>
  <c r="L48" i="2" l="1"/>
  <c r="N47" i="2"/>
  <c r="L49" i="2" l="1"/>
  <c r="N48" i="2"/>
  <c r="L50" i="2" l="1"/>
  <c r="N49" i="2"/>
  <c r="L51" i="2" l="1"/>
  <c r="N50" i="2"/>
  <c r="L52" i="2" l="1"/>
  <c r="N51" i="2"/>
  <c r="L53" i="2" l="1"/>
  <c r="N52" i="2"/>
  <c r="L54" i="2" l="1"/>
  <c r="N53" i="2"/>
  <c r="N54" i="2" l="1"/>
  <c r="L55" i="2"/>
  <c r="L56" i="2" l="1"/>
  <c r="N55" i="2"/>
  <c r="L57" i="2" l="1"/>
  <c r="N56" i="2"/>
  <c r="L58" i="2" l="1"/>
  <c r="N57" i="2"/>
  <c r="N58" i="2" l="1"/>
  <c r="L59" i="2"/>
  <c r="N59" i="2" l="1"/>
  <c r="L60" i="2"/>
  <c r="L61" i="2" l="1"/>
  <c r="N60" i="2"/>
  <c r="L62" i="2" l="1"/>
  <c r="N61" i="2"/>
  <c r="L63" i="2" l="1"/>
  <c r="N62" i="2"/>
  <c r="L64" i="2" l="1"/>
  <c r="O63" i="2"/>
  <c r="L65" i="2" l="1"/>
  <c r="O64" i="2"/>
  <c r="L66" i="2" l="1"/>
  <c r="L67" i="2" l="1"/>
  <c r="L68" i="2" l="1"/>
  <c r="L69" i="2" l="1"/>
  <c r="L70" i="2" l="1"/>
  <c r="L71" i="2" l="1"/>
  <c r="L72" i="2" l="1"/>
  <c r="L73" i="2" l="1"/>
  <c r="L74" i="2" l="1"/>
  <c r="L75" i="2" l="1"/>
  <c r="L76" i="2" l="1"/>
  <c r="L77" i="2" l="1"/>
  <c r="L78" i="2" l="1"/>
  <c r="L79" i="2" l="1"/>
  <c r="L80" i="2" l="1"/>
  <c r="L81" i="2" l="1"/>
  <c r="L82" i="2" l="1"/>
  <c r="L83" i="2" l="1"/>
  <c r="L84" i="2" l="1"/>
  <c r="L85" i="2" l="1"/>
  <c r="L86" i="2" s="1"/>
  <c r="L87" i="2" s="1"/>
  <c r="L88" i="2" s="1"/>
  <c r="L89" i="2" s="1"/>
  <c r="L90" i="2" s="1"/>
  <c r="L91" i="2" l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J48" i="3" s="1"/>
  <c r="J49" i="3" s="1"/>
  <c r="M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<sst xmlns="http://schemas.openxmlformats.org/spreadsheetml/2006/main" count="531" uniqueCount="258">
  <si>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</si>
  <si>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</si>
  <si>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</si>
  <si>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</si>
  <si>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</si>
  <si>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</si>
  <si>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</si>
  <si>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</si>
  <si>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</si>
  <si>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</si>
  <si>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</si>
  <si>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</si>
  <si>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</si>
  <si>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</si>
  <si>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</si>
  <si>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</si>
  <si>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</si>
  <si>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00001934626643</t>
  </si>
  <si>
    <t>WELVERTE LUCAS CONRADO LOPES</t>
  </si>
  <si>
    <t>SALÁRIO</t>
  </si>
  <si>
    <t>MO</t>
  </si>
  <si>
    <t>-</t>
  </si>
  <si>
    <t>00094512361200</t>
  </si>
  <si>
    <t>DIOSAGNES DE SOUZA ARAUJO</t>
  </si>
  <si>
    <t>DIÁRIA</t>
  </si>
  <si>
    <t>CEF  - 81 7441340480</t>
  </si>
  <si>
    <t>00084386517634</t>
  </si>
  <si>
    <t>GERALDO ROSA JUNIOR</t>
  </si>
  <si>
    <t>00003862957608</t>
  </si>
  <si>
    <t>OSVALDO DE MELO</t>
  </si>
  <si>
    <t>03787931000170</t>
  </si>
  <si>
    <t>MARMOREON</t>
  </si>
  <si>
    <t>25% FINAL - 3º ORÇAMENTO</t>
  </si>
  <si>
    <t>MAT</t>
  </si>
  <si>
    <t>PIX: marmoreon2330@gmail.com</t>
  </si>
  <si>
    <t>06140103000133</t>
  </si>
  <si>
    <t>SOLLAR EQUIPAMENTOS</t>
  </si>
  <si>
    <t>AQUECEDOR PISCINA - PROPOSTA R$ 39.370</t>
  </si>
  <si>
    <t>AQUECEDOR SOLAR - PROPOSTA R$ 65.990</t>
  </si>
  <si>
    <t>43194688000109</t>
  </si>
  <si>
    <t>IDEALE MOBILE</t>
  </si>
  <si>
    <t>PROPOSTA Nº 270 - PARC. 1/4</t>
  </si>
  <si>
    <t>PROPOSTA Nº 270 - PARC. 2/4</t>
  </si>
  <si>
    <t>PROPOSTA Nº 270 - PARC. 3/4</t>
  </si>
  <si>
    <t>PROPOSTA Nº 270 - PARC. 4/4</t>
  </si>
  <si>
    <t>00037052904870</t>
  </si>
  <si>
    <t>VR AREIA E BRITA</t>
  </si>
  <si>
    <t>AREIA - PED. Nº 4344</t>
  </si>
  <si>
    <t>C6 BANK  - 0001 19363893</t>
  </si>
  <si>
    <t>00007523720927</t>
  </si>
  <si>
    <t>ZAQUEU DIRCEU CASSIANO</t>
  </si>
  <si>
    <t>PINTURA FINAL NO NÍVEL DOS QUARTOS</t>
  </si>
  <si>
    <t>SERV</t>
  </si>
  <si>
    <t>PIX: 07523720927</t>
  </si>
  <si>
    <t>00000091832600</t>
  </si>
  <si>
    <t>SAYMON NEVES DE MAGALHAES</t>
  </si>
  <si>
    <t>SERRALHEIRO - PARC. 2/3</t>
  </si>
  <si>
    <t>PIX: 31975789879</t>
  </si>
  <si>
    <t>00011013628632</t>
  </si>
  <si>
    <t>HENRIQUE FARIAS COELHO</t>
  </si>
  <si>
    <t>FINAL DOS SERVIÇOS DE ACABAMENTO</t>
  </si>
  <si>
    <t>PIX: 11013628632</t>
  </si>
  <si>
    <t>MARCENARIA</t>
  </si>
  <si>
    <t>11977995000161</t>
  </si>
  <si>
    <t>SOLGAS SOLUCAO EM GAS GLP LTDA</t>
  </si>
  <si>
    <t>LIGAÇÃO DE FOGÕES</t>
  </si>
  <si>
    <t>00000000011479</t>
  </si>
  <si>
    <t>DIVERSOS</t>
  </si>
  <si>
    <t>TRATAMENTO PISO DE MADEIRA</t>
  </si>
  <si>
    <t>DIV</t>
  </si>
  <si>
    <t>PIX: 31995901635</t>
  </si>
  <si>
    <t>32392731000116</t>
  </si>
  <si>
    <t>DEPÓSITO 040</t>
  </si>
  <si>
    <t>CIMENTO E PAPEL HIGIENICO - NF 2911</t>
  </si>
  <si>
    <t>21944558000103</t>
  </si>
  <si>
    <t>LOCAN ANDAIMES</t>
  </si>
  <si>
    <t>LOCAÇÃO DE ANDAIMES - ND 10003</t>
  </si>
  <si>
    <t>LOC</t>
  </si>
  <si>
    <t>07409393000130</t>
  </si>
  <si>
    <t>LOCFER</t>
  </si>
  <si>
    <t>MARTELETE E ESMERILHADEIRA - NF 26814</t>
  </si>
  <si>
    <t>TERMINAL, LIXA, LONA PRETA - NF 2910</t>
  </si>
  <si>
    <t>02697297000383</t>
  </si>
  <si>
    <t>UNIVERSO ELÉTRICO LTDA</t>
  </si>
  <si>
    <t>MATERIAIS ELÉTRICOS - NF 347826</t>
  </si>
  <si>
    <t>41368202000178</t>
  </si>
  <si>
    <t>ESENSE AUTOMACAO</t>
  </si>
  <si>
    <t>INTERNET - PARC. 1/2</t>
  </si>
  <si>
    <t>INTERNET - PARC. 2/2</t>
  </si>
  <si>
    <t>14072798002720</t>
  </si>
  <si>
    <t>NOSSA LOJA</t>
  </si>
  <si>
    <t>TINTAS - NF 6498</t>
  </si>
  <si>
    <t>SERRALHEIRO</t>
  </si>
  <si>
    <t>18166798000101</t>
  </si>
  <si>
    <t>ITAMAR LUIZ DE JESUS</t>
  </si>
  <si>
    <t>INSTALAÇÃO AR CONDICIONADO</t>
  </si>
  <si>
    <t>PIX: 18166798000101</t>
  </si>
  <si>
    <t>194479030001-43</t>
  </si>
  <si>
    <t>DECAMAX</t>
  </si>
  <si>
    <t>PROLONGADOR DECA</t>
  </si>
  <si>
    <t>SERRA, MARTELO E COMPACTADOR - NF 26865</t>
  </si>
  <si>
    <t>00006411815666</t>
  </si>
  <si>
    <t>HELTON FERREIRA GARDIANO</t>
  </si>
  <si>
    <t>INSTALAÇÃO FINAL</t>
  </si>
  <si>
    <t>PIX: 31993628970</t>
  </si>
  <si>
    <t>INSTALAÇÃO BANHEIRA</t>
  </si>
  <si>
    <t>INSTALAÇÃO ACESSÓRIOS - 30 UNIDADES</t>
  </si>
  <si>
    <t>00007338518602</t>
  </si>
  <si>
    <t>ALISON FRANCISCO LEITE</t>
  </si>
  <si>
    <t>EXECUÇÃO FINAL DE OBRA</t>
  </si>
  <si>
    <t>PIX: 07338518602</t>
  </si>
  <si>
    <t>ADITIVO INSTALAÇÕES ELÉTRICAS JARDIM RAMPA</t>
  </si>
  <si>
    <t>DIÁRIAS BOBCAT, MOBILIZAÇÃO E DESMOBILIZAÇÃO</t>
  </si>
  <si>
    <t>30104762000107</t>
  </si>
  <si>
    <t>VASCONCELOS &amp; RINALDI ENGENHARIA</t>
  </si>
  <si>
    <t>ADMINISTRAÇÃO DE OBRA - PARC. 11/11</t>
  </si>
  <si>
    <t>ADM</t>
  </si>
  <si>
    <t>PIX: 30104762000107</t>
  </si>
  <si>
    <t>PISO DE MADEIRA</t>
  </si>
  <si>
    <t>34016397000121</t>
  </si>
  <si>
    <t>INFINITO VIDROS</t>
  </si>
  <si>
    <t>GUARDA CORPO - ORÇAMENTO Nº 22230</t>
  </si>
  <si>
    <t>43672536000166</t>
  </si>
  <si>
    <t>EP PREMOLDADOS LTDA</t>
  </si>
  <si>
    <t>MEIO FIO DE CONCRETO</t>
  </si>
  <si>
    <t>00000000011398</t>
  </si>
  <si>
    <t>FOLHA DP</t>
  </si>
  <si>
    <t>DP 13º SALÁRIO</t>
  </si>
  <si>
    <t>ANGELO MARCOS - REJUNTAMENTO</t>
  </si>
  <si>
    <t>00394460000141</t>
  </si>
  <si>
    <t>INSS/IRRF</t>
  </si>
  <si>
    <t>INSS MENSAL</t>
  </si>
  <si>
    <t>00360305000104</t>
  </si>
  <si>
    <t>FGTS</t>
  </si>
  <si>
    <t>FGTS MENSAL</t>
  </si>
  <si>
    <t>FGTS RESCISÃO WELVERTE</t>
  </si>
  <si>
    <t>17099987000146</t>
  </si>
  <si>
    <t>UNI STEIN</t>
  </si>
  <si>
    <t>MEIO FIO DE CONCRETO - NF 54705</t>
  </si>
  <si>
    <t>04509385000178</t>
  </si>
  <si>
    <t>CANADA CACAMBAS LTDA</t>
  </si>
  <si>
    <t>LOCAÇÃO DE CAÇAMBAS - NF 2745</t>
  </si>
  <si>
    <t>MATERIAIS DIVERSOS - NF 1578</t>
  </si>
  <si>
    <t>41518575000188</t>
  </si>
  <si>
    <t>CARMO SION MATERIAIS DE CONSTRUÇÃO LTDA</t>
  </si>
  <si>
    <t>ESCADA - NF 17213</t>
  </si>
  <si>
    <t>ASPIRADOR DE PÓ - NF 26916</t>
  </si>
  <si>
    <t>MARTELO - NF 26969</t>
  </si>
  <si>
    <t>SERRA MARMORE - NF 27087</t>
  </si>
  <si>
    <t>17155342000183</t>
  </si>
  <si>
    <t>LOJA ELETRICA LTDA</t>
  </si>
  <si>
    <t>MATERIAIS ELÉTRICOS - NF 966247</t>
  </si>
  <si>
    <t>24654133000220</t>
  </si>
  <si>
    <t xml:space="preserve">PLIMAX PERSONA </t>
  </si>
  <si>
    <t>CESTAS BÁSICAS - NF 268571</t>
  </si>
  <si>
    <t>CESTAS DE NATAL - NF 269698</t>
  </si>
  <si>
    <t>38727707000177</t>
  </si>
  <si>
    <t>PASI SEGURO</t>
  </si>
  <si>
    <t>SEGURO COLABORADORES</t>
  </si>
  <si>
    <t>SPRAY, CIMENTO, ARGAMASSA - NF 2926</t>
  </si>
  <si>
    <t>FINAL MEDIÇÃO</t>
  </si>
  <si>
    <t>00792103000131</t>
  </si>
  <si>
    <t>CABANA COMERCIO DE ALUMINIO LTDA</t>
  </si>
  <si>
    <t>CANTONEIRA E FRETE</t>
  </si>
  <si>
    <t>00614021000105</t>
  </si>
  <si>
    <t>SCOAR</t>
  </si>
  <si>
    <t>RALOS</t>
  </si>
  <si>
    <t>00000000011630</t>
  </si>
  <si>
    <t>BRUNO GEOVANI RIBEIRO</t>
  </si>
  <si>
    <t>MOTOBOY - CASA FERREIRA GONÇALVES</t>
  </si>
  <si>
    <t>RESCISÃO</t>
  </si>
  <si>
    <t>FITA, TINTAS, FOLHA DE LIXA - NF 6977</t>
  </si>
  <si>
    <t>00000011398</t>
  </si>
  <si>
    <t>REF 11/2024</t>
  </si>
  <si>
    <t>94512361200</t>
  </si>
  <si>
    <t>84386517634</t>
  </si>
  <si>
    <t>03862957608</t>
  </si>
  <si>
    <t>GUARDA CORPO - ORÇ. Nº 22230</t>
  </si>
  <si>
    <t>PARC. 3/3 - 40%</t>
  </si>
  <si>
    <t>30996544000116</t>
  </si>
  <si>
    <t>WORK MED</t>
  </si>
  <si>
    <t>EXAME DEMISSIONAL WELVERTE LUCAS CONRADO</t>
  </si>
  <si>
    <t>REF 12/2024</t>
  </si>
  <si>
    <t>37052904870</t>
  </si>
  <si>
    <t>LIMPEZA DO TERRENO - ENTRADA</t>
  </si>
  <si>
    <t>LIMPEZA DO TERRENO - PARC. 1/1</t>
  </si>
  <si>
    <t>LOCAÇÃO DE CAÇAMBAS</t>
  </si>
  <si>
    <t>TINTAS</t>
  </si>
  <si>
    <t>7067</t>
  </si>
  <si>
    <t>17.1</t>
  </si>
  <si>
    <t>00000012017</t>
  </si>
  <si>
    <t>JOSE MARIA ARAUJO</t>
  </si>
  <si>
    <t>DORMENTES</t>
  </si>
  <si>
    <t>PIX: 21999520610</t>
  </si>
  <si>
    <t>38</t>
  </si>
  <si>
    <t>INSTALAÇÃO FECHADURA ELETRONICA, CAIXA DE TOMADA, BATENTES E RODAPÉS - ADITIVO PED. 285</t>
  </si>
  <si>
    <t>28</t>
  </si>
  <si>
    <t>5</t>
  </si>
  <si>
    <t>00000011479</t>
  </si>
  <si>
    <t>LIMPEZA BRISE E MATERIAIS</t>
  </si>
  <si>
    <t>CESTAS BASICAS</t>
  </si>
  <si>
    <t>272239</t>
  </si>
  <si>
    <t>5.5</t>
  </si>
  <si>
    <t>TINTA</t>
  </si>
  <si>
    <t>7239</t>
  </si>
  <si>
    <t>47</t>
  </si>
  <si>
    <t>5.9</t>
  </si>
  <si>
    <t>PIX: 31973612023</t>
  </si>
  <si>
    <t>CESTA BÁSICA</t>
  </si>
  <si>
    <t>276241</t>
  </si>
  <si>
    <t>Rua  Zodiaco, 87  Sala 07 – Santa  Lúcia - Belo Horizonte - MG
(31) 3654-6616 / (31) 99974-1241 /  (31) 98711-1139
rvr.engenharia@gmail.com / vinicius.rinaldi26@gmail.com</t>
  </si>
  <si>
    <t>FRANCISCO JOSE TOLENTINO BRANDAO</t>
  </si>
  <si>
    <t>Data Inicial:</t>
  </si>
  <si>
    <t>RUA CANASTRA, Nº 1.706 - COND. QUINTAS DO MORRO - NOVA LIMA - MG - CEP: 34010-510</t>
  </si>
  <si>
    <t>RESUMO DAS DESPESAS</t>
  </si>
  <si>
    <t>% ADM OBRA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</si>
  <si>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</si>
  <si>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</si>
  <si>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</si>
  <si>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</si>
  <si>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</si>
  <si>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</si>
  <si>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</si>
  <si>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</si>
  <si>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</si>
  <si>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</si>
  <si>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</si>
  <si>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</si>
  <si>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</si>
  <si>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TP</t>
  </si>
  <si>
    <t>ADMINISTRATIVO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</si>
  <si>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</si>
  <si>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</si>
  <si>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</si>
  <si>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</si>
  <si>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</si>
  <si>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</si>
  <si>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</si>
  <si>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</si>
  <si>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</si>
  <si>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</si>
  <si>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</si>
  <si>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</si>
  <si>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</si>
  <si>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</si>
  <si>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</si>
  <si>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</si>
  <si>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</si>
  <si>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</si>
  <si>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</si>
  <si>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</si>
  <si>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</si>
  <si>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</si>
  <si>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</si>
  <si>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</si>
  <si>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</si>
  <si>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Data Vencimento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</si>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</sst>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70" formatCode="yyyy\-mm\-dd"/>
    <numFmt numFmtId="171" formatCode="_(&quot;R$&quot;* #,##0.00_);_(&quot;R$&quot;* \(#,##0.00\);_(&quot;R$&quot;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2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1" fontId="5" fillId="0" borderId="0"/>
    <xf numFmtId="43" fontId="3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6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43" fontId="0" fillId="0" borderId="22" xfId="8" applyFon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4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43" fontId="0" fillId="0" borderId="0" xfId="0" applyNumberFormat="1" applyAlignment="1" applyProtection="1">
      <alignment vertical="center"/>
      <protection locked="0"/>
    </xf>
    <xf numFmtId="1" fontId="0" fillId="0" borderId="0" xfId="1" applyNumberFormat="1" applyFon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10" fontId="4" fillId="3" borderId="0" xfId="0" applyNumberFormat="1" applyFont="1" applyFill="1" applyAlignment="1">
      <alignment vertical="center"/>
    </xf>
    <xf numFmtId="4" fontId="0" fillId="0" borderId="0" xfId="0" applyNumberFormat="1"/>
    <xf numFmtId="0" fontId="11" fillId="4" borderId="0" xfId="8" applyNumberFormat="1" applyFont="1" applyFill="1" applyAlignment="1">
      <alignment vertical="center"/>
    </xf>
    <xf numFmtId="0" fontId="13" fillId="0" borderId="0" xfId="0" applyFont="1" applyAlignment="1">
      <alignment horizontal="center"/>
    </xf>
    <xf numFmtId="170" fontId="0" fillId="0" borderId="0" xfId="0" applyNumberFormat="1"/>
    <xf numFmtId="0" fontId="0" fillId="0" borderId="0" xfId="0" applyAlignment="1">
      <alignment horizontal="right" vertical="center"/>
    </xf>
    <xf numFmtId="14" fontId="14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43" fontId="15" fillId="0" borderId="0" xfId="0" applyNumberFormat="1" applyFont="1" applyAlignment="1">
      <alignment vertical="center"/>
    </xf>
    <xf numFmtId="9" fontId="0" fillId="0" borderId="0" xfId="0" applyNumberFormat="1" applyAlignment="1">
      <alignment vertical="center"/>
    </xf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9"/>
  <sheetViews>
    <sheetView tabSelected="1" zoomScale="80" zoomScaleNormal="80" workbookViewId="0">
      <pane ySplit="1" topLeftCell="A143" activePane="bottomLeft" state="frozen"/>
      <selection pane="bottomLeft" activeCell="A164" sqref="A164"/>
    </sheetView>
  </sheetViews>
  <sheetFormatPr defaultColWidth="11.125" defaultRowHeight="15.75" x14ac:dyDescent="0.25"/>
  <cols>
    <col min="1" max="1" width="12.125" style="53" customWidth="1"/>
    <col min="2" max="2" width="11" style="1" bestFit="1" customWidth="1"/>
    <col min="3" max="3" width="18.375" style="51" bestFit="1" customWidth="1"/>
    <col min="4" max="4" width="44.5" style="54" bestFit="1" customWidth="1"/>
    <col min="5" max="5" width="41.5" style="42" bestFit="1" customWidth="1"/>
    <col min="6" max="6" width="10.875" style="42" customWidth="1"/>
    <col min="7" max="7" width="12.5" style="51" bestFit="1" customWidth="1"/>
    <col min="8" max="8" width="7.625" style="55" bestFit="1" customWidth="1"/>
    <col min="9" max="9" width="16.5" style="56" customWidth="1"/>
    <col min="10" max="10" width="11.875" style="6" bestFit="1" customWidth="1"/>
    <col min="11" max="11" width="13.375" style="57" bestFit="1" customWidth="1"/>
    <col min="12" max="12" width="41.375" style="1" bestFit="1" customWidth="1"/>
    <col min="13" max="13" width="20.5" style="51" customWidth="1"/>
    <col min="14" max="14" width="15" style="51" customWidth="1"/>
    <col min="15" max="15" width="9.625" style="51" customWidth="1"/>
    <col min="16" max="16" width="18.625" style="52" bestFit="1" customWidth="1"/>
    <col min="17" max="17" width="13.125" style="1" bestFit="1" customWidth="1"/>
    <col min="18" max="18" width="9.375" style="51" customWidth="1"/>
    <col min="19" max="30" width="11.125" style="1" customWidth="1"/>
    <col min="31" max="16384" width="11.125" style="1"/>
  </cols>
  <sheetData>
    <row r="1" spans="1:17" ht="24" customHeight="1" thickBot="1" x14ac:dyDescent="0.3">
      <c r="A1" s="45" t="s">
        <v>0</v>
      </c>
      <c r="B1" s="44" t="s">
        <v>1</v>
      </c>
      <c r="C1" s="46" t="s">
        <v>2</v>
      </c>
      <c r="D1" s="44" t="s">
        <v>3</v>
      </c>
      <c r="E1" s="44" t="s">
        <v>4</v>
      </c>
      <c r="F1" s="44" t="s">
        <v>5</v>
      </c>
      <c r="G1" s="47" t="s">
        <v>6</v>
      </c>
      <c r="H1" s="44" t="s">
        <v>7</v>
      </c>
      <c r="I1" s="47" t="s">
        <v>8</v>
      </c>
      <c r="J1" s="48" t="s">
        <v>9</v>
      </c>
      <c r="K1" s="49" t="s">
        <v>10</v>
      </c>
      <c r="L1" s="50" t="s">
        <v>11</v>
      </c>
      <c r="M1" s="50" t="s">
        <v>12</v>
      </c>
      <c r="N1" s="62" t="s">
        <v>13</v>
      </c>
      <c r="O1" s="62" t="s">
        <v>14</v>
      </c>
      <c r="P1" s="62" t="s">
        <v>15</v>
      </c>
      <c r="Q1" s="62" t="s">
        <v>16</v>
      </c>
    </row>
    <row r="2" spans="1:17" ht="17.100000000000001" customHeight="1" thickTop="1" x14ac:dyDescent="0.25">
      <c r="A2" s="41"/>
      <c r="B2" s="58"/>
      <c r="G2" s="59"/>
      <c r="I2" s="59"/>
      <c r="J2" s="41"/>
      <c r="M2" s="40"/>
      <c r="N2" t="str">
        <f t="shared" ref="N2:N108" si="0">IF(ISERROR(SEARCH("NF",E2,1)),"NÃO","SIM")</f>
        <v>NÃO</v>
      </c>
      <c r="O2" t="str">
        <f t="shared" ref="O2:O108" si="1">IF($B2=5,"SIM","")</f>
        <v/>
      </c>
      <c r="P2" s="52" t="str">
        <f t="shared" ref="P2:P108" si="2">A2&amp;B2&amp;C2&amp;E2&amp;G2&amp;EDATE(J2,0)</f>
        <v>0</v>
      </c>
      <c r="Q2" s="1" t="str">
        <f>IF(A2=0,"",VLOOKUP($A2,RESUMO!$A$8:$B$117,2,FALSE))</f>
        <v/>
      </c>
    </row>
    <row r="3" spans="1:17" ht="17.100000000000001" customHeight="1" x14ac:dyDescent="0.25">
      <c r="A3" s="41">
        <v>44474</v>
      </c>
      <c r="B3" s="58">
        <v>6</v>
      </c>
      <c r="G3" s="59"/>
      <c r="I3" s="59">
        <v>123569.78</v>
      </c>
      <c r="J3" s="41"/>
      <c r="M3"/>
      <c r="N3" t="str">
        <f t="shared" ref="N3:N66" si="3">IF(ISERROR(SEARCH("NF",E3,1)),"NÃO","SIM")</f>
        <v>NÃO</v>
      </c>
      <c r="O3" t="str">
        <f t="shared" si="1"/>
        <v/>
      </c>
      <c r="P3" s="52" t="str">
        <f t="shared" ref="P3:P66" si="4">A3&amp;B3&amp;C3&amp;E3&amp;G3&amp;EDATE(J3,0)</f>
        <v>4447460</v>
      </c>
      <c r="Q3" s="1">
        <f>IF(A3=0,"",VLOOKUP($A3,RESUMO!$A$8:$B$117,2,FALSE))</f>
        <v>1</v>
      </c>
    </row>
    <row r="4" spans="1:17" ht="17.100000000000001" customHeight="1" x14ac:dyDescent="0.25">
      <c r="A4" s="41">
        <v>44489</v>
      </c>
      <c r="B4" s="58">
        <v>6</v>
      </c>
      <c r="G4" s="59"/>
      <c r="I4" s="59">
        <v>511.2</v>
      </c>
      <c r="J4" s="41"/>
      <c r="M4"/>
      <c r="N4" t="str">
        <f t="shared" si="3"/>
        <v>NÃO</v>
      </c>
      <c r="O4" t="str">
        <f t="shared" si="1"/>
        <v/>
      </c>
      <c r="P4" s="52" t="str">
        <f t="shared" si="4"/>
        <v>4448960</v>
      </c>
      <c r="Q4" s="1">
        <f>IF(A4=0,"",VLOOKUP($A4,RESUMO!$A$8:$B$117,2,FALSE))</f>
        <v>2</v>
      </c>
    </row>
    <row r="5" spans="1:17" ht="17.100000000000001" customHeight="1" x14ac:dyDescent="0.25">
      <c r="A5" s="41">
        <v>44505</v>
      </c>
      <c r="B5" s="58">
        <v>6</v>
      </c>
      <c r="G5" s="59"/>
      <c r="I5" s="59">
        <v>26244</v>
      </c>
      <c r="J5" s="41"/>
      <c r="M5"/>
      <c r="N5" t="str">
        <f t="shared" si="3"/>
        <v>NÃO</v>
      </c>
      <c r="O5" t="str">
        <f t="shared" si="1"/>
        <v/>
      </c>
      <c r="P5" s="52" t="str">
        <f t="shared" si="4"/>
        <v>4450560</v>
      </c>
      <c r="Q5" s="1">
        <f>IF(A5=0,"",VLOOKUP($A5,RESUMO!$A$8:$B$117,2,FALSE))</f>
        <v>3</v>
      </c>
    </row>
    <row r="6" spans="1:17" ht="17.100000000000001" customHeight="1" x14ac:dyDescent="0.25">
      <c r="A6" s="41">
        <v>44535</v>
      </c>
      <c r="B6" s="58">
        <v>6</v>
      </c>
      <c r="G6" s="59"/>
      <c r="I6" s="59">
        <v>126278.3</v>
      </c>
      <c r="J6" s="41"/>
      <c r="M6"/>
      <c r="N6" t="str">
        <f t="shared" si="3"/>
        <v>NÃO</v>
      </c>
      <c r="O6" t="str">
        <f t="shared" si="1"/>
        <v/>
      </c>
      <c r="P6" s="52" t="str">
        <f t="shared" si="4"/>
        <v>4453560</v>
      </c>
      <c r="Q6" s="1">
        <f>IF(A6=0,"",VLOOKUP($A6,RESUMO!$A$8:$B$117,2,FALSE))</f>
        <v>4</v>
      </c>
    </row>
    <row r="7" spans="1:17" ht="17.100000000000001" customHeight="1" x14ac:dyDescent="0.25">
      <c r="A7" s="41">
        <v>44550</v>
      </c>
      <c r="B7" s="58">
        <v>6</v>
      </c>
      <c r="G7" s="59"/>
      <c r="I7" s="59">
        <v>67198.55</v>
      </c>
      <c r="J7" s="41"/>
      <c r="M7"/>
      <c r="N7" t="str">
        <f t="shared" si="3"/>
        <v>NÃO</v>
      </c>
      <c r="O7" t="str">
        <f t="shared" si="1"/>
        <v/>
      </c>
      <c r="P7" s="52" t="str">
        <f t="shared" si="4"/>
        <v>4455060</v>
      </c>
      <c r="Q7" s="1">
        <f>IF(A7=0,"",VLOOKUP($A7,RESUMO!$A$8:$B$117,2,FALSE))</f>
        <v>5</v>
      </c>
    </row>
    <row r="8" spans="1:17" ht="17.100000000000001" customHeight="1" x14ac:dyDescent="0.25">
      <c r="A8" s="41">
        <v>44566</v>
      </c>
      <c r="B8" s="58">
        <v>6</v>
      </c>
      <c r="G8" s="59"/>
      <c r="I8" s="59">
        <v>45236.119999999995</v>
      </c>
      <c r="J8" s="41"/>
      <c r="M8"/>
      <c r="N8" t="str">
        <f t="shared" si="3"/>
        <v>NÃO</v>
      </c>
      <c r="O8" t="str">
        <f t="shared" si="1"/>
        <v/>
      </c>
      <c r="P8" s="52" t="str">
        <f t="shared" si="4"/>
        <v>4456660</v>
      </c>
      <c r="Q8" s="1">
        <f>IF(A8=0,"",VLOOKUP($A8,RESUMO!$A$8:$B$117,2,FALSE))</f>
        <v>6</v>
      </c>
    </row>
    <row r="9" spans="1:17" ht="17.100000000000001" customHeight="1" x14ac:dyDescent="0.25">
      <c r="A9" s="41">
        <v>44581</v>
      </c>
      <c r="B9" s="58">
        <v>6</v>
      </c>
      <c r="G9" s="59"/>
      <c r="I9" s="59">
        <v>43937.09</v>
      </c>
      <c r="J9" s="41"/>
      <c r="M9"/>
      <c r="N9" t="str">
        <f t="shared" si="3"/>
        <v>NÃO</v>
      </c>
      <c r="O9" t="str">
        <f t="shared" si="1"/>
        <v/>
      </c>
      <c r="P9" s="52" t="str">
        <f t="shared" si="4"/>
        <v>4458160</v>
      </c>
      <c r="Q9" s="1">
        <f>IF(A9=0,"",VLOOKUP($A9,RESUMO!$A$8:$B$117,2,FALSE))</f>
        <v>7</v>
      </c>
    </row>
    <row r="10" spans="1:17" ht="17.100000000000001" customHeight="1" x14ac:dyDescent="0.25">
      <c r="A10" s="41">
        <v>44597</v>
      </c>
      <c r="B10" s="58">
        <v>6</v>
      </c>
      <c r="G10" s="59"/>
      <c r="I10" s="59">
        <v>40440.959999999999</v>
      </c>
      <c r="J10" s="41"/>
      <c r="M10"/>
      <c r="N10" t="str">
        <f t="shared" si="3"/>
        <v>NÃO</v>
      </c>
      <c r="O10" t="str">
        <f t="shared" si="1"/>
        <v/>
      </c>
      <c r="P10" s="52" t="str">
        <f t="shared" si="4"/>
        <v>4459760</v>
      </c>
      <c r="Q10" s="1">
        <f>IF(A10=0,"",VLOOKUP($A10,RESUMO!$A$8:$B$117,2,FALSE))</f>
        <v>8</v>
      </c>
    </row>
    <row r="11" spans="1:17" ht="17.100000000000001" customHeight="1" x14ac:dyDescent="0.25">
      <c r="A11" s="41">
        <v>44612</v>
      </c>
      <c r="B11" s="58">
        <v>6</v>
      </c>
      <c r="G11" s="59"/>
      <c r="I11" s="59">
        <v>55536.25</v>
      </c>
      <c r="J11" s="41"/>
      <c r="M11"/>
      <c r="N11" t="str">
        <f t="shared" si="3"/>
        <v>NÃO</v>
      </c>
      <c r="O11" t="str">
        <f t="shared" si="1"/>
        <v/>
      </c>
      <c r="P11" s="52" t="str">
        <f t="shared" si="4"/>
        <v>4461260</v>
      </c>
      <c r="Q11" s="1">
        <f>IF(A11=0,"",VLOOKUP($A11,RESUMO!$A$8:$B$117,2,FALSE))</f>
        <v>9</v>
      </c>
    </row>
    <row r="12" spans="1:17" ht="17.100000000000001" customHeight="1" x14ac:dyDescent="0.25">
      <c r="A12" s="41">
        <v>44625</v>
      </c>
      <c r="B12" s="58">
        <v>6</v>
      </c>
      <c r="G12" s="59"/>
      <c r="I12" s="59">
        <v>128505.26999999996</v>
      </c>
      <c r="J12" s="41"/>
      <c r="M12"/>
      <c r="N12" t="str">
        <f t="shared" si="3"/>
        <v>NÃO</v>
      </c>
      <c r="O12" t="str">
        <f t="shared" si="1"/>
        <v/>
      </c>
      <c r="P12" s="52" t="str">
        <f t="shared" si="4"/>
        <v>4462560</v>
      </c>
      <c r="Q12" s="1">
        <f>IF(A12=0,"",VLOOKUP($A12,RESUMO!$A$8:$B$117,2,FALSE))</f>
        <v>10</v>
      </c>
    </row>
    <row r="13" spans="1:17" ht="17.100000000000001" customHeight="1" x14ac:dyDescent="0.25">
      <c r="A13" s="41">
        <v>44640</v>
      </c>
      <c r="B13" s="58">
        <v>6</v>
      </c>
      <c r="G13" s="59"/>
      <c r="I13" s="59">
        <v>45002.392799999972</v>
      </c>
      <c r="J13" s="41"/>
      <c r="M13"/>
      <c r="N13" t="str">
        <f t="shared" si="3"/>
        <v>NÃO</v>
      </c>
      <c r="O13" t="str">
        <f t="shared" si="1"/>
        <v/>
      </c>
      <c r="P13" s="52" t="str">
        <f t="shared" si="4"/>
        <v>4464060</v>
      </c>
      <c r="Q13" s="1">
        <f>IF(A13=0,"",VLOOKUP($A13,RESUMO!$A$8:$B$117,2,FALSE))</f>
        <v>11</v>
      </c>
    </row>
    <row r="14" spans="1:17" ht="17.100000000000001" customHeight="1" x14ac:dyDescent="0.25">
      <c r="A14" s="41">
        <v>44656</v>
      </c>
      <c r="B14" s="58">
        <v>6</v>
      </c>
      <c r="G14" s="59"/>
      <c r="I14" s="59">
        <v>103293.97159999993</v>
      </c>
      <c r="J14" s="41"/>
      <c r="M14"/>
      <c r="N14" t="str">
        <f t="shared" si="3"/>
        <v>NÃO</v>
      </c>
      <c r="O14" t="str">
        <f t="shared" si="1"/>
        <v/>
      </c>
      <c r="P14" s="52" t="str">
        <f t="shared" si="4"/>
        <v>4465660</v>
      </c>
      <c r="Q14" s="1">
        <f>IF(A14=0,"",VLOOKUP($A14,RESUMO!$A$8:$B$117,2,FALSE))</f>
        <v>12</v>
      </c>
    </row>
    <row r="15" spans="1:17" ht="17.100000000000001" customHeight="1" x14ac:dyDescent="0.25">
      <c r="A15" s="41">
        <v>44671</v>
      </c>
      <c r="B15" s="58">
        <v>6</v>
      </c>
      <c r="G15" s="59"/>
      <c r="I15" s="59">
        <v>43509.46</v>
      </c>
      <c r="J15" s="41"/>
      <c r="M15"/>
      <c r="N15" t="str">
        <f t="shared" si="3"/>
        <v>NÃO</v>
      </c>
      <c r="O15" t="str">
        <f t="shared" si="1"/>
        <v/>
      </c>
      <c r="P15" s="52" t="str">
        <f t="shared" si="4"/>
        <v>4467160</v>
      </c>
      <c r="Q15" s="1">
        <f>IF(A15=0,"",VLOOKUP($A15,RESUMO!$A$8:$B$117,2,FALSE))</f>
        <v>13</v>
      </c>
    </row>
    <row r="16" spans="1:17" ht="17.100000000000001" customHeight="1" x14ac:dyDescent="0.25">
      <c r="A16" s="41">
        <v>44686</v>
      </c>
      <c r="B16" s="58">
        <v>6</v>
      </c>
      <c r="G16" s="59"/>
      <c r="I16" s="59">
        <v>86537.749999999985</v>
      </c>
      <c r="J16" s="41"/>
      <c r="M16"/>
      <c r="N16" t="str">
        <f t="shared" si="3"/>
        <v>NÃO</v>
      </c>
      <c r="O16" t="str">
        <f t="shared" si="1"/>
        <v/>
      </c>
      <c r="P16" s="52" t="str">
        <f t="shared" si="4"/>
        <v>4468660</v>
      </c>
      <c r="Q16" s="1">
        <f>IF(A16=0,"",VLOOKUP($A16,RESUMO!$A$8:$B$117,2,FALSE))</f>
        <v>14</v>
      </c>
    </row>
    <row r="17" spans="1:17" ht="17.100000000000001" customHeight="1" x14ac:dyDescent="0.25">
      <c r="A17" s="41">
        <v>44701</v>
      </c>
      <c r="B17" s="58">
        <v>6</v>
      </c>
      <c r="G17" s="59"/>
      <c r="I17" s="59">
        <v>60749.009999999995</v>
      </c>
      <c r="J17" s="41"/>
      <c r="M17"/>
      <c r="N17" t="str">
        <f t="shared" si="3"/>
        <v>NÃO</v>
      </c>
      <c r="O17" t="str">
        <f t="shared" si="1"/>
        <v/>
      </c>
      <c r="P17" s="52" t="str">
        <f t="shared" si="4"/>
        <v>4470160</v>
      </c>
      <c r="Q17" s="1">
        <f>IF(A17=0,"",VLOOKUP($A17,RESUMO!$A$8:$B$117,2,FALSE))</f>
        <v>15</v>
      </c>
    </row>
    <row r="18" spans="1:17" ht="17.100000000000001" customHeight="1" x14ac:dyDescent="0.25">
      <c r="A18" s="41">
        <v>44717</v>
      </c>
      <c r="B18" s="58">
        <v>6</v>
      </c>
      <c r="G18" s="59"/>
      <c r="I18" s="59">
        <v>64194.099999999991</v>
      </c>
      <c r="J18" s="41"/>
      <c r="M18"/>
      <c r="N18" t="str">
        <f t="shared" si="3"/>
        <v>NÃO</v>
      </c>
      <c r="O18" t="str">
        <f t="shared" si="1"/>
        <v/>
      </c>
      <c r="P18" s="52" t="str">
        <f t="shared" si="4"/>
        <v>4471760</v>
      </c>
      <c r="Q18" s="1">
        <f>IF(A18=0,"",VLOOKUP($A18,RESUMO!$A$8:$B$117,2,FALSE))</f>
        <v>16</v>
      </c>
    </row>
    <row r="19" spans="1:17" ht="17.100000000000001" customHeight="1" x14ac:dyDescent="0.25">
      <c r="A19" s="41">
        <v>44732</v>
      </c>
      <c r="B19" s="58">
        <v>6</v>
      </c>
      <c r="G19" s="59"/>
      <c r="I19" s="59">
        <v>80359.710000000006</v>
      </c>
      <c r="J19" s="41"/>
      <c r="M19"/>
      <c r="N19" t="str">
        <f t="shared" si="3"/>
        <v>NÃO</v>
      </c>
      <c r="O19" t="str">
        <f t="shared" si="1"/>
        <v/>
      </c>
      <c r="P19" s="52" t="str">
        <f t="shared" si="4"/>
        <v>4473260</v>
      </c>
      <c r="Q19" s="1">
        <f>IF(A19=0,"",VLOOKUP($A19,RESUMO!$A$8:$B$117,2,FALSE))</f>
        <v>17</v>
      </c>
    </row>
    <row r="20" spans="1:17" ht="17.100000000000001" customHeight="1" x14ac:dyDescent="0.25">
      <c r="A20" s="41">
        <v>44747</v>
      </c>
      <c r="B20" s="58">
        <v>6</v>
      </c>
      <c r="G20" s="59"/>
      <c r="I20" s="59">
        <v>152560.70000000001</v>
      </c>
      <c r="J20" s="41"/>
      <c r="M20"/>
      <c r="N20" t="str">
        <f t="shared" si="3"/>
        <v>NÃO</v>
      </c>
      <c r="O20" t="str">
        <f t="shared" si="1"/>
        <v/>
      </c>
      <c r="P20" s="52" t="str">
        <f t="shared" si="4"/>
        <v>4474760</v>
      </c>
      <c r="Q20" s="1">
        <f>IF(A20=0,"",VLOOKUP($A20,RESUMO!$A$8:$B$117,2,FALSE))</f>
        <v>18</v>
      </c>
    </row>
    <row r="21" spans="1:17" ht="17.100000000000001" customHeight="1" x14ac:dyDescent="0.25">
      <c r="A21" s="41">
        <v>44762</v>
      </c>
      <c r="B21" s="58">
        <v>6</v>
      </c>
      <c r="G21" s="59"/>
      <c r="I21" s="59">
        <v>38097.480000000003</v>
      </c>
      <c r="J21" s="41"/>
      <c r="M21"/>
      <c r="N21" t="str">
        <f t="shared" si="3"/>
        <v>NÃO</v>
      </c>
      <c r="O21" t="str">
        <f t="shared" si="1"/>
        <v/>
      </c>
      <c r="P21" s="52" t="str">
        <f t="shared" si="4"/>
        <v>4476260</v>
      </c>
      <c r="Q21" s="1">
        <f>IF(A21=0,"",VLOOKUP($A21,RESUMO!$A$8:$B$117,2,FALSE))</f>
        <v>19</v>
      </c>
    </row>
    <row r="22" spans="1:17" ht="17.100000000000001" customHeight="1" x14ac:dyDescent="0.25">
      <c r="A22" s="41">
        <v>44778</v>
      </c>
      <c r="B22" s="58">
        <v>6</v>
      </c>
      <c r="G22" s="59"/>
      <c r="I22" s="59">
        <v>84286.359999999986</v>
      </c>
      <c r="J22" s="41"/>
      <c r="M22"/>
      <c r="N22" t="str">
        <f t="shared" si="3"/>
        <v>NÃO</v>
      </c>
      <c r="O22" t="str">
        <f t="shared" si="1"/>
        <v/>
      </c>
      <c r="P22" s="52" t="str">
        <f t="shared" si="4"/>
        <v>4477860</v>
      </c>
      <c r="Q22" s="1">
        <f>IF(A22=0,"",VLOOKUP($A22,RESUMO!$A$8:$B$117,2,FALSE))</f>
        <v>20</v>
      </c>
    </row>
    <row r="23" spans="1:17" ht="17.100000000000001" customHeight="1" x14ac:dyDescent="0.25">
      <c r="A23" s="41">
        <v>44793</v>
      </c>
      <c r="B23" s="58">
        <v>6</v>
      </c>
      <c r="G23" s="59"/>
      <c r="I23" s="59">
        <v>223815.83</v>
      </c>
      <c r="J23" s="41"/>
      <c r="M23"/>
      <c r="N23" t="str">
        <f t="shared" si="3"/>
        <v>NÃO</v>
      </c>
      <c r="O23" t="str">
        <f t="shared" si="1"/>
        <v/>
      </c>
      <c r="P23" s="52" t="str">
        <f t="shared" si="4"/>
        <v>4479360</v>
      </c>
      <c r="Q23" s="1">
        <f>IF(A23=0,"",VLOOKUP($A23,RESUMO!$A$8:$B$117,2,FALSE))</f>
        <v>21</v>
      </c>
    </row>
    <row r="24" spans="1:17" ht="17.100000000000001" customHeight="1" x14ac:dyDescent="0.25">
      <c r="A24" s="41">
        <v>44809</v>
      </c>
      <c r="B24" s="58">
        <v>6</v>
      </c>
      <c r="G24" s="59"/>
      <c r="I24" s="59">
        <v>53644.46</v>
      </c>
      <c r="J24" s="41"/>
      <c r="M24"/>
      <c r="N24" t="str">
        <f t="shared" si="3"/>
        <v>NÃO</v>
      </c>
      <c r="O24" t="str">
        <f t="shared" si="1"/>
        <v/>
      </c>
      <c r="P24" s="52" t="str">
        <f t="shared" si="4"/>
        <v>4480960</v>
      </c>
      <c r="Q24" s="1">
        <f>IF(A24=0,"",VLOOKUP($A24,RESUMO!$A$8:$B$117,2,FALSE))</f>
        <v>22</v>
      </c>
    </row>
    <row r="25" spans="1:17" ht="17.100000000000001" customHeight="1" x14ac:dyDescent="0.25">
      <c r="A25" s="41">
        <v>44824</v>
      </c>
      <c r="B25" s="58">
        <v>6</v>
      </c>
      <c r="G25" s="59"/>
      <c r="I25" s="59">
        <v>53281.37</v>
      </c>
      <c r="J25" s="41"/>
      <c r="M25"/>
      <c r="N25" t="str">
        <f t="shared" si="3"/>
        <v>NÃO</v>
      </c>
      <c r="O25" t="str">
        <f t="shared" si="1"/>
        <v/>
      </c>
      <c r="P25" s="52" t="str">
        <f t="shared" si="4"/>
        <v>4482460</v>
      </c>
      <c r="Q25" s="1">
        <f>IF(A25=0,"",VLOOKUP($A25,RESUMO!$A$8:$B$117,2,FALSE))</f>
        <v>23</v>
      </c>
    </row>
    <row r="26" spans="1:17" ht="17.100000000000001" customHeight="1" x14ac:dyDescent="0.25">
      <c r="A26" s="41">
        <v>44839</v>
      </c>
      <c r="B26" s="58">
        <v>6</v>
      </c>
      <c r="G26" s="59"/>
      <c r="I26" s="59">
        <v>76830.960000000006</v>
      </c>
      <c r="J26" s="41"/>
      <c r="M26"/>
      <c r="N26" t="str">
        <f t="shared" si="3"/>
        <v>NÃO</v>
      </c>
      <c r="O26" t="str">
        <f t="shared" si="1"/>
        <v/>
      </c>
      <c r="P26" s="52" t="str">
        <f t="shared" si="4"/>
        <v>4483960</v>
      </c>
      <c r="Q26" s="1">
        <f>IF(A26=0,"",VLOOKUP($A26,RESUMO!$A$8:$B$117,2,FALSE))</f>
        <v>24</v>
      </c>
    </row>
    <row r="27" spans="1:17" ht="17.100000000000001" customHeight="1" x14ac:dyDescent="0.25">
      <c r="A27" s="41">
        <v>44854</v>
      </c>
      <c r="B27" s="58">
        <v>6</v>
      </c>
      <c r="G27" s="59"/>
      <c r="I27" s="59">
        <v>80875.539999999994</v>
      </c>
      <c r="J27" s="41"/>
      <c r="M27"/>
      <c r="N27" t="str">
        <f t="shared" si="3"/>
        <v>NÃO</v>
      </c>
      <c r="O27" t="str">
        <f t="shared" si="1"/>
        <v/>
      </c>
      <c r="P27" s="52" t="str">
        <f t="shared" si="4"/>
        <v>4485460</v>
      </c>
      <c r="Q27" s="1">
        <f>IF(A27=0,"",VLOOKUP($A27,RESUMO!$A$8:$B$117,2,FALSE))</f>
        <v>25</v>
      </c>
    </row>
    <row r="28" spans="1:17" ht="17.100000000000001" customHeight="1" x14ac:dyDescent="0.25">
      <c r="A28" s="41">
        <v>44870</v>
      </c>
      <c r="B28" s="58">
        <v>6</v>
      </c>
      <c r="G28" s="59"/>
      <c r="I28" s="59">
        <v>78279.200000000012</v>
      </c>
      <c r="J28" s="41"/>
      <c r="M28"/>
      <c r="N28" t="str">
        <f t="shared" si="3"/>
        <v>NÃO</v>
      </c>
      <c r="O28" t="str">
        <f t="shared" si="1"/>
        <v/>
      </c>
      <c r="P28" s="52" t="str">
        <f t="shared" si="4"/>
        <v>4487060</v>
      </c>
      <c r="Q28" s="1">
        <f>IF(A28=0,"",VLOOKUP($A28,RESUMO!$A$8:$B$117,2,FALSE))</f>
        <v>26</v>
      </c>
    </row>
    <row r="29" spans="1:17" ht="17.100000000000001" customHeight="1" x14ac:dyDescent="0.25">
      <c r="A29" s="41">
        <v>44885</v>
      </c>
      <c r="B29" s="58">
        <v>6</v>
      </c>
      <c r="G29" s="59"/>
      <c r="I29" s="59">
        <v>72996.94</v>
      </c>
      <c r="J29" s="41"/>
      <c r="M29"/>
      <c r="N29" t="str">
        <f t="shared" si="3"/>
        <v>NÃO</v>
      </c>
      <c r="O29" t="str">
        <f t="shared" si="1"/>
        <v/>
      </c>
      <c r="P29" s="52" t="str">
        <f t="shared" si="4"/>
        <v>4488560</v>
      </c>
      <c r="Q29" s="1">
        <f>IF(A29=0,"",VLOOKUP($A29,RESUMO!$A$8:$B$117,2,FALSE))</f>
        <v>27</v>
      </c>
    </row>
    <row r="30" spans="1:17" ht="17.100000000000001" customHeight="1" x14ac:dyDescent="0.25">
      <c r="A30" s="41">
        <v>44900</v>
      </c>
      <c r="B30" s="58">
        <v>6</v>
      </c>
      <c r="G30" s="59"/>
      <c r="I30" s="59">
        <v>42469.19</v>
      </c>
      <c r="J30" s="41"/>
      <c r="M30"/>
      <c r="N30" t="str">
        <f t="shared" si="3"/>
        <v>NÃO</v>
      </c>
      <c r="O30" t="str">
        <f t="shared" si="1"/>
        <v/>
      </c>
      <c r="P30" s="52" t="str">
        <f t="shared" si="4"/>
        <v>4490060</v>
      </c>
      <c r="Q30" s="1">
        <f>IF(A30=0,"",VLOOKUP($A30,RESUMO!$A$8:$B$117,2,FALSE))</f>
        <v>28</v>
      </c>
    </row>
    <row r="31" spans="1:17" ht="17.100000000000001" customHeight="1" x14ac:dyDescent="0.25">
      <c r="A31" s="41">
        <v>44915</v>
      </c>
      <c r="B31" s="58">
        <v>6</v>
      </c>
      <c r="G31" s="59"/>
      <c r="I31" s="59">
        <v>68642.960000000006</v>
      </c>
      <c r="J31" s="41"/>
      <c r="M31"/>
      <c r="N31" t="str">
        <f t="shared" si="3"/>
        <v>NÃO</v>
      </c>
      <c r="O31" t="str">
        <f t="shared" si="1"/>
        <v/>
      </c>
      <c r="P31" s="52" t="str">
        <f t="shared" si="4"/>
        <v>4491560</v>
      </c>
      <c r="Q31" s="1">
        <f>IF(A31=0,"",VLOOKUP($A31,RESUMO!$A$8:$B$117,2,FALSE))</f>
        <v>29</v>
      </c>
    </row>
    <row r="32" spans="1:17" ht="17.100000000000001" customHeight="1" x14ac:dyDescent="0.25">
      <c r="A32" s="41">
        <v>44931</v>
      </c>
      <c r="B32" s="58">
        <v>6</v>
      </c>
      <c r="G32" s="59"/>
      <c r="I32" s="59">
        <v>31885.000000000004</v>
      </c>
      <c r="J32" s="41"/>
      <c r="M32"/>
      <c r="N32" t="str">
        <f t="shared" si="3"/>
        <v>NÃO</v>
      </c>
      <c r="O32" t="str">
        <f t="shared" si="1"/>
        <v/>
      </c>
      <c r="P32" s="52" t="str">
        <f t="shared" si="4"/>
        <v>4493160</v>
      </c>
      <c r="Q32" s="1">
        <f>IF(A32=0,"",VLOOKUP($A32,RESUMO!$A$8:$B$117,2,FALSE))</f>
        <v>30</v>
      </c>
    </row>
    <row r="33" spans="1:17" ht="17.100000000000001" customHeight="1" x14ac:dyDescent="0.25">
      <c r="A33" s="41">
        <v>44946</v>
      </c>
      <c r="B33" s="58">
        <v>6</v>
      </c>
      <c r="G33" s="59"/>
      <c r="I33" s="59">
        <v>25285.32</v>
      </c>
      <c r="J33" s="41"/>
      <c r="M33"/>
      <c r="N33" t="str">
        <f t="shared" si="3"/>
        <v>NÃO</v>
      </c>
      <c r="O33" t="str">
        <f t="shared" si="1"/>
        <v/>
      </c>
      <c r="P33" s="52" t="str">
        <f t="shared" si="4"/>
        <v>4494660</v>
      </c>
      <c r="Q33" s="1">
        <f>IF(A33=0,"",VLOOKUP($A33,RESUMO!$A$8:$B$117,2,FALSE))</f>
        <v>31</v>
      </c>
    </row>
    <row r="34" spans="1:17" ht="17.100000000000001" customHeight="1" x14ac:dyDescent="0.25">
      <c r="A34" s="41">
        <v>44962</v>
      </c>
      <c r="B34" s="58">
        <v>6</v>
      </c>
      <c r="G34" s="59"/>
      <c r="I34" s="59">
        <v>36365.03</v>
      </c>
      <c r="J34" s="41"/>
      <c r="M34"/>
      <c r="N34" t="str">
        <f t="shared" si="3"/>
        <v>NÃO</v>
      </c>
      <c r="O34" t="str">
        <f t="shared" si="1"/>
        <v/>
      </c>
      <c r="P34" s="52" t="str">
        <f t="shared" si="4"/>
        <v>4496260</v>
      </c>
      <c r="Q34" s="1">
        <f>IF(A34=0,"",VLOOKUP($A34,RESUMO!$A$8:$B$117,2,FALSE))</f>
        <v>32</v>
      </c>
    </row>
    <row r="35" spans="1:17" ht="17.100000000000001" customHeight="1" x14ac:dyDescent="0.25">
      <c r="A35" s="41">
        <v>44977</v>
      </c>
      <c r="B35" s="58">
        <v>6</v>
      </c>
      <c r="G35" s="59"/>
      <c r="I35" s="59">
        <v>21405.719999999998</v>
      </c>
      <c r="J35" s="41"/>
      <c r="M35"/>
      <c r="N35" t="str">
        <f t="shared" si="3"/>
        <v>NÃO</v>
      </c>
      <c r="O35" t="str">
        <f t="shared" si="1"/>
        <v/>
      </c>
      <c r="P35" s="52" t="str">
        <f t="shared" si="4"/>
        <v>4497760</v>
      </c>
      <c r="Q35" s="1">
        <f>IF(A35=0,"",VLOOKUP($A35,RESUMO!$A$8:$B$117,2,FALSE))</f>
        <v>33</v>
      </c>
    </row>
    <row r="36" spans="1:17" ht="17.100000000000001" customHeight="1" x14ac:dyDescent="0.25">
      <c r="A36" s="41">
        <v>44990</v>
      </c>
      <c r="B36" s="58">
        <v>6</v>
      </c>
      <c r="G36" s="59"/>
      <c r="I36" s="59">
        <v>34518.379999999997</v>
      </c>
      <c r="J36" s="41"/>
      <c r="M36"/>
      <c r="N36" t="str">
        <f t="shared" si="3"/>
        <v>NÃO</v>
      </c>
      <c r="O36" t="str">
        <f t="shared" si="1"/>
        <v/>
      </c>
      <c r="P36" s="52" t="str">
        <f t="shared" si="4"/>
        <v>4499060</v>
      </c>
      <c r="Q36" s="1">
        <f>IF(A36=0,"",VLOOKUP($A36,RESUMO!$A$8:$B$117,2,FALSE))</f>
        <v>34</v>
      </c>
    </row>
    <row r="37" spans="1:17" ht="17.100000000000001" customHeight="1" x14ac:dyDescent="0.25">
      <c r="A37" s="41">
        <v>45005</v>
      </c>
      <c r="B37" s="58">
        <v>6</v>
      </c>
      <c r="G37" s="59"/>
      <c r="I37" s="59">
        <v>33077.83</v>
      </c>
      <c r="J37" s="41"/>
      <c r="M37"/>
      <c r="N37" t="str">
        <f t="shared" si="3"/>
        <v>NÃO</v>
      </c>
      <c r="O37" t="str">
        <f t="shared" si="1"/>
        <v/>
      </c>
      <c r="P37" s="52" t="str">
        <f t="shared" si="4"/>
        <v>4500560</v>
      </c>
      <c r="Q37" s="1">
        <f>IF(A37=0,"",VLOOKUP($A37,RESUMO!$A$8:$B$117,2,FALSE))</f>
        <v>35</v>
      </c>
    </row>
    <row r="38" spans="1:17" ht="17.100000000000001" customHeight="1" x14ac:dyDescent="0.25">
      <c r="A38" s="41">
        <v>45021</v>
      </c>
      <c r="B38" s="58">
        <v>6</v>
      </c>
      <c r="G38" s="59"/>
      <c r="I38" s="59">
        <v>34423.17</v>
      </c>
      <c r="J38" s="41"/>
      <c r="M38"/>
      <c r="N38" t="str">
        <f t="shared" si="3"/>
        <v>NÃO</v>
      </c>
      <c r="O38" t="str">
        <f t="shared" si="1"/>
        <v/>
      </c>
      <c r="P38" s="52" t="str">
        <f t="shared" si="4"/>
        <v>4502160</v>
      </c>
      <c r="Q38" s="1">
        <f>IF(A38=0,"",VLOOKUP($A38,RESUMO!$A$8:$B$117,2,FALSE))</f>
        <v>36</v>
      </c>
    </row>
    <row r="39" spans="1:17" ht="17.100000000000001" customHeight="1" x14ac:dyDescent="0.25">
      <c r="A39" s="41">
        <v>45036</v>
      </c>
      <c r="B39" s="58">
        <v>6</v>
      </c>
      <c r="G39" s="59"/>
      <c r="I39" s="59">
        <v>29061.68</v>
      </c>
      <c r="J39" s="41"/>
      <c r="M39"/>
      <c r="N39" t="str">
        <f t="shared" si="3"/>
        <v>NÃO</v>
      </c>
      <c r="O39" t="str">
        <f t="shared" si="1"/>
        <v/>
      </c>
      <c r="P39" s="52" t="str">
        <f t="shared" si="4"/>
        <v>4503660</v>
      </c>
      <c r="Q39" s="1">
        <f>IF(A39=0,"",VLOOKUP($A39,RESUMO!$A$8:$B$117,2,FALSE))</f>
        <v>37</v>
      </c>
    </row>
    <row r="40" spans="1:17" ht="17.100000000000001" customHeight="1" x14ac:dyDescent="0.25">
      <c r="A40" s="41">
        <v>45051</v>
      </c>
      <c r="B40" s="58">
        <v>6</v>
      </c>
      <c r="G40" s="59"/>
      <c r="I40" s="59">
        <v>46672.76</v>
      </c>
      <c r="J40" s="41"/>
      <c r="M40"/>
      <c r="N40" t="str">
        <f t="shared" si="3"/>
        <v>NÃO</v>
      </c>
      <c r="O40" t="str">
        <f t="shared" si="1"/>
        <v/>
      </c>
      <c r="P40" s="52" t="str">
        <f t="shared" si="4"/>
        <v>4505160</v>
      </c>
      <c r="Q40" s="1">
        <f>IF(A40=0,"",VLOOKUP($A40,RESUMO!$A$8:$B$117,2,FALSE))</f>
        <v>38</v>
      </c>
    </row>
    <row r="41" spans="1:17" ht="17.100000000000001" customHeight="1" x14ac:dyDescent="0.25">
      <c r="A41" s="41">
        <v>45066</v>
      </c>
      <c r="B41" s="58">
        <v>6</v>
      </c>
      <c r="G41" s="59"/>
      <c r="I41" s="59">
        <v>46402.850000000006</v>
      </c>
      <c r="J41" s="41"/>
      <c r="M41"/>
      <c r="N41" t="str">
        <f t="shared" si="3"/>
        <v>NÃO</v>
      </c>
      <c r="O41" t="str">
        <f t="shared" si="1"/>
        <v/>
      </c>
      <c r="P41" s="52" t="str">
        <f t="shared" si="4"/>
        <v>4506660</v>
      </c>
      <c r="Q41" s="1">
        <f>IF(A41=0,"",VLOOKUP($A41,RESUMO!$A$8:$B$117,2,FALSE))</f>
        <v>39</v>
      </c>
    </row>
    <row r="42" spans="1:17" ht="17.100000000000001" customHeight="1" x14ac:dyDescent="0.25">
      <c r="A42" s="41">
        <v>45082</v>
      </c>
      <c r="B42" s="58">
        <v>6</v>
      </c>
      <c r="G42" s="59"/>
      <c r="I42" s="59">
        <v>43974.000000000007</v>
      </c>
      <c r="J42" s="41"/>
      <c r="M42"/>
      <c r="N42" t="str">
        <f t="shared" si="3"/>
        <v>NÃO</v>
      </c>
      <c r="O42" t="str">
        <f t="shared" si="1"/>
        <v/>
      </c>
      <c r="P42" s="52" t="str">
        <f t="shared" si="4"/>
        <v>4508260</v>
      </c>
      <c r="Q42" s="1">
        <f>IF(A42=0,"",VLOOKUP($A42,RESUMO!$A$8:$B$117,2,FALSE))</f>
        <v>40</v>
      </c>
    </row>
    <row r="43" spans="1:17" ht="17.100000000000001" customHeight="1" x14ac:dyDescent="0.25">
      <c r="A43" s="41">
        <v>45097</v>
      </c>
      <c r="B43" s="58">
        <v>6</v>
      </c>
      <c r="G43" s="59"/>
      <c r="I43" s="59">
        <v>152628.69</v>
      </c>
      <c r="J43" s="41"/>
      <c r="M43"/>
      <c r="N43" t="str">
        <f t="shared" si="3"/>
        <v>NÃO</v>
      </c>
      <c r="O43" t="str">
        <f t="shared" si="1"/>
        <v/>
      </c>
      <c r="P43" s="52" t="str">
        <f t="shared" si="4"/>
        <v>4509760</v>
      </c>
      <c r="Q43" s="1">
        <f>IF(A43=0,"",VLOOKUP($A43,RESUMO!$A$8:$B$117,2,FALSE))</f>
        <v>41</v>
      </c>
    </row>
    <row r="44" spans="1:17" ht="17.100000000000001" customHeight="1" x14ac:dyDescent="0.25">
      <c r="A44" s="41">
        <v>45112</v>
      </c>
      <c r="B44" s="58">
        <v>6</v>
      </c>
      <c r="G44" s="59"/>
      <c r="I44" s="59">
        <v>61851.33</v>
      </c>
      <c r="J44" s="41"/>
      <c r="M44"/>
      <c r="N44" t="str">
        <f t="shared" si="3"/>
        <v>NÃO</v>
      </c>
      <c r="O44" t="str">
        <f t="shared" si="1"/>
        <v/>
      </c>
      <c r="P44" s="52" t="str">
        <f t="shared" si="4"/>
        <v>4511260</v>
      </c>
      <c r="Q44" s="1">
        <f>IF(A44=0,"",VLOOKUP($A44,RESUMO!$A$8:$B$117,2,FALSE))</f>
        <v>42</v>
      </c>
    </row>
    <row r="45" spans="1:17" ht="17.100000000000001" customHeight="1" x14ac:dyDescent="0.25">
      <c r="A45" s="41">
        <v>45127</v>
      </c>
      <c r="B45" s="58">
        <v>6</v>
      </c>
      <c r="G45" s="59"/>
      <c r="I45" s="59">
        <v>62122.36</v>
      </c>
      <c r="J45" s="41"/>
      <c r="M45"/>
      <c r="N45" t="str">
        <f t="shared" si="3"/>
        <v>NÃO</v>
      </c>
      <c r="O45" t="str">
        <f t="shared" si="1"/>
        <v/>
      </c>
      <c r="P45" s="52" t="str">
        <f t="shared" si="4"/>
        <v>4512760</v>
      </c>
      <c r="Q45" s="1">
        <f>IF(A45=0,"",VLOOKUP($A45,RESUMO!$A$8:$B$117,2,FALSE))</f>
        <v>43</v>
      </c>
    </row>
    <row r="46" spans="1:17" ht="17.100000000000001" customHeight="1" x14ac:dyDescent="0.25">
      <c r="A46" s="41">
        <v>45143</v>
      </c>
      <c r="B46" s="58">
        <v>6</v>
      </c>
      <c r="G46" s="59"/>
      <c r="I46" s="59">
        <v>102393.01999999999</v>
      </c>
      <c r="J46" s="41"/>
      <c r="M46"/>
      <c r="N46" t="str">
        <f t="shared" si="3"/>
        <v>NÃO</v>
      </c>
      <c r="O46" t="str">
        <f t="shared" si="1"/>
        <v/>
      </c>
      <c r="P46" s="52" t="str">
        <f t="shared" si="4"/>
        <v>4514360</v>
      </c>
      <c r="Q46" s="1">
        <f>IF(A46=0,"",VLOOKUP($A46,RESUMO!$A$8:$B$117,2,FALSE))</f>
        <v>44</v>
      </c>
    </row>
    <row r="47" spans="1:17" ht="17.100000000000001" customHeight="1" x14ac:dyDescent="0.25">
      <c r="A47" s="41">
        <v>45158</v>
      </c>
      <c r="B47" s="58">
        <v>6</v>
      </c>
      <c r="G47" s="59"/>
      <c r="I47" s="59">
        <v>59424.810000000005</v>
      </c>
      <c r="J47" s="41"/>
      <c r="M47"/>
      <c r="N47" t="str">
        <f t="shared" si="3"/>
        <v>NÃO</v>
      </c>
      <c r="O47" t="str">
        <f t="shared" si="1"/>
        <v/>
      </c>
      <c r="P47" s="52" t="str">
        <f t="shared" si="4"/>
        <v>4515860</v>
      </c>
      <c r="Q47" s="1">
        <f>IF(A47=0,"",VLOOKUP($A47,RESUMO!$A$8:$B$117,2,FALSE))</f>
        <v>45</v>
      </c>
    </row>
    <row r="48" spans="1:17" ht="17.100000000000001" customHeight="1" x14ac:dyDescent="0.25">
      <c r="A48" s="41">
        <v>45174</v>
      </c>
      <c r="B48" s="58">
        <v>6</v>
      </c>
      <c r="G48" s="59"/>
      <c r="I48" s="59">
        <v>79048.639999999999</v>
      </c>
      <c r="J48" s="41"/>
      <c r="M48"/>
      <c r="N48" t="str">
        <f t="shared" si="3"/>
        <v>NÃO</v>
      </c>
      <c r="O48" t="str">
        <f t="shared" si="1"/>
        <v/>
      </c>
      <c r="P48" s="52" t="str">
        <f t="shared" si="4"/>
        <v>4517460</v>
      </c>
      <c r="Q48" s="1">
        <f>IF(A48=0,"",VLOOKUP($A48,RESUMO!$A$8:$B$117,2,FALSE))</f>
        <v>46</v>
      </c>
    </row>
    <row r="49" spans="1:17" ht="17.100000000000001" customHeight="1" x14ac:dyDescent="0.25">
      <c r="A49" s="41">
        <v>45189</v>
      </c>
      <c r="B49" s="58">
        <v>6</v>
      </c>
      <c r="G49" s="59"/>
      <c r="I49" s="59">
        <v>288311.22000000003</v>
      </c>
      <c r="J49" s="41"/>
      <c r="M49"/>
      <c r="N49" t="str">
        <f t="shared" si="3"/>
        <v>NÃO</v>
      </c>
      <c r="O49" t="str">
        <f t="shared" si="1"/>
        <v/>
      </c>
      <c r="P49" s="52" t="str">
        <f t="shared" si="4"/>
        <v>4518960</v>
      </c>
      <c r="Q49" s="1">
        <f>IF(A49=0,"",VLOOKUP($A49,RESUMO!$A$8:$B$117,2,FALSE))</f>
        <v>47</v>
      </c>
    </row>
    <row r="50" spans="1:17" ht="17.100000000000001" customHeight="1" x14ac:dyDescent="0.25">
      <c r="A50" s="41">
        <v>45204</v>
      </c>
      <c r="B50" s="58">
        <v>6</v>
      </c>
      <c r="G50" s="59"/>
      <c r="I50" s="59">
        <v>87237.36</v>
      </c>
      <c r="J50" s="41"/>
      <c r="M50"/>
      <c r="N50" t="str">
        <f t="shared" si="3"/>
        <v>NÃO</v>
      </c>
      <c r="O50" t="str">
        <f t="shared" si="1"/>
        <v/>
      </c>
      <c r="P50" s="52" t="str">
        <f t="shared" si="4"/>
        <v>4520460</v>
      </c>
      <c r="Q50" s="1">
        <f>IF(A50=0,"",VLOOKUP($A50,RESUMO!$A$8:$B$117,2,FALSE))</f>
        <v>48</v>
      </c>
    </row>
    <row r="51" spans="1:17" ht="17.100000000000001" customHeight="1" x14ac:dyDescent="0.25">
      <c r="A51" s="41">
        <v>45219</v>
      </c>
      <c r="B51" s="58">
        <v>6</v>
      </c>
      <c r="G51" s="59"/>
      <c r="I51" s="59">
        <v>99155.47</v>
      </c>
      <c r="J51" s="41"/>
      <c r="M51"/>
      <c r="N51" t="str">
        <f t="shared" si="3"/>
        <v>NÃO</v>
      </c>
      <c r="O51" t="str">
        <f t="shared" si="1"/>
        <v/>
      </c>
      <c r="P51" s="52" t="str">
        <f t="shared" si="4"/>
        <v>4521960</v>
      </c>
      <c r="Q51" s="1">
        <f>IF(A51=0,"",VLOOKUP($A51,RESUMO!$A$8:$B$117,2,FALSE))</f>
        <v>49</v>
      </c>
    </row>
    <row r="52" spans="1:17" ht="17.100000000000001" customHeight="1" x14ac:dyDescent="0.25">
      <c r="A52" s="41">
        <v>45235</v>
      </c>
      <c r="B52" s="58">
        <v>6</v>
      </c>
      <c r="G52" s="59"/>
      <c r="I52" s="59">
        <v>66905.89</v>
      </c>
      <c r="J52" s="41"/>
      <c r="M52"/>
      <c r="N52" t="str">
        <f t="shared" si="3"/>
        <v>NÃO</v>
      </c>
      <c r="O52" t="str">
        <f t="shared" si="1"/>
        <v/>
      </c>
      <c r="P52" s="52" t="str">
        <f t="shared" si="4"/>
        <v>4523560</v>
      </c>
      <c r="Q52" s="1">
        <f>IF(A52=0,"",VLOOKUP($A52,RESUMO!$A$8:$B$117,2,FALSE))</f>
        <v>50</v>
      </c>
    </row>
    <row r="53" spans="1:17" ht="17.100000000000001" customHeight="1" x14ac:dyDescent="0.25">
      <c r="A53" s="41">
        <v>45250</v>
      </c>
      <c r="B53" s="58">
        <v>6</v>
      </c>
      <c r="G53" s="59"/>
      <c r="I53" s="59">
        <v>82123.049999999988</v>
      </c>
      <c r="J53" s="41"/>
      <c r="M53"/>
      <c r="N53" t="str">
        <f t="shared" si="3"/>
        <v>NÃO</v>
      </c>
      <c r="O53" t="str">
        <f t="shared" si="1"/>
        <v/>
      </c>
      <c r="P53" s="52" t="str">
        <f t="shared" si="4"/>
        <v>4525060</v>
      </c>
      <c r="Q53" s="1">
        <f>IF(A53=0,"",VLOOKUP($A53,RESUMO!$A$8:$B$117,2,FALSE))</f>
        <v>51</v>
      </c>
    </row>
    <row r="54" spans="1:17" ht="17.100000000000001" customHeight="1" x14ac:dyDescent="0.25">
      <c r="A54" s="41">
        <v>45265</v>
      </c>
      <c r="B54" s="58">
        <v>6</v>
      </c>
      <c r="G54" s="59"/>
      <c r="I54" s="59">
        <v>88487.390000000014</v>
      </c>
      <c r="J54" s="41"/>
      <c r="M54"/>
      <c r="N54" t="str">
        <f t="shared" si="3"/>
        <v>NÃO</v>
      </c>
      <c r="O54" t="str">
        <f t="shared" si="1"/>
        <v/>
      </c>
      <c r="P54" s="52" t="str">
        <f t="shared" si="4"/>
        <v>4526560</v>
      </c>
      <c r="Q54" s="1">
        <f>IF(A54=0,"",VLOOKUP($A54,RESUMO!$A$8:$B$117,2,FALSE))</f>
        <v>52</v>
      </c>
    </row>
    <row r="55" spans="1:17" ht="17.100000000000001" customHeight="1" x14ac:dyDescent="0.25">
      <c r="A55" s="41">
        <v>45280</v>
      </c>
      <c r="B55" s="58">
        <v>6</v>
      </c>
      <c r="G55" s="59"/>
      <c r="I55" s="59">
        <v>95743.87000000001</v>
      </c>
      <c r="J55" s="41"/>
      <c r="M55"/>
      <c r="N55" t="str">
        <f t="shared" si="3"/>
        <v>NÃO</v>
      </c>
      <c r="O55" t="str">
        <f t="shared" si="1"/>
        <v/>
      </c>
      <c r="P55" s="52" t="str">
        <f t="shared" si="4"/>
        <v>4528060</v>
      </c>
      <c r="Q55" s="1">
        <f>IF(A55=0,"",VLOOKUP($A55,RESUMO!$A$8:$B$117,2,FALSE))</f>
        <v>53</v>
      </c>
    </row>
    <row r="56" spans="1:17" ht="17.100000000000001" customHeight="1" x14ac:dyDescent="0.25">
      <c r="A56" s="41">
        <v>45296</v>
      </c>
      <c r="B56" s="58">
        <v>6</v>
      </c>
      <c r="G56" s="59"/>
      <c r="I56" s="59">
        <v>54711.08</v>
      </c>
      <c r="J56" s="41"/>
      <c r="M56"/>
      <c r="N56" t="str">
        <f t="shared" si="3"/>
        <v>NÃO</v>
      </c>
      <c r="O56" t="str">
        <f t="shared" si="1"/>
        <v/>
      </c>
      <c r="P56" s="52" t="str">
        <f t="shared" si="4"/>
        <v>4529660</v>
      </c>
      <c r="Q56" s="1">
        <f>IF(A56=0,"",VLOOKUP($A56,RESUMO!$A$8:$B$117,2,FALSE))</f>
        <v>54</v>
      </c>
    </row>
    <row r="57" spans="1:17" ht="17.100000000000001" customHeight="1" x14ac:dyDescent="0.25">
      <c r="A57" s="41">
        <v>45311</v>
      </c>
      <c r="B57" s="58">
        <v>6</v>
      </c>
      <c r="G57" s="59"/>
      <c r="I57" s="59">
        <v>62729.490000000005</v>
      </c>
      <c r="J57" s="41"/>
      <c r="M57"/>
      <c r="N57" t="str">
        <f t="shared" si="3"/>
        <v>NÃO</v>
      </c>
      <c r="O57" t="str">
        <f t="shared" si="1"/>
        <v/>
      </c>
      <c r="P57" s="52" t="str">
        <f t="shared" si="4"/>
        <v>4531160</v>
      </c>
      <c r="Q57" s="1">
        <f>IF(A57=0,"",VLOOKUP($A57,RESUMO!$A$8:$B$117,2,FALSE))</f>
        <v>55</v>
      </c>
    </row>
    <row r="58" spans="1:17" ht="17.100000000000001" customHeight="1" x14ac:dyDescent="0.25">
      <c r="A58" s="41">
        <v>45327</v>
      </c>
      <c r="B58" s="58">
        <v>6</v>
      </c>
      <c r="G58" s="59"/>
      <c r="I58" s="59">
        <v>147613.47</v>
      </c>
      <c r="J58" s="41"/>
      <c r="M58"/>
      <c r="N58" t="str">
        <f t="shared" si="3"/>
        <v>NÃO</v>
      </c>
      <c r="O58" t="str">
        <f t="shared" si="1"/>
        <v/>
      </c>
      <c r="P58" s="52" t="str">
        <f t="shared" si="4"/>
        <v>4532760</v>
      </c>
      <c r="Q58" s="1">
        <f>IF(A58=0,"",VLOOKUP($A58,RESUMO!$A$8:$B$117,2,FALSE))</f>
        <v>56</v>
      </c>
    </row>
    <row r="59" spans="1:17" ht="17.100000000000001" customHeight="1" x14ac:dyDescent="0.25">
      <c r="A59" s="41">
        <v>45342</v>
      </c>
      <c r="B59" s="58">
        <v>6</v>
      </c>
      <c r="G59" s="59"/>
      <c r="I59" s="59">
        <v>50012.28</v>
      </c>
      <c r="J59" s="41"/>
      <c r="M59"/>
      <c r="N59" t="str">
        <f t="shared" si="3"/>
        <v>NÃO</v>
      </c>
      <c r="O59" t="str">
        <f t="shared" si="1"/>
        <v/>
      </c>
      <c r="P59" s="52" t="str">
        <f t="shared" si="4"/>
        <v>4534260</v>
      </c>
      <c r="Q59" s="1">
        <f>IF(A59=0,"",VLOOKUP($A59,RESUMO!$A$8:$B$117,2,FALSE))</f>
        <v>57</v>
      </c>
    </row>
    <row r="60" spans="1:17" ht="17.100000000000001" customHeight="1" x14ac:dyDescent="0.25">
      <c r="A60" s="41">
        <v>45356</v>
      </c>
      <c r="B60" s="58">
        <v>6</v>
      </c>
      <c r="G60" s="59"/>
      <c r="I60" s="59">
        <v>119873.77</v>
      </c>
      <c r="J60" s="41"/>
      <c r="M60"/>
      <c r="N60" t="str">
        <f t="shared" si="3"/>
        <v>NÃO</v>
      </c>
      <c r="O60" t="str">
        <f t="shared" si="1"/>
        <v/>
      </c>
      <c r="P60" s="52" t="str">
        <f t="shared" si="4"/>
        <v>4535660</v>
      </c>
      <c r="Q60" s="1">
        <f>IF(A60=0,"",VLOOKUP($A60,RESUMO!$A$8:$B$117,2,FALSE))</f>
        <v>58</v>
      </c>
    </row>
    <row r="61" spans="1:17" ht="17.100000000000001" customHeight="1" x14ac:dyDescent="0.25">
      <c r="A61" s="41">
        <v>45371</v>
      </c>
      <c r="B61" s="58">
        <v>6</v>
      </c>
      <c r="G61" s="59"/>
      <c r="I61" s="59">
        <v>84763.27</v>
      </c>
      <c r="J61" s="41"/>
      <c r="M61"/>
      <c r="N61" t="str">
        <f t="shared" si="3"/>
        <v>NÃO</v>
      </c>
      <c r="O61" t="str">
        <f t="shared" si="1"/>
        <v/>
      </c>
      <c r="P61" s="52" t="str">
        <f t="shared" si="4"/>
        <v>4537160</v>
      </c>
      <c r="Q61" s="1">
        <f>IF(A61=0,"",VLOOKUP($A61,RESUMO!$A$8:$B$117,2,FALSE))</f>
        <v>59</v>
      </c>
    </row>
    <row r="62" spans="1:17" ht="17.100000000000001" customHeight="1" x14ac:dyDescent="0.25">
      <c r="A62" s="41">
        <v>45387</v>
      </c>
      <c r="B62" s="58">
        <v>6</v>
      </c>
      <c r="G62" s="59"/>
      <c r="I62" s="59">
        <v>100203.45</v>
      </c>
      <c r="J62" s="41"/>
      <c r="M62"/>
      <c r="N62" t="str">
        <f t="shared" si="3"/>
        <v>NÃO</v>
      </c>
      <c r="O62" t="str">
        <f t="shared" si="1"/>
        <v/>
      </c>
      <c r="P62" s="52" t="str">
        <f t="shared" si="4"/>
        <v>4538760</v>
      </c>
      <c r="Q62" s="1">
        <f>IF(A62=0,"",VLOOKUP($A62,RESUMO!$A$8:$B$117,2,FALSE))</f>
        <v>60</v>
      </c>
    </row>
    <row r="63" spans="1:17" ht="17.100000000000001" customHeight="1" x14ac:dyDescent="0.25">
      <c r="A63" s="41">
        <v>45402</v>
      </c>
      <c r="B63" s="58">
        <v>6</v>
      </c>
      <c r="G63" s="59"/>
      <c r="I63" s="59">
        <v>163026.29</v>
      </c>
      <c r="J63" s="41"/>
      <c r="M63"/>
      <c r="N63" t="str">
        <f t="shared" si="3"/>
        <v>NÃO</v>
      </c>
      <c r="O63" t="str">
        <f t="shared" si="1"/>
        <v/>
      </c>
      <c r="P63" s="52" t="str">
        <f t="shared" si="4"/>
        <v>4540260</v>
      </c>
      <c r="Q63" s="1">
        <f>IF(A63=0,"",VLOOKUP($A63,RESUMO!$A$8:$B$117,2,FALSE))</f>
        <v>61</v>
      </c>
    </row>
    <row r="64" spans="1:17" ht="17.100000000000001" customHeight="1" x14ac:dyDescent="0.25">
      <c r="A64" s="41">
        <v>45417</v>
      </c>
      <c r="B64" s="58">
        <v>6</v>
      </c>
      <c r="G64" s="59"/>
      <c r="I64" s="59">
        <v>103136.67</v>
      </c>
      <c r="J64" s="41"/>
      <c r="M64"/>
      <c r="N64" t="str">
        <f t="shared" si="3"/>
        <v>NÃO</v>
      </c>
      <c r="O64" t="str">
        <f t="shared" si="1"/>
        <v/>
      </c>
      <c r="P64" s="52" t="str">
        <f t="shared" si="4"/>
        <v>4541760</v>
      </c>
      <c r="Q64" s="1">
        <f>IF(A64=0,"",VLOOKUP($A64,RESUMO!$A$8:$B$117,2,FALSE))</f>
        <v>62</v>
      </c>
    </row>
    <row r="65" spans="1:17" ht="17.100000000000001" customHeight="1" x14ac:dyDescent="0.25">
      <c r="A65" s="41">
        <v>45432</v>
      </c>
      <c r="B65" s="58">
        <v>6</v>
      </c>
      <c r="G65" s="59"/>
      <c r="I65" s="59">
        <v>132347.04</v>
      </c>
      <c r="J65" s="41"/>
      <c r="M65"/>
      <c r="N65" t="str">
        <f t="shared" si="3"/>
        <v>NÃO</v>
      </c>
      <c r="O65" t="str">
        <f t="shared" si="1"/>
        <v/>
      </c>
      <c r="P65" s="52" t="str">
        <f t="shared" si="4"/>
        <v>4543260</v>
      </c>
      <c r="Q65" s="1">
        <f>IF(A65=0,"",VLOOKUP($A65,RESUMO!$A$8:$B$117,2,FALSE))</f>
        <v>63</v>
      </c>
    </row>
    <row r="66" spans="1:17" ht="17.100000000000001" customHeight="1" x14ac:dyDescent="0.25">
      <c r="A66" s="41">
        <v>45448</v>
      </c>
      <c r="B66" s="58">
        <v>6</v>
      </c>
      <c r="G66" s="59"/>
      <c r="I66" s="59">
        <v>210106.44</v>
      </c>
      <c r="J66" s="41"/>
      <c r="M66"/>
      <c r="N66" t="str">
        <f t="shared" si="3"/>
        <v>NÃO</v>
      </c>
      <c r="O66" t="str">
        <f t="shared" si="1"/>
        <v/>
      </c>
      <c r="P66" s="52" t="str">
        <f t="shared" si="4"/>
        <v>4544860</v>
      </c>
      <c r="Q66" s="1">
        <f>IF(A66=0,"",VLOOKUP($A66,RESUMO!$A$8:$B$117,2,FALSE))</f>
        <v>64</v>
      </c>
    </row>
    <row r="67" spans="1:17" ht="17.100000000000001" customHeight="1" x14ac:dyDescent="0.25">
      <c r="A67" s="41">
        <v>45463</v>
      </c>
      <c r="B67" s="58">
        <v>6</v>
      </c>
      <c r="G67" s="59"/>
      <c r="I67" s="59">
        <v>138284.70000000001</v>
      </c>
      <c r="J67" s="41"/>
      <c r="M67"/>
      <c r="N67" t="str">
        <f t="shared" ref="N67:N77" si="5">IF(ISERROR(SEARCH("NF",E67,1)),"NÃO","SIM")</f>
        <v>NÃO</v>
      </c>
      <c r="O67" t="str">
        <f t="shared" si="1"/>
        <v/>
      </c>
      <c r="P67" s="52" t="str">
        <f t="shared" ref="P67:P77" si="6">A67&amp;B67&amp;C67&amp;E67&amp;G67&amp;EDATE(J67,0)</f>
        <v>4546360</v>
      </c>
      <c r="Q67" s="1">
        <f>IF(A67=0,"",VLOOKUP($A67,RESUMO!$A$8:$B$117,2,FALSE))</f>
        <v>65</v>
      </c>
    </row>
    <row r="68" spans="1:17" ht="17.100000000000001" customHeight="1" x14ac:dyDescent="0.25">
      <c r="A68" s="41">
        <v>45478</v>
      </c>
      <c r="B68" s="58">
        <v>6</v>
      </c>
      <c r="G68" s="59"/>
      <c r="I68" s="59">
        <v>144790.03</v>
      </c>
      <c r="J68" s="41"/>
      <c r="M68"/>
      <c r="N68" t="str">
        <f t="shared" si="5"/>
        <v>NÃO</v>
      </c>
      <c r="O68" t="str">
        <f t="shared" si="1"/>
        <v/>
      </c>
      <c r="P68" s="52" t="str">
        <f t="shared" si="6"/>
        <v>4547860</v>
      </c>
      <c r="Q68" s="1">
        <f>IF(A68=0,"",VLOOKUP($A68,RESUMO!$A$8:$B$117,2,FALSE))</f>
        <v>66</v>
      </c>
    </row>
    <row r="69" spans="1:17" ht="17.100000000000001" customHeight="1" x14ac:dyDescent="0.25">
      <c r="A69" s="41">
        <v>45493</v>
      </c>
      <c r="B69" s="58">
        <v>6</v>
      </c>
      <c r="G69" s="59"/>
      <c r="I69" s="59">
        <v>132728.21</v>
      </c>
      <c r="J69" s="41"/>
      <c r="M69"/>
      <c r="N69" t="str">
        <f t="shared" si="5"/>
        <v>NÃO</v>
      </c>
      <c r="O69" t="str">
        <f t="shared" si="1"/>
        <v/>
      </c>
      <c r="P69" s="52" t="str">
        <f t="shared" si="6"/>
        <v>4549360</v>
      </c>
      <c r="Q69" s="1">
        <f>IF(A69=0,"",VLOOKUP($A69,RESUMO!$A$8:$B$117,2,FALSE))</f>
        <v>67</v>
      </c>
    </row>
    <row r="70" spans="1:17" ht="17.100000000000001" customHeight="1" x14ac:dyDescent="0.25">
      <c r="A70" s="41">
        <v>45509</v>
      </c>
      <c r="B70" s="58">
        <v>6</v>
      </c>
      <c r="G70" s="59"/>
      <c r="I70" s="59">
        <v>186671.69</v>
      </c>
      <c r="J70" s="41"/>
      <c r="M70"/>
      <c r="N70" t="str">
        <f t="shared" si="5"/>
        <v>NÃO</v>
      </c>
      <c r="O70" t="str">
        <f t="shared" si="1"/>
        <v/>
      </c>
      <c r="P70" s="52" t="str">
        <f t="shared" si="6"/>
        <v>4550960</v>
      </c>
      <c r="Q70" s="1">
        <f>IF(A70=0,"",VLOOKUP($A70,RESUMO!$A$8:$B$117,2,FALSE))</f>
        <v>68</v>
      </c>
    </row>
    <row r="71" spans="1:17" ht="17.100000000000001" customHeight="1" x14ac:dyDescent="0.25">
      <c r="A71" s="41">
        <v>45524</v>
      </c>
      <c r="B71" s="58">
        <v>6</v>
      </c>
      <c r="G71" s="59"/>
      <c r="I71" s="59">
        <v>156057.81</v>
      </c>
      <c r="J71" s="41"/>
      <c r="M71"/>
      <c r="N71" t="str">
        <f t="shared" si="5"/>
        <v>NÃO</v>
      </c>
      <c r="O71" t="str">
        <f t="shared" si="1"/>
        <v/>
      </c>
      <c r="P71" s="52" t="str">
        <f t="shared" si="6"/>
        <v>4552460</v>
      </c>
      <c r="Q71" s="1">
        <f>IF(A71=0,"",VLOOKUP($A71,RESUMO!$A$8:$B$117,2,FALSE))</f>
        <v>69</v>
      </c>
    </row>
    <row r="72" spans="1:17" ht="17.100000000000001" customHeight="1" x14ac:dyDescent="0.25">
      <c r="A72" s="41">
        <v>45540</v>
      </c>
      <c r="B72" s="58">
        <v>6</v>
      </c>
      <c r="G72" s="59"/>
      <c r="I72" s="59">
        <v>150459.71</v>
      </c>
      <c r="J72" s="41"/>
      <c r="M72"/>
      <c r="N72" t="str">
        <f t="shared" si="5"/>
        <v>NÃO</v>
      </c>
      <c r="O72" t="str">
        <f t="shared" si="1"/>
        <v/>
      </c>
      <c r="P72" s="52" t="str">
        <f t="shared" si="6"/>
        <v>4554060</v>
      </c>
      <c r="Q72" s="1">
        <f>IF(A72=0,"",VLOOKUP($A72,RESUMO!$A$8:$B$117,2,FALSE))</f>
        <v>70</v>
      </c>
    </row>
    <row r="73" spans="1:17" ht="17.100000000000001" customHeight="1" x14ac:dyDescent="0.25">
      <c r="A73" s="41">
        <v>45555</v>
      </c>
      <c r="B73" s="58">
        <v>6</v>
      </c>
      <c r="G73" s="59"/>
      <c r="I73" s="59">
        <v>146406.35</v>
      </c>
      <c r="J73" s="41"/>
      <c r="M73"/>
      <c r="N73" t="str">
        <f t="shared" si="5"/>
        <v>NÃO</v>
      </c>
      <c r="O73" t="str">
        <f t="shared" si="1"/>
        <v/>
      </c>
      <c r="P73" s="52" t="str">
        <f t="shared" si="6"/>
        <v>4555560</v>
      </c>
      <c r="Q73" s="1">
        <f>IF(A73=0,"",VLOOKUP($A73,RESUMO!$A$8:$B$117,2,FALSE))</f>
        <v>71</v>
      </c>
    </row>
    <row r="74" spans="1:17" ht="17.100000000000001" customHeight="1" x14ac:dyDescent="0.25">
      <c r="A74" s="41">
        <v>45570</v>
      </c>
      <c r="B74" s="58">
        <v>6</v>
      </c>
      <c r="G74" s="59"/>
      <c r="I74" s="59">
        <v>188797.07</v>
      </c>
      <c r="J74" s="41"/>
      <c r="M74"/>
      <c r="N74" t="str">
        <f t="shared" si="5"/>
        <v>NÃO</v>
      </c>
      <c r="O74" t="str">
        <f t="shared" si="1"/>
        <v/>
      </c>
      <c r="P74" s="52" t="str">
        <f t="shared" si="6"/>
        <v>4557060</v>
      </c>
      <c r="Q74" s="1">
        <f>IF(A74=0,"",VLOOKUP($A74,RESUMO!$A$8:$B$117,2,FALSE))</f>
        <v>72</v>
      </c>
    </row>
    <row r="75" spans="1:17" ht="17.100000000000001" customHeight="1" x14ac:dyDescent="0.25">
      <c r="A75" s="41">
        <v>45585</v>
      </c>
      <c r="B75" s="58">
        <v>6</v>
      </c>
      <c r="G75" s="59"/>
      <c r="I75" s="59">
        <v>193928.94</v>
      </c>
      <c r="J75" s="41"/>
      <c r="M75"/>
      <c r="N75" t="str">
        <f t="shared" si="5"/>
        <v>NÃO</v>
      </c>
      <c r="O75" t="str">
        <f t="shared" si="1"/>
        <v/>
      </c>
      <c r="P75" s="52" t="str">
        <f t="shared" si="6"/>
        <v>4558560</v>
      </c>
      <c r="Q75" s="1">
        <f>IF(A75=0,"",VLOOKUP($A75,RESUMO!$A$8:$B$117,2,FALSE))</f>
        <v>73</v>
      </c>
    </row>
    <row r="76" spans="1:17" ht="17.100000000000001" customHeight="1" x14ac:dyDescent="0.25">
      <c r="A76" s="41">
        <v>45601</v>
      </c>
      <c r="B76" s="58">
        <v>6</v>
      </c>
      <c r="G76" s="59"/>
      <c r="I76" s="59">
        <v>141472.57999999999</v>
      </c>
      <c r="J76" s="41"/>
      <c r="M76"/>
      <c r="N76" t="str">
        <f t="shared" si="5"/>
        <v>NÃO</v>
      </c>
      <c r="O76" t="str">
        <f t="shared" si="1"/>
        <v/>
      </c>
      <c r="P76" s="52" t="str">
        <f t="shared" si="6"/>
        <v>4560160</v>
      </c>
      <c r="Q76" s="1">
        <f>IF(A76=0,"",VLOOKUP($A76,RESUMO!$A$8:$B$117,2,FALSE))</f>
        <v>74</v>
      </c>
    </row>
    <row r="77" spans="1:17" ht="17.100000000000001" customHeight="1" x14ac:dyDescent="0.25">
      <c r="A77" s="41">
        <v>45616</v>
      </c>
      <c r="B77" s="58">
        <v>6</v>
      </c>
      <c r="G77" s="59"/>
      <c r="I77" s="59">
        <v>64625.87</v>
      </c>
      <c r="J77" s="41"/>
      <c r="M77"/>
      <c r="N77" t="str">
        <f t="shared" si="5"/>
        <v>NÃO</v>
      </c>
      <c r="O77" t="str">
        <f t="shared" si="1"/>
        <v/>
      </c>
      <c r="P77" s="52" t="str">
        <f t="shared" si="6"/>
        <v>4561660</v>
      </c>
      <c r="Q77" s="1">
        <f>IF(A77=0,"",VLOOKUP($A77,RESUMO!$A$8:$B$117,2,FALSE))</f>
        <v>75</v>
      </c>
    </row>
    <row r="78" spans="1:17" x14ac:dyDescent="0.25">
      <c r="A78" s="41">
        <v>45631</v>
      </c>
      <c r="B78" s="58">
        <v>1</v>
      </c>
      <c r="C78" t="s">
        <v>17</v>
      </c>
      <c r="D78" t="s">
        <v>18</v>
      </c>
      <c r="E78" t="s">
        <v>19</v>
      </c>
      <c r="G78" s="61">
        <v>148.65</v>
      </c>
      <c r="H78">
        <v>1</v>
      </c>
      <c r="I78" s="59">
        <v>148.65</v>
      </c>
      <c r="J78" s="41">
        <v>45631</v>
      </c>
      <c r="K78" t="s">
        <v>20</v>
      </c>
      <c r="L78" t="s">
        <v>21</v>
      </c>
      <c r="N78" t="str">
        <f t="shared" si="0"/>
        <v>NÃO</v>
      </c>
      <c r="O78" t="str">
        <f t="shared" si="1"/>
        <v/>
      </c>
      <c r="P78" s="52" t="str">
        <f t="shared" si="2"/>
        <v>45631100001934626643SALÁRIO148,6545631</v>
      </c>
      <c r="Q78" s="1">
        <f>IF(A78=0,"",VLOOKUP($A78,RESUMO!$A$8:$B$117,2,FALSE))</f>
        <v>76</v>
      </c>
    </row>
    <row r="79" spans="1:17" x14ac:dyDescent="0.25">
      <c r="A79" s="41">
        <v>45631</v>
      </c>
      <c r="B79" s="58">
        <v>1</v>
      </c>
      <c r="C79" t="s">
        <v>22</v>
      </c>
      <c r="D79" t="s">
        <v>23</v>
      </c>
      <c r="E79" t="s">
        <v>24</v>
      </c>
      <c r="G79" s="61">
        <v>145</v>
      </c>
      <c r="H79">
        <v>10</v>
      </c>
      <c r="I79" s="59">
        <v>1450</v>
      </c>
      <c r="J79" s="41">
        <v>45631</v>
      </c>
      <c r="K79" t="s">
        <v>20</v>
      </c>
      <c r="L79" t="s">
        <v>25</v>
      </c>
      <c r="N79" t="str">
        <f t="shared" si="0"/>
        <v>NÃO</v>
      </c>
      <c r="O79" t="str">
        <f t="shared" si="1"/>
        <v/>
      </c>
      <c r="P79" s="52" t="str">
        <f t="shared" si="2"/>
        <v>45631100094512361200DIÁRIA14545631</v>
      </c>
      <c r="Q79" s="1">
        <f>IF(A79=0,"",VLOOKUP($A79,RESUMO!$A$8:$B$117,2,FALSE))</f>
        <v>76</v>
      </c>
    </row>
    <row r="80" spans="1:17" x14ac:dyDescent="0.25">
      <c r="A80" s="41">
        <v>45631</v>
      </c>
      <c r="B80" s="58">
        <v>1</v>
      </c>
      <c r="C80" t="s">
        <v>26</v>
      </c>
      <c r="D80" t="s">
        <v>27</v>
      </c>
      <c r="E80" t="s">
        <v>24</v>
      </c>
      <c r="G80" s="61">
        <v>365</v>
      </c>
      <c r="H80">
        <v>10</v>
      </c>
      <c r="I80" s="59">
        <v>3650</v>
      </c>
      <c r="J80" s="41">
        <v>45631</v>
      </c>
      <c r="K80" t="s">
        <v>20</v>
      </c>
      <c r="L80" t="s">
        <v>21</v>
      </c>
      <c r="N80" t="str">
        <f t="shared" si="0"/>
        <v>NÃO</v>
      </c>
      <c r="O80" t="str">
        <f t="shared" si="1"/>
        <v/>
      </c>
      <c r="P80" s="52" t="str">
        <f t="shared" si="2"/>
        <v>45631100084386517634DIÁRIA36545631</v>
      </c>
      <c r="Q80" s="1">
        <f>IF(A80=0,"",VLOOKUP($A80,RESUMO!$A$8:$B$117,2,FALSE))</f>
        <v>76</v>
      </c>
    </row>
    <row r="81" spans="1:17" x14ac:dyDescent="0.25">
      <c r="A81" s="41">
        <v>45631</v>
      </c>
      <c r="B81" s="58">
        <v>1</v>
      </c>
      <c r="C81" t="s">
        <v>28</v>
      </c>
      <c r="D81" t="s">
        <v>29</v>
      </c>
      <c r="E81" t="s">
        <v>24</v>
      </c>
      <c r="G81" s="61">
        <v>215</v>
      </c>
      <c r="H81">
        <v>10</v>
      </c>
      <c r="I81" s="59">
        <v>2150</v>
      </c>
      <c r="J81" s="41">
        <v>45631</v>
      </c>
      <c r="K81" t="s">
        <v>20</v>
      </c>
      <c r="L81" t="s">
        <v>21</v>
      </c>
      <c r="N81" t="str">
        <f t="shared" si="0"/>
        <v>NÃO</v>
      </c>
      <c r="O81" t="str">
        <f t="shared" si="1"/>
        <v/>
      </c>
      <c r="P81" s="52" t="str">
        <f t="shared" si="2"/>
        <v>45631100003862957608DIÁRIA21545631</v>
      </c>
      <c r="Q81" s="1">
        <f>IF(A81=0,"",VLOOKUP($A81,RESUMO!$A$8:$B$117,2,FALSE))</f>
        <v>76</v>
      </c>
    </row>
    <row r="82" spans="1:17" x14ac:dyDescent="0.25">
      <c r="A82" s="41">
        <v>45631</v>
      </c>
      <c r="B82" s="58">
        <v>2</v>
      </c>
      <c r="C82" t="s">
        <v>30</v>
      </c>
      <c r="D82" t="s">
        <v>31</v>
      </c>
      <c r="E82" t="s">
        <v>32</v>
      </c>
      <c r="G82" s="61">
        <v>4000</v>
      </c>
      <c r="H82">
        <v>1</v>
      </c>
      <c r="I82" s="59">
        <v>4000</v>
      </c>
      <c r="J82" s="41">
        <v>45631</v>
      </c>
      <c r="K82" t="s">
        <v>33</v>
      </c>
      <c r="L82" t="s">
        <v>34</v>
      </c>
      <c r="N82" t="str">
        <f t="shared" si="0"/>
        <v>NÃO</v>
      </c>
      <c r="O82" t="str">
        <f t="shared" si="1"/>
        <v/>
      </c>
      <c r="P82" s="52" t="str">
        <f t="shared" si="2"/>
        <v>4563120378793100017025% FINAL - 3º ORÇAMENTO400045631</v>
      </c>
      <c r="Q82" s="1">
        <f>IF(A82=0,"",VLOOKUP($A82,RESUMO!$A$8:$B$117,2,FALSE))</f>
        <v>76</v>
      </c>
    </row>
    <row r="83" spans="1:17" x14ac:dyDescent="0.25">
      <c r="A83" s="41">
        <v>45631</v>
      </c>
      <c r="B83" s="58">
        <v>2</v>
      </c>
      <c r="C83" t="s">
        <v>35</v>
      </c>
      <c r="D83" t="s">
        <v>36</v>
      </c>
      <c r="E83" t="s">
        <v>37</v>
      </c>
      <c r="G83" s="61">
        <v>6561.67</v>
      </c>
      <c r="H83">
        <v>1</v>
      </c>
      <c r="I83" s="59">
        <v>6561.67</v>
      </c>
      <c r="J83" s="41">
        <v>45632</v>
      </c>
      <c r="K83" t="s">
        <v>33</v>
      </c>
      <c r="L83" t="s">
        <v>21</v>
      </c>
      <c r="N83" t="str">
        <f t="shared" si="0"/>
        <v>NÃO</v>
      </c>
      <c r="O83" t="str">
        <f t="shared" si="1"/>
        <v/>
      </c>
      <c r="P83" s="52" t="str">
        <f t="shared" si="2"/>
        <v>45631206140103000133AQUECEDOR PISCINA - PROPOSTA R$ 39.3706561,6745632</v>
      </c>
      <c r="Q83" s="1">
        <f>IF(A83=0,"",VLOOKUP($A83,RESUMO!$A$8:$B$117,2,FALSE))</f>
        <v>76</v>
      </c>
    </row>
    <row r="84" spans="1:17" x14ac:dyDescent="0.25">
      <c r="A84" s="41">
        <v>45631</v>
      </c>
      <c r="B84" s="58">
        <v>2</v>
      </c>
      <c r="C84" t="s">
        <v>35</v>
      </c>
      <c r="D84" t="s">
        <v>36</v>
      </c>
      <c r="E84" t="s">
        <v>38</v>
      </c>
      <c r="G84" s="61">
        <v>10988.33</v>
      </c>
      <c r="H84">
        <v>1</v>
      </c>
      <c r="I84" s="59">
        <v>10988.33</v>
      </c>
      <c r="J84" s="41">
        <v>45632</v>
      </c>
      <c r="K84" t="s">
        <v>33</v>
      </c>
      <c r="L84" t="s">
        <v>21</v>
      </c>
      <c r="N84" t="str">
        <f t="shared" si="0"/>
        <v>NÃO</v>
      </c>
      <c r="O84" t="str">
        <f t="shared" si="1"/>
        <v/>
      </c>
      <c r="P84" s="52" t="str">
        <f t="shared" si="2"/>
        <v>45631206140103000133AQUECEDOR SOLAR - PROPOSTA R$ 65.99010988,3345632</v>
      </c>
      <c r="Q84" s="1">
        <f>IF(A84=0,"",VLOOKUP($A84,RESUMO!$A$8:$B$117,2,FALSE))</f>
        <v>76</v>
      </c>
    </row>
    <row r="85" spans="1:17" x14ac:dyDescent="0.25">
      <c r="A85" s="41">
        <v>45631</v>
      </c>
      <c r="B85" s="58">
        <v>2</v>
      </c>
      <c r="C85" t="s">
        <v>39</v>
      </c>
      <c r="D85" t="s">
        <v>40</v>
      </c>
      <c r="E85" t="s">
        <v>41</v>
      </c>
      <c r="G85" s="61">
        <v>17812.919999999998</v>
      </c>
      <c r="H85">
        <v>1</v>
      </c>
      <c r="I85" s="59">
        <v>17812.919999999998</v>
      </c>
      <c r="J85" s="41">
        <v>45632</v>
      </c>
      <c r="K85" t="s">
        <v>33</v>
      </c>
      <c r="L85" t="s">
        <v>21</v>
      </c>
      <c r="N85" t="str">
        <f t="shared" si="0"/>
        <v>NÃO</v>
      </c>
      <c r="O85" t="str">
        <f t="shared" si="1"/>
        <v/>
      </c>
      <c r="P85" s="52" t="str">
        <f t="shared" si="2"/>
        <v>45631243194688000109PROPOSTA Nº 270 - PARC. 1/417812,9245632</v>
      </c>
      <c r="Q85" s="1">
        <f>IF(A85=0,"",VLOOKUP($A85,RESUMO!$A$8:$B$117,2,FALSE))</f>
        <v>76</v>
      </c>
    </row>
    <row r="86" spans="1:17" x14ac:dyDescent="0.25">
      <c r="A86" s="41">
        <v>45662</v>
      </c>
      <c r="B86" s="58">
        <v>2</v>
      </c>
      <c r="C86" t="s">
        <v>39</v>
      </c>
      <c r="D86" t="s">
        <v>40</v>
      </c>
      <c r="E86" t="s">
        <v>42</v>
      </c>
      <c r="G86" s="61">
        <v>17812.919999999998</v>
      </c>
      <c r="H86">
        <v>1</v>
      </c>
      <c r="I86" s="59">
        <v>17812.919999999998</v>
      </c>
      <c r="J86" s="41">
        <v>45663</v>
      </c>
      <c r="K86" t="s">
        <v>33</v>
      </c>
      <c r="L86" t="s">
        <v>21</v>
      </c>
      <c r="N86" t="str">
        <f t="shared" si="0"/>
        <v>NÃO</v>
      </c>
      <c r="O86" t="str">
        <f t="shared" si="1"/>
        <v/>
      </c>
      <c r="P86" s="52" t="str">
        <f t="shared" si="2"/>
        <v>45662243194688000109PROPOSTA Nº 270 - PARC. 2/417812,9245663</v>
      </c>
      <c r="Q86" s="1">
        <f>IF(A86=0,"",VLOOKUP($A86,RESUMO!$A$8:$B$117,2,FALSE))</f>
        <v>78</v>
      </c>
    </row>
    <row r="87" spans="1:17" x14ac:dyDescent="0.25">
      <c r="A87" s="41">
        <v>45693</v>
      </c>
      <c r="B87" s="58">
        <v>2</v>
      </c>
      <c r="C87" t="s">
        <v>39</v>
      </c>
      <c r="D87" t="s">
        <v>40</v>
      </c>
      <c r="E87" t="s">
        <v>43</v>
      </c>
      <c r="G87" s="61">
        <v>17812.919999999998</v>
      </c>
      <c r="H87">
        <v>1</v>
      </c>
      <c r="I87" s="59">
        <v>17812.919999999998</v>
      </c>
      <c r="J87" s="41">
        <v>45694</v>
      </c>
      <c r="K87" t="s">
        <v>33</v>
      </c>
      <c r="L87" t="s">
        <v>21</v>
      </c>
      <c r="N87" t="str">
        <f t="shared" si="0"/>
        <v>NÃO</v>
      </c>
      <c r="O87" t="str">
        <f t="shared" si="1"/>
        <v/>
      </c>
      <c r="P87" s="52" t="str">
        <f t="shared" si="2"/>
        <v>45693243194688000109PROPOSTA Nº 270 - PARC. 3/417812,9245694</v>
      </c>
      <c r="Q87" s="1">
        <f>IF(A87=0,"",VLOOKUP($A87,RESUMO!$A$8:$B$117,2,FALSE))</f>
        <v>80</v>
      </c>
    </row>
    <row r="88" spans="1:17" x14ac:dyDescent="0.25">
      <c r="A88" s="41">
        <v>45721</v>
      </c>
      <c r="B88" s="58">
        <v>2</v>
      </c>
      <c r="C88" t="s">
        <v>39</v>
      </c>
      <c r="D88" t="s">
        <v>40</v>
      </c>
      <c r="E88" t="s">
        <v>44</v>
      </c>
      <c r="G88" s="61">
        <v>17812.919999999998</v>
      </c>
      <c r="H88">
        <v>1</v>
      </c>
      <c r="I88" s="59">
        <v>17812.919999999998</v>
      </c>
      <c r="J88" s="41">
        <v>45721</v>
      </c>
      <c r="K88" t="s">
        <v>33</v>
      </c>
      <c r="L88" t="s">
        <v>21</v>
      </c>
      <c r="N88" t="str">
        <f t="shared" si="0"/>
        <v>NÃO</v>
      </c>
      <c r="O88" t="str">
        <f t="shared" si="1"/>
        <v/>
      </c>
      <c r="P88" s="52" t="str">
        <f t="shared" si="2"/>
        <v>45721243194688000109PROPOSTA Nº 270 - PARC. 4/417812,9245721</v>
      </c>
      <c r="Q88" s="1">
        <f>IF(A88=0,"",VLOOKUP($A88,RESUMO!$A$8:$B$117,2,FALSE))</f>
        <v>82</v>
      </c>
    </row>
    <row r="89" spans="1:17" x14ac:dyDescent="0.25">
      <c r="A89" s="41">
        <v>45631</v>
      </c>
      <c r="B89" s="58">
        <v>2</v>
      </c>
      <c r="C89" t="s">
        <v>45</v>
      </c>
      <c r="D89" t="s">
        <v>46</v>
      </c>
      <c r="E89" t="s">
        <v>47</v>
      </c>
      <c r="G89" s="61">
        <v>1440</v>
      </c>
      <c r="H89">
        <v>1</v>
      </c>
      <c r="I89" s="59">
        <v>1440</v>
      </c>
      <c r="J89" s="41">
        <v>45632</v>
      </c>
      <c r="K89" t="s">
        <v>33</v>
      </c>
      <c r="L89" t="s">
        <v>48</v>
      </c>
      <c r="N89" t="str">
        <f t="shared" si="0"/>
        <v>NÃO</v>
      </c>
      <c r="O89" t="str">
        <f t="shared" si="1"/>
        <v/>
      </c>
      <c r="P89" s="52" t="str">
        <f t="shared" si="2"/>
        <v>45631200037052904870AREIA - PED. Nº 4344144045632</v>
      </c>
      <c r="Q89" s="1">
        <f>IF(A89=0,"",VLOOKUP($A89,RESUMO!$A$8:$B$117,2,FALSE))</f>
        <v>76</v>
      </c>
    </row>
    <row r="90" spans="1:17" x14ac:dyDescent="0.25">
      <c r="A90" s="41">
        <v>45631</v>
      </c>
      <c r="B90" s="58">
        <v>2</v>
      </c>
      <c r="C90" t="s">
        <v>49</v>
      </c>
      <c r="D90" t="s">
        <v>50</v>
      </c>
      <c r="E90" t="s">
        <v>51</v>
      </c>
      <c r="G90" s="61">
        <v>4000</v>
      </c>
      <c r="H90">
        <v>1</v>
      </c>
      <c r="I90" s="59">
        <v>4000</v>
      </c>
      <c r="J90" s="41">
        <v>45632</v>
      </c>
      <c r="K90" t="s">
        <v>52</v>
      </c>
      <c r="L90" t="s">
        <v>53</v>
      </c>
      <c r="N90" t="str">
        <f t="shared" si="0"/>
        <v>NÃO</v>
      </c>
      <c r="O90" t="str">
        <f t="shared" si="1"/>
        <v/>
      </c>
      <c r="P90" s="52" t="str">
        <f t="shared" si="2"/>
        <v>45631200007523720927PINTURA FINAL NO NÍVEL DOS QUARTOS400045632</v>
      </c>
      <c r="Q90" s="1">
        <f>IF(A90=0,"",VLOOKUP($A90,RESUMO!$A$8:$B$117,2,FALSE))</f>
        <v>76</v>
      </c>
    </row>
    <row r="91" spans="1:17" x14ac:dyDescent="0.25">
      <c r="A91" s="41">
        <v>45631</v>
      </c>
      <c r="B91" s="58">
        <v>2</v>
      </c>
      <c r="C91" t="s">
        <v>54</v>
      </c>
      <c r="D91" t="s">
        <v>55</v>
      </c>
      <c r="E91" t="s">
        <v>56</v>
      </c>
      <c r="G91" s="61">
        <v>2500</v>
      </c>
      <c r="H91">
        <v>1</v>
      </c>
      <c r="I91" s="59">
        <v>2500</v>
      </c>
      <c r="J91" s="41">
        <v>45632</v>
      </c>
      <c r="K91" t="s">
        <v>52</v>
      </c>
      <c r="L91" t="s">
        <v>57</v>
      </c>
      <c r="N91" t="str">
        <f t="shared" si="0"/>
        <v>NÃO</v>
      </c>
      <c r="O91" t="str">
        <f t="shared" si="1"/>
        <v/>
      </c>
      <c r="P91" s="52" t="str">
        <f t="shared" si="2"/>
        <v>45631200000091832600SERRALHEIRO - PARC. 2/3250045632</v>
      </c>
      <c r="Q91" s="1">
        <f>IF(A91=0,"",VLOOKUP($A91,RESUMO!$A$8:$B$117,2,FALSE))</f>
        <v>76</v>
      </c>
    </row>
    <row r="92" spans="1:17" x14ac:dyDescent="0.25">
      <c r="A92" s="41">
        <v>45631</v>
      </c>
      <c r="B92" s="58">
        <v>2</v>
      </c>
      <c r="C92" t="s">
        <v>58</v>
      </c>
      <c r="D92" t="s">
        <v>59</v>
      </c>
      <c r="E92" t="s">
        <v>60</v>
      </c>
      <c r="G92" s="61">
        <v>5000</v>
      </c>
      <c r="H92">
        <v>1</v>
      </c>
      <c r="I92" s="59">
        <v>5000</v>
      </c>
      <c r="J92" s="41">
        <v>45632</v>
      </c>
      <c r="K92" t="s">
        <v>52</v>
      </c>
      <c r="L92" t="s">
        <v>61</v>
      </c>
      <c r="N92" t="str">
        <f t="shared" si="0"/>
        <v>NÃO</v>
      </c>
      <c r="O92" t="str">
        <f t="shared" si="1"/>
        <v/>
      </c>
      <c r="P92" s="52" t="str">
        <f t="shared" si="2"/>
        <v>45631200011013628632FINAL DOS SERVIÇOS DE ACABAMENTO500045632</v>
      </c>
      <c r="Q92" s="1">
        <f>IF(A92=0,"",VLOOKUP($A92,RESUMO!$A$8:$B$117,2,FALSE))</f>
        <v>76</v>
      </c>
    </row>
    <row r="93" spans="1:17" x14ac:dyDescent="0.25">
      <c r="A93" s="41">
        <v>45631</v>
      </c>
      <c r="B93" s="58">
        <v>2</v>
      </c>
      <c r="C93" t="s">
        <v>39</v>
      </c>
      <c r="D93" t="s">
        <v>40</v>
      </c>
      <c r="E93" t="s">
        <v>62</v>
      </c>
      <c r="G93" s="61">
        <v>12602.1</v>
      </c>
      <c r="H93">
        <v>1</v>
      </c>
      <c r="I93" s="59">
        <v>12602.1</v>
      </c>
      <c r="J93" s="41">
        <v>45632</v>
      </c>
      <c r="K93" t="s">
        <v>33</v>
      </c>
      <c r="L93" t="s">
        <v>21</v>
      </c>
      <c r="N93" t="str">
        <f t="shared" si="0"/>
        <v>NÃO</v>
      </c>
      <c r="O93" t="str">
        <f t="shared" si="1"/>
        <v/>
      </c>
      <c r="P93" s="52" t="str">
        <f t="shared" si="2"/>
        <v>45631243194688000109MARCENARIA12602,145632</v>
      </c>
      <c r="Q93" s="1">
        <f>IF(A93=0,"",VLOOKUP($A93,RESUMO!$A$8:$B$117,2,FALSE))</f>
        <v>76</v>
      </c>
    </row>
    <row r="94" spans="1:17" x14ac:dyDescent="0.25">
      <c r="A94" s="41">
        <v>45631</v>
      </c>
      <c r="B94" s="58">
        <v>2</v>
      </c>
      <c r="C94" t="s">
        <v>63</v>
      </c>
      <c r="D94" t="s">
        <v>64</v>
      </c>
      <c r="E94" t="s">
        <v>65</v>
      </c>
      <c r="G94" s="61">
        <v>585</v>
      </c>
      <c r="H94">
        <v>1</v>
      </c>
      <c r="I94" s="59">
        <v>585</v>
      </c>
      <c r="J94" s="41">
        <v>45632</v>
      </c>
      <c r="K94" t="s">
        <v>33</v>
      </c>
      <c r="L94" t="s">
        <v>21</v>
      </c>
      <c r="N94" t="str">
        <f t="shared" si="0"/>
        <v>NÃO</v>
      </c>
      <c r="O94" t="str">
        <f t="shared" si="1"/>
        <v/>
      </c>
      <c r="P94" s="52" t="str">
        <f t="shared" si="2"/>
        <v>45631211977995000161LIGAÇÃO DE FOGÕES58545632</v>
      </c>
      <c r="Q94" s="1">
        <f>IF(A94=0,"",VLOOKUP($A94,RESUMO!$A$8:$B$117,2,FALSE))</f>
        <v>76</v>
      </c>
    </row>
    <row r="95" spans="1:17" x14ac:dyDescent="0.25">
      <c r="A95" s="41">
        <v>45631</v>
      </c>
      <c r="B95" s="58">
        <v>2</v>
      </c>
      <c r="C95" t="s">
        <v>66</v>
      </c>
      <c r="D95" t="s">
        <v>67</v>
      </c>
      <c r="E95" t="s">
        <v>68</v>
      </c>
      <c r="G95" s="61">
        <v>4465</v>
      </c>
      <c r="H95">
        <v>1</v>
      </c>
      <c r="I95" s="59">
        <v>4465</v>
      </c>
      <c r="J95" s="41">
        <v>45632</v>
      </c>
      <c r="K95" t="s">
        <v>69</v>
      </c>
      <c r="L95" t="s">
        <v>70</v>
      </c>
      <c r="N95" t="str">
        <f t="shared" si="0"/>
        <v>NÃO</v>
      </c>
      <c r="O95" t="str">
        <f t="shared" si="1"/>
        <v/>
      </c>
      <c r="P95" s="52" t="str">
        <f t="shared" si="2"/>
        <v>45631200000000011479TRATAMENTO PISO DE MADEIRA446545632</v>
      </c>
      <c r="Q95" s="1">
        <f>IF(A95=0,"",VLOOKUP($A95,RESUMO!$A$8:$B$117,2,FALSE))</f>
        <v>76</v>
      </c>
    </row>
    <row r="96" spans="1:17" x14ac:dyDescent="0.25">
      <c r="A96" s="41">
        <v>45631</v>
      </c>
      <c r="B96" s="58">
        <v>3</v>
      </c>
      <c r="C96" t="s">
        <v>71</v>
      </c>
      <c r="D96" t="s">
        <v>72</v>
      </c>
      <c r="E96" t="s">
        <v>73</v>
      </c>
      <c r="G96" s="61">
        <v>634.70000000000005</v>
      </c>
      <c r="H96">
        <v>1</v>
      </c>
      <c r="I96" s="59">
        <v>634.70000000000005</v>
      </c>
      <c r="J96" s="41">
        <v>45635</v>
      </c>
      <c r="K96" t="s">
        <v>33</v>
      </c>
      <c r="L96" t="s">
        <v>21</v>
      </c>
      <c r="N96" t="str">
        <f t="shared" si="0"/>
        <v>SIM</v>
      </c>
      <c r="O96" t="str">
        <f t="shared" si="1"/>
        <v/>
      </c>
      <c r="P96" s="52" t="str">
        <f t="shared" si="2"/>
        <v>45631332392731000116CIMENTO E PAPEL HIGIENICO - NF 2911634,745635</v>
      </c>
      <c r="Q96" s="1">
        <f>IF(A96=0,"",VLOOKUP($A96,RESUMO!$A$8:$B$117,2,FALSE))</f>
        <v>76</v>
      </c>
    </row>
    <row r="97" spans="1:17" x14ac:dyDescent="0.25">
      <c r="A97" s="41">
        <v>45631</v>
      </c>
      <c r="B97" s="58">
        <v>3</v>
      </c>
      <c r="C97" t="s">
        <v>74</v>
      </c>
      <c r="D97" t="s">
        <v>75</v>
      </c>
      <c r="E97" t="s">
        <v>76</v>
      </c>
      <c r="G97" s="61">
        <v>2879</v>
      </c>
      <c r="H97">
        <v>1</v>
      </c>
      <c r="I97" s="59">
        <v>2879</v>
      </c>
      <c r="J97" s="41">
        <v>45636</v>
      </c>
      <c r="K97" t="s">
        <v>77</v>
      </c>
      <c r="L97" t="s">
        <v>21</v>
      </c>
      <c r="N97" t="str">
        <f t="shared" si="0"/>
        <v>NÃO</v>
      </c>
      <c r="O97" t="str">
        <f t="shared" si="1"/>
        <v/>
      </c>
      <c r="P97" s="52" t="str">
        <f t="shared" si="2"/>
        <v>45631321944558000103LOCAÇÃO DE ANDAIMES - ND 10003287945636</v>
      </c>
      <c r="Q97" s="1">
        <f>IF(A97=0,"",VLOOKUP($A97,RESUMO!$A$8:$B$117,2,FALSE))</f>
        <v>76</v>
      </c>
    </row>
    <row r="98" spans="1:17" x14ac:dyDescent="0.25">
      <c r="A98" s="41">
        <v>45631</v>
      </c>
      <c r="B98" s="58">
        <v>3</v>
      </c>
      <c r="C98" t="s">
        <v>78</v>
      </c>
      <c r="D98" t="s">
        <v>79</v>
      </c>
      <c r="E98" t="s">
        <v>80</v>
      </c>
      <c r="G98" s="61">
        <v>260</v>
      </c>
      <c r="H98">
        <v>1</v>
      </c>
      <c r="I98" s="59">
        <v>260</v>
      </c>
      <c r="J98" s="41">
        <v>45637</v>
      </c>
      <c r="K98" t="s">
        <v>77</v>
      </c>
      <c r="L98" t="s">
        <v>21</v>
      </c>
      <c r="N98" t="str">
        <f t="shared" si="0"/>
        <v>SIM</v>
      </c>
      <c r="O98" t="str">
        <f t="shared" si="1"/>
        <v/>
      </c>
      <c r="P98" s="52" t="str">
        <f t="shared" si="2"/>
        <v>45631307409393000130MARTELETE E ESMERILHADEIRA - NF 2681426045637</v>
      </c>
      <c r="Q98" s="1">
        <f>IF(A98=0,"",VLOOKUP($A98,RESUMO!$A$8:$B$117,2,FALSE))</f>
        <v>76</v>
      </c>
    </row>
    <row r="99" spans="1:17" x14ac:dyDescent="0.25">
      <c r="A99" s="41">
        <v>45631</v>
      </c>
      <c r="B99" s="58">
        <v>3</v>
      </c>
      <c r="C99" t="s">
        <v>71</v>
      </c>
      <c r="D99" t="s">
        <v>72</v>
      </c>
      <c r="E99" t="s">
        <v>81</v>
      </c>
      <c r="G99" s="61">
        <v>638.5</v>
      </c>
      <c r="H99">
        <v>1</v>
      </c>
      <c r="I99" s="59">
        <v>638.5</v>
      </c>
      <c r="J99" s="41">
        <v>45637</v>
      </c>
      <c r="K99" t="s">
        <v>33</v>
      </c>
      <c r="L99" t="s">
        <v>21</v>
      </c>
      <c r="N99" t="str">
        <f t="shared" si="0"/>
        <v>SIM</v>
      </c>
      <c r="O99" t="str">
        <f t="shared" si="1"/>
        <v/>
      </c>
      <c r="P99" s="52" t="str">
        <f t="shared" si="2"/>
        <v>45631332392731000116TERMINAL, LIXA, LONA PRETA - NF 2910638,545637</v>
      </c>
      <c r="Q99" s="1">
        <f>IF(A99=0,"",VLOOKUP($A99,RESUMO!$A$8:$B$117,2,FALSE))</f>
        <v>76</v>
      </c>
    </row>
    <row r="100" spans="1:17" x14ac:dyDescent="0.25">
      <c r="A100" s="41">
        <v>45631</v>
      </c>
      <c r="B100" s="58">
        <v>3</v>
      </c>
      <c r="C100" t="s">
        <v>82</v>
      </c>
      <c r="D100" t="s">
        <v>83</v>
      </c>
      <c r="E100" t="s">
        <v>84</v>
      </c>
      <c r="G100" s="61">
        <v>2415.54</v>
      </c>
      <c r="H100">
        <v>1</v>
      </c>
      <c r="I100" s="59">
        <v>2415.54</v>
      </c>
      <c r="J100" s="41">
        <v>45642</v>
      </c>
      <c r="K100" t="s">
        <v>33</v>
      </c>
      <c r="L100" t="s">
        <v>21</v>
      </c>
      <c r="N100" t="str">
        <f t="shared" si="0"/>
        <v>SIM</v>
      </c>
      <c r="O100" t="str">
        <f t="shared" si="1"/>
        <v/>
      </c>
      <c r="P100" s="52" t="str">
        <f t="shared" si="2"/>
        <v>45631302697297000383MATERIAIS ELÉTRICOS - NF 3478262415,5445642</v>
      </c>
      <c r="Q100" s="1">
        <f>IF(A100=0,"",VLOOKUP($A100,RESUMO!$A$8:$B$117,2,FALSE))</f>
        <v>76</v>
      </c>
    </row>
    <row r="101" spans="1:17" x14ac:dyDescent="0.25">
      <c r="A101" s="41">
        <v>45631</v>
      </c>
      <c r="B101" s="58">
        <v>3</v>
      </c>
      <c r="C101" t="s">
        <v>85</v>
      </c>
      <c r="D101" t="s">
        <v>86</v>
      </c>
      <c r="E101" t="s">
        <v>87</v>
      </c>
      <c r="G101" s="61">
        <v>2500</v>
      </c>
      <c r="H101">
        <v>1</v>
      </c>
      <c r="I101" s="59">
        <v>2500</v>
      </c>
      <c r="J101" s="41">
        <v>45630</v>
      </c>
      <c r="K101" t="s">
        <v>33</v>
      </c>
      <c r="L101" t="s">
        <v>21</v>
      </c>
      <c r="N101" t="str">
        <f t="shared" si="0"/>
        <v>NÃO</v>
      </c>
      <c r="O101" t="str">
        <f t="shared" si="1"/>
        <v/>
      </c>
      <c r="P101" s="52" t="str">
        <f t="shared" si="2"/>
        <v>45631341368202000178INTERNET - PARC. 1/2250045630</v>
      </c>
      <c r="Q101" s="1">
        <f>IF(A101=0,"",VLOOKUP($A101,RESUMO!$A$8:$B$117,2,FALSE))</f>
        <v>76</v>
      </c>
    </row>
    <row r="102" spans="1:17" x14ac:dyDescent="0.25">
      <c r="A102" s="41">
        <v>45646</v>
      </c>
      <c r="B102" s="58">
        <v>3</v>
      </c>
      <c r="C102" t="s">
        <v>85</v>
      </c>
      <c r="D102" t="s">
        <v>86</v>
      </c>
      <c r="E102" t="s">
        <v>88</v>
      </c>
      <c r="G102" s="61">
        <v>2500</v>
      </c>
      <c r="H102">
        <v>1</v>
      </c>
      <c r="I102" s="59">
        <v>2500</v>
      </c>
      <c r="J102" s="41">
        <v>45299</v>
      </c>
      <c r="K102" t="s">
        <v>33</v>
      </c>
      <c r="L102" t="s">
        <v>21</v>
      </c>
      <c r="N102" t="str">
        <f t="shared" si="0"/>
        <v>NÃO</v>
      </c>
      <c r="O102" t="str">
        <f t="shared" si="1"/>
        <v/>
      </c>
      <c r="P102" s="52" t="str">
        <f t="shared" si="2"/>
        <v>45646341368202000178INTERNET - PARC. 2/2250045299</v>
      </c>
      <c r="Q102" s="1">
        <f>IF(A102=0,"",VLOOKUP($A102,RESUMO!$A$8:$B$117,2,FALSE))</f>
        <v>77</v>
      </c>
    </row>
    <row r="103" spans="1:17" x14ac:dyDescent="0.25">
      <c r="A103" s="41">
        <v>45631</v>
      </c>
      <c r="B103" s="58">
        <v>5</v>
      </c>
      <c r="C103" t="s">
        <v>89</v>
      </c>
      <c r="D103" t="s">
        <v>90</v>
      </c>
      <c r="E103" t="s">
        <v>91</v>
      </c>
      <c r="G103" s="61">
        <v>1040</v>
      </c>
      <c r="H103">
        <v>1</v>
      </c>
      <c r="I103" s="59">
        <v>1040</v>
      </c>
      <c r="J103" s="41">
        <v>45624</v>
      </c>
      <c r="K103" t="s">
        <v>33</v>
      </c>
      <c r="L103" t="s">
        <v>21</v>
      </c>
      <c r="N103" t="str">
        <f t="shared" si="0"/>
        <v>SIM</v>
      </c>
      <c r="O103" t="str">
        <f t="shared" si="1"/>
        <v>SIM</v>
      </c>
      <c r="P103" s="52" t="str">
        <f t="shared" si="2"/>
        <v>45631514072798002720TINTAS - NF 6498104045624</v>
      </c>
      <c r="Q103" s="1">
        <f>IF(A103=0,"",VLOOKUP($A103,RESUMO!$A$8:$B$117,2,FALSE))</f>
        <v>76</v>
      </c>
    </row>
    <row r="104" spans="1:17" x14ac:dyDescent="0.25">
      <c r="A104" s="41">
        <v>45631</v>
      </c>
      <c r="B104" s="58">
        <v>5</v>
      </c>
      <c r="C104" t="s">
        <v>54</v>
      </c>
      <c r="D104" t="s">
        <v>55</v>
      </c>
      <c r="E104" t="s">
        <v>92</v>
      </c>
      <c r="G104" s="61">
        <v>2500</v>
      </c>
      <c r="H104">
        <v>1</v>
      </c>
      <c r="I104" s="59">
        <v>2500</v>
      </c>
      <c r="J104" s="41">
        <v>45615</v>
      </c>
      <c r="K104" t="s">
        <v>52</v>
      </c>
      <c r="L104" t="s">
        <v>57</v>
      </c>
      <c r="N104" t="str">
        <f t="shared" si="0"/>
        <v>NÃO</v>
      </c>
      <c r="O104" t="str">
        <f t="shared" si="1"/>
        <v>SIM</v>
      </c>
      <c r="P104" s="52" t="str">
        <f t="shared" si="2"/>
        <v>45631500000091832600SERRALHEIRO250045615</v>
      </c>
      <c r="Q104" s="1">
        <f>IF(A104=0,"",VLOOKUP($A104,RESUMO!$A$8:$B$117,2,FALSE))</f>
        <v>76</v>
      </c>
    </row>
    <row r="105" spans="1:17" x14ac:dyDescent="0.25">
      <c r="A105" s="41">
        <v>45631</v>
      </c>
      <c r="B105" s="58">
        <v>5</v>
      </c>
      <c r="C105" t="s">
        <v>93</v>
      </c>
      <c r="D105" t="s">
        <v>94</v>
      </c>
      <c r="E105" t="s">
        <v>95</v>
      </c>
      <c r="G105" s="61">
        <v>5000</v>
      </c>
      <c r="H105">
        <v>1</v>
      </c>
      <c r="I105" s="59">
        <v>5000</v>
      </c>
      <c r="J105" s="41">
        <v>45618</v>
      </c>
      <c r="K105" t="s">
        <v>52</v>
      </c>
      <c r="L105" t="s">
        <v>96</v>
      </c>
      <c r="N105" t="str">
        <f t="shared" si="0"/>
        <v>NÃO</v>
      </c>
      <c r="O105" t="str">
        <f t="shared" si="1"/>
        <v>SIM</v>
      </c>
      <c r="P105" s="52" t="str">
        <f t="shared" si="2"/>
        <v>45631518166798000101INSTALAÇÃO AR CONDICIONADO500045618</v>
      </c>
      <c r="Q105" s="1">
        <f>IF(A105=0,"",VLOOKUP($A105,RESUMO!$A$8:$B$117,2,FALSE))</f>
        <v>76</v>
      </c>
    </row>
    <row r="106" spans="1:17" x14ac:dyDescent="0.25">
      <c r="A106" s="41">
        <v>45631</v>
      </c>
      <c r="B106" s="58">
        <v>5</v>
      </c>
      <c r="C106" t="s">
        <v>97</v>
      </c>
      <c r="D106" t="s">
        <v>98</v>
      </c>
      <c r="E106" t="s">
        <v>99</v>
      </c>
      <c r="G106" s="61">
        <v>2660</v>
      </c>
      <c r="H106">
        <v>1</v>
      </c>
      <c r="I106" s="59">
        <v>2660</v>
      </c>
      <c r="J106" s="41">
        <v>45614</v>
      </c>
      <c r="K106" t="s">
        <v>33</v>
      </c>
      <c r="L106" t="s">
        <v>21</v>
      </c>
      <c r="N106" t="str">
        <f t="shared" si="0"/>
        <v>NÃO</v>
      </c>
      <c r="O106" t="str">
        <f t="shared" si="1"/>
        <v>SIM</v>
      </c>
      <c r="P106" s="52" t="str">
        <f t="shared" si="2"/>
        <v>456315194479030001-43PROLONGADOR DECA266045614</v>
      </c>
      <c r="Q106" s="1">
        <f>IF(A106=0,"",VLOOKUP($A106,RESUMO!$A$8:$B$117,2,FALSE))</f>
        <v>76</v>
      </c>
    </row>
    <row r="107" spans="1:17" x14ac:dyDescent="0.25">
      <c r="A107" s="41">
        <v>45631</v>
      </c>
      <c r="B107" s="58">
        <v>2</v>
      </c>
      <c r="C107" t="s">
        <v>78</v>
      </c>
      <c r="D107" t="s">
        <v>79</v>
      </c>
      <c r="E107" t="s">
        <v>100</v>
      </c>
      <c r="G107" s="61">
        <v>1115</v>
      </c>
      <c r="H107">
        <v>1</v>
      </c>
      <c r="I107" s="59">
        <v>1115</v>
      </c>
      <c r="J107" s="41">
        <v>45643</v>
      </c>
      <c r="K107" t="s">
        <v>77</v>
      </c>
      <c r="L107" t="s">
        <v>21</v>
      </c>
      <c r="N107" t="str">
        <f t="shared" si="0"/>
        <v>SIM</v>
      </c>
      <c r="O107" t="str">
        <f t="shared" si="1"/>
        <v/>
      </c>
      <c r="P107" s="52" t="str">
        <f t="shared" si="2"/>
        <v>45631207409393000130SERRA, MARTELO E COMPACTADOR - NF 26865111545643</v>
      </c>
      <c r="Q107" s="1">
        <f>IF(A107=0,"",VLOOKUP($A107,RESUMO!$A$8:$B$117,2,FALSE))</f>
        <v>76</v>
      </c>
    </row>
    <row r="108" spans="1:17" x14ac:dyDescent="0.25">
      <c r="A108" s="41">
        <v>45646</v>
      </c>
      <c r="B108" s="58">
        <v>1</v>
      </c>
      <c r="C108" t="s">
        <v>22</v>
      </c>
      <c r="D108" t="s">
        <v>23</v>
      </c>
      <c r="E108" t="s">
        <v>24</v>
      </c>
      <c r="G108" s="61">
        <v>145</v>
      </c>
      <c r="H108">
        <v>8</v>
      </c>
      <c r="I108" s="59">
        <v>1160</v>
      </c>
      <c r="J108" s="41">
        <v>45646</v>
      </c>
      <c r="K108" t="s">
        <v>20</v>
      </c>
      <c r="L108" t="s">
        <v>25</v>
      </c>
      <c r="N108" t="str">
        <f t="shared" si="0"/>
        <v>NÃO</v>
      </c>
      <c r="O108" t="str">
        <f t="shared" si="1"/>
        <v/>
      </c>
      <c r="P108" s="52" t="str">
        <f t="shared" si="2"/>
        <v>45646100094512361200DIÁRIA14545646</v>
      </c>
      <c r="Q108" s="1">
        <f>IF(A108=0,"",VLOOKUP($A108,RESUMO!$A$8:$B$117,2,FALSE))</f>
        <v>77</v>
      </c>
    </row>
    <row r="109" spans="1:17" x14ac:dyDescent="0.25">
      <c r="A109" s="41">
        <v>45646</v>
      </c>
      <c r="B109" s="58">
        <v>1</v>
      </c>
      <c r="C109" t="s">
        <v>26</v>
      </c>
      <c r="D109" t="s">
        <v>27</v>
      </c>
      <c r="E109" t="s">
        <v>24</v>
      </c>
      <c r="G109" s="61">
        <v>365</v>
      </c>
      <c r="H109">
        <v>9</v>
      </c>
      <c r="I109" s="59">
        <v>3285</v>
      </c>
      <c r="J109" s="41">
        <v>45646</v>
      </c>
      <c r="K109" t="s">
        <v>20</v>
      </c>
      <c r="L109" t="s">
        <v>21</v>
      </c>
      <c r="N109" t="str">
        <f t="shared" ref="N109:N140" si="7">IF(ISERROR(SEARCH("NF",E109,1)),"NÃO","SIM")</f>
        <v>NÃO</v>
      </c>
      <c r="O109" t="str">
        <f t="shared" ref="O109:O140" si="8">IF($B109=5,"SIM","")</f>
        <v/>
      </c>
      <c r="P109" s="52" t="str">
        <f t="shared" ref="P109:P140" si="9">A109&amp;B109&amp;C109&amp;E109&amp;G109&amp;EDATE(J109,0)</f>
        <v>45646100084386517634DIÁRIA36545646</v>
      </c>
      <c r="Q109" s="1">
        <f>IF(A109=0,"",VLOOKUP($A109,RESUMO!$A$8:$B$117,2,FALSE))</f>
        <v>77</v>
      </c>
    </row>
    <row r="110" spans="1:17" x14ac:dyDescent="0.25">
      <c r="A110" s="41">
        <v>45646</v>
      </c>
      <c r="B110" s="58">
        <v>1</v>
      </c>
      <c r="C110" t="s">
        <v>28</v>
      </c>
      <c r="D110" t="s">
        <v>29</v>
      </c>
      <c r="E110" t="s">
        <v>24</v>
      </c>
      <c r="G110" s="61">
        <v>215</v>
      </c>
      <c r="H110">
        <v>9</v>
      </c>
      <c r="I110" s="59">
        <v>1935</v>
      </c>
      <c r="J110" s="41">
        <v>45646</v>
      </c>
      <c r="K110" t="s">
        <v>20</v>
      </c>
      <c r="L110" t="s">
        <v>21</v>
      </c>
      <c r="N110" t="str">
        <f t="shared" si="7"/>
        <v>NÃO</v>
      </c>
      <c r="O110" t="str">
        <f t="shared" si="8"/>
        <v/>
      </c>
      <c r="P110" s="52" t="str">
        <f t="shared" si="9"/>
        <v>45646100003862957608DIÁRIA21545646</v>
      </c>
      <c r="Q110" s="1">
        <f>IF(A110=0,"",VLOOKUP($A110,RESUMO!$A$8:$B$117,2,FALSE))</f>
        <v>77</v>
      </c>
    </row>
    <row r="111" spans="1:17" x14ac:dyDescent="0.25">
      <c r="A111" s="41">
        <v>45646</v>
      </c>
      <c r="B111" s="58">
        <v>2</v>
      </c>
      <c r="C111" t="s">
        <v>101</v>
      </c>
      <c r="D111" t="s">
        <v>102</v>
      </c>
      <c r="E111" t="s">
        <v>103</v>
      </c>
      <c r="G111" s="61">
        <v>3200</v>
      </c>
      <c r="H111">
        <v>1</v>
      </c>
      <c r="I111" s="59">
        <v>3200</v>
      </c>
      <c r="J111" s="41">
        <v>45646</v>
      </c>
      <c r="K111" t="s">
        <v>52</v>
      </c>
      <c r="L111" t="s">
        <v>104</v>
      </c>
      <c r="N111" t="str">
        <f t="shared" si="7"/>
        <v>NÃO</v>
      </c>
      <c r="O111" t="str">
        <f t="shared" si="8"/>
        <v/>
      </c>
      <c r="P111" s="52" t="str">
        <f t="shared" si="9"/>
        <v>45646200006411815666INSTALAÇÃO FINAL320045646</v>
      </c>
      <c r="Q111" s="1">
        <f>IF(A111=0,"",VLOOKUP($A111,RESUMO!$A$8:$B$117,2,FALSE))</f>
        <v>77</v>
      </c>
    </row>
    <row r="112" spans="1:17" x14ac:dyDescent="0.25">
      <c r="A112" s="41">
        <v>45646</v>
      </c>
      <c r="B112" s="58">
        <v>2</v>
      </c>
      <c r="C112" t="s">
        <v>101</v>
      </c>
      <c r="D112" t="s">
        <v>102</v>
      </c>
      <c r="E112" t="s">
        <v>105</v>
      </c>
      <c r="G112" s="61">
        <v>600</v>
      </c>
      <c r="H112">
        <v>1</v>
      </c>
      <c r="I112" s="59">
        <v>600</v>
      </c>
      <c r="J112" s="41">
        <v>45646</v>
      </c>
      <c r="K112" t="s">
        <v>52</v>
      </c>
      <c r="L112" t="s">
        <v>104</v>
      </c>
      <c r="N112" t="str">
        <f t="shared" si="7"/>
        <v>NÃO</v>
      </c>
      <c r="O112" t="str">
        <f t="shared" si="8"/>
        <v/>
      </c>
      <c r="P112" s="52" t="str">
        <f t="shared" si="9"/>
        <v>45646200006411815666INSTALAÇÃO BANHEIRA60045646</v>
      </c>
      <c r="Q112" s="1">
        <f>IF(A112=0,"",VLOOKUP($A112,RESUMO!$A$8:$B$117,2,FALSE))</f>
        <v>77</v>
      </c>
    </row>
    <row r="113" spans="1:17" x14ac:dyDescent="0.25">
      <c r="A113" s="41">
        <v>45646</v>
      </c>
      <c r="B113" s="58">
        <v>2</v>
      </c>
      <c r="C113" t="s">
        <v>101</v>
      </c>
      <c r="D113" t="s">
        <v>102</v>
      </c>
      <c r="E113" t="s">
        <v>106</v>
      </c>
      <c r="G113" s="61">
        <v>940</v>
      </c>
      <c r="H113">
        <v>1</v>
      </c>
      <c r="I113" s="59">
        <v>940</v>
      </c>
      <c r="J113" s="41">
        <v>45646</v>
      </c>
      <c r="K113" t="s">
        <v>52</v>
      </c>
      <c r="L113" t="s">
        <v>104</v>
      </c>
      <c r="N113" t="str">
        <f t="shared" si="7"/>
        <v>NÃO</v>
      </c>
      <c r="O113" t="str">
        <f t="shared" si="8"/>
        <v/>
      </c>
      <c r="P113" s="52" t="str">
        <f t="shared" si="9"/>
        <v>45646200006411815666INSTALAÇÃO ACESSÓRIOS - 30 UNIDADES94045646</v>
      </c>
      <c r="Q113" s="1">
        <f>IF(A113=0,"",VLOOKUP($A113,RESUMO!$A$8:$B$117,2,FALSE))</f>
        <v>77</v>
      </c>
    </row>
    <row r="114" spans="1:17" x14ac:dyDescent="0.25">
      <c r="A114" s="41">
        <v>45646</v>
      </c>
      <c r="B114" s="58">
        <v>2</v>
      </c>
      <c r="C114" t="s">
        <v>107</v>
      </c>
      <c r="D114" t="s">
        <v>108</v>
      </c>
      <c r="E114" t="s">
        <v>109</v>
      </c>
      <c r="G114" s="61">
        <v>5000</v>
      </c>
      <c r="H114">
        <v>1</v>
      </c>
      <c r="I114" s="59">
        <v>5000</v>
      </c>
      <c r="J114" s="41">
        <v>45646</v>
      </c>
      <c r="K114" t="s">
        <v>52</v>
      </c>
      <c r="L114" t="s">
        <v>110</v>
      </c>
      <c r="N114" t="str">
        <f t="shared" si="7"/>
        <v>NÃO</v>
      </c>
      <c r="O114" t="str">
        <f t="shared" si="8"/>
        <v/>
      </c>
      <c r="P114" s="52" t="str">
        <f t="shared" si="9"/>
        <v>45646200007338518602EXECUÇÃO FINAL DE OBRA500045646</v>
      </c>
      <c r="Q114" s="1">
        <f>IF(A114=0,"",VLOOKUP($A114,RESUMO!$A$8:$B$117,2,FALSE))</f>
        <v>77</v>
      </c>
    </row>
    <row r="115" spans="1:17" x14ac:dyDescent="0.25">
      <c r="A115" s="41">
        <v>45646</v>
      </c>
      <c r="B115" s="58">
        <v>2</v>
      </c>
      <c r="C115" t="s">
        <v>107</v>
      </c>
      <c r="D115" t="s">
        <v>108</v>
      </c>
      <c r="E115" t="s">
        <v>111</v>
      </c>
      <c r="G115" s="61">
        <v>2600</v>
      </c>
      <c r="H115">
        <v>1</v>
      </c>
      <c r="I115" s="59">
        <v>2600</v>
      </c>
      <c r="J115" s="41">
        <v>45646</v>
      </c>
      <c r="K115" t="s">
        <v>52</v>
      </c>
      <c r="L115" t="s">
        <v>110</v>
      </c>
      <c r="N115" t="str">
        <f t="shared" si="7"/>
        <v>NÃO</v>
      </c>
      <c r="O115" t="str">
        <f t="shared" si="8"/>
        <v/>
      </c>
      <c r="P115" s="52" t="str">
        <f t="shared" si="9"/>
        <v>45646200007338518602ADITIVO INSTALAÇÕES ELÉTRICAS JARDIM RAMPA260045646</v>
      </c>
      <c r="Q115" s="1">
        <f>IF(A115=0,"",VLOOKUP($A115,RESUMO!$A$8:$B$117,2,FALSE))</f>
        <v>77</v>
      </c>
    </row>
    <row r="116" spans="1:17" x14ac:dyDescent="0.25">
      <c r="A116" s="41">
        <v>45646</v>
      </c>
      <c r="B116" s="58">
        <v>2</v>
      </c>
      <c r="C116" t="s">
        <v>45</v>
      </c>
      <c r="D116" t="s">
        <v>46</v>
      </c>
      <c r="E116" t="s">
        <v>112</v>
      </c>
      <c r="G116" s="61">
        <v>1186.6600000000001</v>
      </c>
      <c r="H116">
        <v>1</v>
      </c>
      <c r="I116" s="59">
        <v>1186.6600000000001</v>
      </c>
      <c r="J116" s="41">
        <v>45646</v>
      </c>
      <c r="K116" t="s">
        <v>33</v>
      </c>
      <c r="L116" t="s">
        <v>48</v>
      </c>
      <c r="N116" t="str">
        <f t="shared" si="7"/>
        <v>NÃO</v>
      </c>
      <c r="O116" t="str">
        <f t="shared" si="8"/>
        <v/>
      </c>
      <c r="P116" s="52" t="str">
        <f t="shared" si="9"/>
        <v>45646200037052904870DIÁRIAS BOBCAT, MOBILIZAÇÃO E DESMOBILIZAÇÃO1186,6645646</v>
      </c>
      <c r="Q116" s="1">
        <f>IF(A116=0,"",VLOOKUP($A116,RESUMO!$A$8:$B$117,2,FALSE))</f>
        <v>77</v>
      </c>
    </row>
    <row r="117" spans="1:17" x14ac:dyDescent="0.25">
      <c r="A117" s="41">
        <v>45646</v>
      </c>
      <c r="B117" s="58">
        <v>2</v>
      </c>
      <c r="C117" t="s">
        <v>113</v>
      </c>
      <c r="D117" t="s">
        <v>114</v>
      </c>
      <c r="E117" t="s">
        <v>115</v>
      </c>
      <c r="G117" s="61">
        <v>79500</v>
      </c>
      <c r="H117">
        <v>1</v>
      </c>
      <c r="I117" s="59">
        <v>79500</v>
      </c>
      <c r="J117" s="41">
        <v>45646</v>
      </c>
      <c r="K117" t="s">
        <v>116</v>
      </c>
      <c r="L117" t="s">
        <v>117</v>
      </c>
      <c r="N117" t="str">
        <f t="shared" si="7"/>
        <v>NÃO</v>
      </c>
      <c r="O117" t="str">
        <f t="shared" si="8"/>
        <v/>
      </c>
      <c r="P117" s="52" t="str">
        <f t="shared" si="9"/>
        <v>45646230104762000107ADMINISTRAÇÃO DE OBRA - PARC. 11/117950045646</v>
      </c>
      <c r="Q117" s="1">
        <f>IF(A117=0,"",VLOOKUP($A117,RESUMO!$A$8:$B$117,2,FALSE))</f>
        <v>77</v>
      </c>
    </row>
    <row r="118" spans="1:17" x14ac:dyDescent="0.25">
      <c r="A118" s="41">
        <v>45646</v>
      </c>
      <c r="B118" s="58">
        <v>2</v>
      </c>
      <c r="C118" t="s">
        <v>66</v>
      </c>
      <c r="D118" t="s">
        <v>67</v>
      </c>
      <c r="E118" t="s">
        <v>118</v>
      </c>
      <c r="G118" s="61">
        <v>9450</v>
      </c>
      <c r="H118">
        <v>1</v>
      </c>
      <c r="I118" s="59">
        <v>9450</v>
      </c>
      <c r="J118" s="41">
        <v>45646</v>
      </c>
      <c r="K118" t="s">
        <v>69</v>
      </c>
      <c r="L118" t="s">
        <v>70</v>
      </c>
      <c r="N118" t="str">
        <f t="shared" si="7"/>
        <v>NÃO</v>
      </c>
      <c r="O118" t="str">
        <f t="shared" si="8"/>
        <v/>
      </c>
      <c r="P118" s="52" t="str">
        <f t="shared" si="9"/>
        <v>45646200000000011479PISO DE MADEIRA945045646</v>
      </c>
      <c r="Q118" s="1">
        <f>IF(A118=0,"",VLOOKUP($A118,RESUMO!$A$8:$B$117,2,FALSE))</f>
        <v>77</v>
      </c>
    </row>
    <row r="119" spans="1:17" x14ac:dyDescent="0.25">
      <c r="A119" s="41">
        <v>45646</v>
      </c>
      <c r="B119" s="58">
        <v>2</v>
      </c>
      <c r="C119" t="s">
        <v>119</v>
      </c>
      <c r="D119" t="s">
        <v>120</v>
      </c>
      <c r="E119" t="s">
        <v>121</v>
      </c>
      <c r="G119" s="61">
        <v>6120</v>
      </c>
      <c r="H119">
        <v>1</v>
      </c>
      <c r="I119" s="59">
        <v>6120</v>
      </c>
      <c r="J119" s="41">
        <v>45646</v>
      </c>
      <c r="K119" t="s">
        <v>33</v>
      </c>
      <c r="L119" t="s">
        <v>21</v>
      </c>
      <c r="N119" t="str">
        <f t="shared" si="7"/>
        <v>NÃO</v>
      </c>
      <c r="O119" t="str">
        <f t="shared" si="8"/>
        <v/>
      </c>
      <c r="P119" s="52" t="str">
        <f t="shared" si="9"/>
        <v>45646234016397000121GUARDA CORPO - ORÇAMENTO Nº 22230612045646</v>
      </c>
      <c r="Q119" s="1">
        <f>IF(A119=0,"",VLOOKUP($A119,RESUMO!$A$8:$B$117,2,FALSE))</f>
        <v>77</v>
      </c>
    </row>
    <row r="120" spans="1:17" x14ac:dyDescent="0.25">
      <c r="A120" s="41">
        <v>45646</v>
      </c>
      <c r="B120" s="58">
        <v>2</v>
      </c>
      <c r="C120" t="s">
        <v>122</v>
      </c>
      <c r="D120" t="s">
        <v>123</v>
      </c>
      <c r="E120" t="s">
        <v>124</v>
      </c>
      <c r="G120" s="61">
        <v>426.15</v>
      </c>
      <c r="H120">
        <v>1</v>
      </c>
      <c r="I120" s="59">
        <v>426.15</v>
      </c>
      <c r="J120" s="41">
        <v>45646</v>
      </c>
      <c r="K120" t="s">
        <v>33</v>
      </c>
      <c r="L120" t="s">
        <v>21</v>
      </c>
      <c r="N120" t="str">
        <f t="shared" si="7"/>
        <v>NÃO</v>
      </c>
      <c r="O120" t="str">
        <f t="shared" si="8"/>
        <v/>
      </c>
      <c r="P120" s="52" t="str">
        <f t="shared" si="9"/>
        <v>45646243672536000166MEIO FIO DE CONCRETO426,1545646</v>
      </c>
      <c r="Q120" s="1">
        <f>IF(A120=0,"",VLOOKUP($A120,RESUMO!$A$8:$B$117,2,FALSE))</f>
        <v>77</v>
      </c>
    </row>
    <row r="121" spans="1:17" x14ac:dyDescent="0.25">
      <c r="A121" s="41">
        <v>45646</v>
      </c>
      <c r="B121" s="58">
        <v>2</v>
      </c>
      <c r="C121" t="s">
        <v>125</v>
      </c>
      <c r="D121" t="s">
        <v>126</v>
      </c>
      <c r="E121" t="s">
        <v>127</v>
      </c>
      <c r="G121" s="61">
        <v>706</v>
      </c>
      <c r="H121">
        <v>1</v>
      </c>
      <c r="I121" s="59">
        <v>706</v>
      </c>
      <c r="J121" s="41">
        <v>45646</v>
      </c>
      <c r="K121" t="s">
        <v>20</v>
      </c>
      <c r="L121" t="s">
        <v>70</v>
      </c>
      <c r="N121" t="str">
        <f t="shared" si="7"/>
        <v>NÃO</v>
      </c>
      <c r="O121" t="str">
        <f t="shared" si="8"/>
        <v/>
      </c>
      <c r="P121" s="52" t="str">
        <f t="shared" si="9"/>
        <v>45646200000000011398DP 13º SALÁRIO70645646</v>
      </c>
      <c r="Q121" s="1">
        <f>IF(A121=0,"",VLOOKUP($A121,RESUMO!$A$8:$B$117,2,FALSE))</f>
        <v>77</v>
      </c>
    </row>
    <row r="122" spans="1:17" x14ac:dyDescent="0.25">
      <c r="A122" s="41">
        <v>45646</v>
      </c>
      <c r="B122" s="58">
        <v>2</v>
      </c>
      <c r="C122" t="s">
        <v>66</v>
      </c>
      <c r="D122" t="s">
        <v>67</v>
      </c>
      <c r="E122" t="s">
        <v>128</v>
      </c>
      <c r="G122" s="61">
        <v>1500</v>
      </c>
      <c r="H122">
        <v>1</v>
      </c>
      <c r="I122" s="59">
        <v>1500</v>
      </c>
      <c r="J122" s="41">
        <v>45646</v>
      </c>
      <c r="K122" t="s">
        <v>69</v>
      </c>
      <c r="L122" t="s">
        <v>70</v>
      </c>
      <c r="N122" t="str">
        <f t="shared" si="7"/>
        <v>NÃO</v>
      </c>
      <c r="O122" t="str">
        <f t="shared" si="8"/>
        <v/>
      </c>
      <c r="P122" s="52" t="str">
        <f t="shared" si="9"/>
        <v>45646200000000011479ANGELO MARCOS - REJUNTAMENTO150045646</v>
      </c>
      <c r="Q122" s="1">
        <f>IF(A122=0,"",VLOOKUP($A122,RESUMO!$A$8:$B$117,2,FALSE))</f>
        <v>77</v>
      </c>
    </row>
    <row r="123" spans="1:17" x14ac:dyDescent="0.25">
      <c r="A123" s="41">
        <v>45646</v>
      </c>
      <c r="B123" s="58">
        <v>3</v>
      </c>
      <c r="C123" t="s">
        <v>129</v>
      </c>
      <c r="D123" t="s">
        <v>130</v>
      </c>
      <c r="E123" t="s">
        <v>131</v>
      </c>
      <c r="G123" s="61">
        <v>1294.92</v>
      </c>
      <c r="H123">
        <v>1</v>
      </c>
      <c r="I123" s="59">
        <v>1294.92</v>
      </c>
      <c r="J123" s="41">
        <v>45646</v>
      </c>
      <c r="K123" t="s">
        <v>20</v>
      </c>
      <c r="L123" t="s">
        <v>21</v>
      </c>
      <c r="N123" t="str">
        <f t="shared" si="7"/>
        <v>NÃO</v>
      </c>
      <c r="O123" t="str">
        <f t="shared" si="8"/>
        <v/>
      </c>
      <c r="P123" s="52" t="str">
        <f t="shared" si="9"/>
        <v>45646300394460000141INSS MENSAL1294,9245646</v>
      </c>
      <c r="Q123" s="1">
        <f>IF(A123=0,"",VLOOKUP($A123,RESUMO!$A$8:$B$117,2,FALSE))</f>
        <v>77</v>
      </c>
    </row>
    <row r="124" spans="1:17" x14ac:dyDescent="0.25">
      <c r="A124" s="41">
        <v>45646</v>
      </c>
      <c r="B124" s="58">
        <v>3</v>
      </c>
      <c r="C124" t="s">
        <v>132</v>
      </c>
      <c r="D124" t="s">
        <v>133</v>
      </c>
      <c r="E124" t="s">
        <v>134</v>
      </c>
      <c r="G124" s="61">
        <v>44.99</v>
      </c>
      <c r="H124">
        <v>1</v>
      </c>
      <c r="I124" s="59">
        <v>44.99</v>
      </c>
      <c r="J124" s="41">
        <v>45646</v>
      </c>
      <c r="K124" t="s">
        <v>20</v>
      </c>
      <c r="L124" t="s">
        <v>21</v>
      </c>
      <c r="N124" t="str">
        <f t="shared" si="7"/>
        <v>NÃO</v>
      </c>
      <c r="O124" t="str">
        <f t="shared" si="8"/>
        <v/>
      </c>
      <c r="P124" s="52" t="str">
        <f t="shared" si="9"/>
        <v>45646300360305000104FGTS MENSAL44,9945646</v>
      </c>
      <c r="Q124" s="1">
        <f>IF(A124=0,"",VLOOKUP($A124,RESUMO!$A$8:$B$117,2,FALSE))</f>
        <v>77</v>
      </c>
    </row>
    <row r="125" spans="1:17" x14ac:dyDescent="0.25">
      <c r="A125" s="41">
        <v>45646</v>
      </c>
      <c r="B125" s="58">
        <v>3</v>
      </c>
      <c r="C125" t="s">
        <v>132</v>
      </c>
      <c r="D125" t="s">
        <v>133</v>
      </c>
      <c r="E125" t="s">
        <v>135</v>
      </c>
      <c r="G125" s="61">
        <v>355.65</v>
      </c>
      <c r="H125">
        <v>1</v>
      </c>
      <c r="I125" s="59">
        <v>355.65</v>
      </c>
      <c r="J125" s="41">
        <v>45646</v>
      </c>
      <c r="K125" t="s">
        <v>20</v>
      </c>
      <c r="L125" t="s">
        <v>21</v>
      </c>
      <c r="N125" t="str">
        <f t="shared" si="7"/>
        <v>NÃO</v>
      </c>
      <c r="O125" t="str">
        <f t="shared" si="8"/>
        <v/>
      </c>
      <c r="P125" s="52" t="str">
        <f t="shared" si="9"/>
        <v>45646300360305000104FGTS RESCISÃO WELVERTE355,6545646</v>
      </c>
      <c r="Q125" s="1">
        <f>IF(A125=0,"",VLOOKUP($A125,RESUMO!$A$8:$B$117,2,FALSE))</f>
        <v>77</v>
      </c>
    </row>
    <row r="126" spans="1:17" x14ac:dyDescent="0.25">
      <c r="A126" s="41">
        <v>45646</v>
      </c>
      <c r="B126" s="58">
        <v>3</v>
      </c>
      <c r="C126" t="s">
        <v>136</v>
      </c>
      <c r="D126" t="s">
        <v>137</v>
      </c>
      <c r="E126" t="s">
        <v>138</v>
      </c>
      <c r="G126" s="61">
        <v>1472.8</v>
      </c>
      <c r="H126">
        <v>1</v>
      </c>
      <c r="I126" s="59">
        <v>1472.8</v>
      </c>
      <c r="J126" s="41">
        <v>45646</v>
      </c>
      <c r="K126" t="s">
        <v>33</v>
      </c>
      <c r="L126" t="s">
        <v>21</v>
      </c>
      <c r="N126" t="str">
        <f t="shared" si="7"/>
        <v>SIM</v>
      </c>
      <c r="O126" t="str">
        <f t="shared" si="8"/>
        <v/>
      </c>
      <c r="P126" s="52" t="str">
        <f t="shared" si="9"/>
        <v>45646317099987000146MEIO FIO DE CONCRETO - NF 547051472,845646</v>
      </c>
      <c r="Q126" s="1">
        <f>IF(A126=0,"",VLOOKUP($A126,RESUMO!$A$8:$B$117,2,FALSE))</f>
        <v>77</v>
      </c>
    </row>
    <row r="127" spans="1:17" x14ac:dyDescent="0.25">
      <c r="A127" s="41">
        <v>45646</v>
      </c>
      <c r="B127" s="58">
        <v>3</v>
      </c>
      <c r="C127" t="s">
        <v>139</v>
      </c>
      <c r="D127" t="s">
        <v>140</v>
      </c>
      <c r="E127" t="s">
        <v>141</v>
      </c>
      <c r="G127" s="61">
        <v>1560</v>
      </c>
      <c r="H127">
        <v>1</v>
      </c>
      <c r="I127" s="59">
        <v>1560</v>
      </c>
      <c r="J127" s="41">
        <v>45646</v>
      </c>
      <c r="K127" t="s">
        <v>77</v>
      </c>
      <c r="L127" t="s">
        <v>21</v>
      </c>
      <c r="N127" t="str">
        <f t="shared" si="7"/>
        <v>SIM</v>
      </c>
      <c r="O127" t="str">
        <f t="shared" si="8"/>
        <v/>
      </c>
      <c r="P127" s="52" t="str">
        <f t="shared" si="9"/>
        <v>45646304509385000178LOCAÇÃO DE CAÇAMBAS - NF 2745156045646</v>
      </c>
      <c r="Q127" s="1">
        <f>IF(A127=0,"",VLOOKUP($A127,RESUMO!$A$8:$B$117,2,FALSE))</f>
        <v>77</v>
      </c>
    </row>
    <row r="128" spans="1:17" x14ac:dyDescent="0.25">
      <c r="A128" s="41">
        <v>45646</v>
      </c>
      <c r="B128" s="58">
        <v>3</v>
      </c>
      <c r="C128" t="s">
        <v>71</v>
      </c>
      <c r="D128" t="s">
        <v>72</v>
      </c>
      <c r="E128" t="s">
        <v>142</v>
      </c>
      <c r="G128" s="61">
        <v>1249.8</v>
      </c>
      <c r="H128">
        <v>1</v>
      </c>
      <c r="I128" s="59">
        <v>1249.8</v>
      </c>
      <c r="J128" s="41">
        <v>45646</v>
      </c>
      <c r="K128" t="s">
        <v>33</v>
      </c>
      <c r="L128" t="s">
        <v>21</v>
      </c>
      <c r="N128" t="str">
        <f t="shared" si="7"/>
        <v>SIM</v>
      </c>
      <c r="O128" t="str">
        <f t="shared" si="8"/>
        <v/>
      </c>
      <c r="P128" s="52" t="str">
        <f t="shared" si="9"/>
        <v>45646332392731000116MATERIAIS DIVERSOS - NF 15781249,845646</v>
      </c>
      <c r="Q128" s="1">
        <f>IF(A128=0,"",VLOOKUP($A128,RESUMO!$A$8:$B$117,2,FALSE))</f>
        <v>77</v>
      </c>
    </row>
    <row r="129" spans="1:17" x14ac:dyDescent="0.25">
      <c r="A129" s="41">
        <v>45646</v>
      </c>
      <c r="B129" s="58">
        <v>3</v>
      </c>
      <c r="C129" t="s">
        <v>143</v>
      </c>
      <c r="D129" t="s">
        <v>144</v>
      </c>
      <c r="E129" t="s">
        <v>145</v>
      </c>
      <c r="G129" s="61">
        <v>799</v>
      </c>
      <c r="H129">
        <v>1</v>
      </c>
      <c r="I129" s="59">
        <v>799</v>
      </c>
      <c r="J129" s="41">
        <v>45646</v>
      </c>
      <c r="K129" t="s">
        <v>33</v>
      </c>
      <c r="L129" t="s">
        <v>21</v>
      </c>
      <c r="N129" t="str">
        <f t="shared" si="7"/>
        <v>SIM</v>
      </c>
      <c r="O129" t="str">
        <f t="shared" si="8"/>
        <v/>
      </c>
      <c r="P129" s="52" t="str">
        <f t="shared" si="9"/>
        <v>45646341518575000188ESCADA - NF 1721379945646</v>
      </c>
      <c r="Q129" s="1">
        <f>IF(A129=0,"",VLOOKUP($A129,RESUMO!$A$8:$B$117,2,FALSE))</f>
        <v>77</v>
      </c>
    </row>
    <row r="130" spans="1:17" x14ac:dyDescent="0.25">
      <c r="A130" s="41">
        <v>45646</v>
      </c>
      <c r="B130" s="58">
        <v>3</v>
      </c>
      <c r="C130" t="s">
        <v>78</v>
      </c>
      <c r="D130" t="s">
        <v>79</v>
      </c>
      <c r="E130" t="s">
        <v>146</v>
      </c>
      <c r="G130" s="61">
        <v>450</v>
      </c>
      <c r="H130">
        <v>1</v>
      </c>
      <c r="I130" s="59">
        <v>450</v>
      </c>
      <c r="J130" s="41">
        <v>45646</v>
      </c>
      <c r="K130" t="s">
        <v>77</v>
      </c>
      <c r="L130" t="s">
        <v>21</v>
      </c>
      <c r="N130" t="str">
        <f t="shared" si="7"/>
        <v>SIM</v>
      </c>
      <c r="O130" t="str">
        <f t="shared" si="8"/>
        <v/>
      </c>
      <c r="P130" s="52" t="str">
        <f t="shared" si="9"/>
        <v>45646307409393000130ASPIRADOR DE PÓ - NF 2691645045646</v>
      </c>
      <c r="Q130" s="1">
        <f>IF(A130=0,"",VLOOKUP($A130,RESUMO!$A$8:$B$117,2,FALSE))</f>
        <v>77</v>
      </c>
    </row>
    <row r="131" spans="1:17" x14ac:dyDescent="0.25">
      <c r="A131" s="41">
        <v>45646</v>
      </c>
      <c r="B131" s="58">
        <v>3</v>
      </c>
      <c r="C131" t="s">
        <v>78</v>
      </c>
      <c r="D131" t="s">
        <v>79</v>
      </c>
      <c r="E131" t="s">
        <v>147</v>
      </c>
      <c r="G131" s="61">
        <v>130</v>
      </c>
      <c r="H131">
        <v>1</v>
      </c>
      <c r="I131" s="59">
        <v>130</v>
      </c>
      <c r="J131" s="41">
        <v>45646</v>
      </c>
      <c r="K131" t="s">
        <v>77</v>
      </c>
      <c r="L131" t="s">
        <v>21</v>
      </c>
      <c r="N131" t="str">
        <f t="shared" si="7"/>
        <v>SIM</v>
      </c>
      <c r="O131" t="str">
        <f t="shared" si="8"/>
        <v/>
      </c>
      <c r="P131" s="52" t="str">
        <f t="shared" si="9"/>
        <v>45646307409393000130MARTELO - NF 2696913045646</v>
      </c>
      <c r="Q131" s="1">
        <f>IF(A131=0,"",VLOOKUP($A131,RESUMO!$A$8:$B$117,2,FALSE))</f>
        <v>77</v>
      </c>
    </row>
    <row r="132" spans="1:17" x14ac:dyDescent="0.25">
      <c r="A132" s="41">
        <v>45646</v>
      </c>
      <c r="B132" s="58">
        <v>3</v>
      </c>
      <c r="C132" t="s">
        <v>78</v>
      </c>
      <c r="D132" t="s">
        <v>79</v>
      </c>
      <c r="E132" t="s">
        <v>148</v>
      </c>
      <c r="G132" s="61">
        <v>75</v>
      </c>
      <c r="H132">
        <v>1</v>
      </c>
      <c r="I132" s="59">
        <v>75</v>
      </c>
      <c r="J132" s="41">
        <v>45646</v>
      </c>
      <c r="K132" t="s">
        <v>77</v>
      </c>
      <c r="L132" t="s">
        <v>21</v>
      </c>
      <c r="N132" t="str">
        <f t="shared" si="7"/>
        <v>SIM</v>
      </c>
      <c r="O132" t="str">
        <f t="shared" si="8"/>
        <v/>
      </c>
      <c r="P132" s="52" t="str">
        <f t="shared" si="9"/>
        <v>45646307409393000130SERRA MARMORE - NF 270877545646</v>
      </c>
      <c r="Q132" s="1">
        <f>IF(A132=0,"",VLOOKUP($A132,RESUMO!$A$8:$B$117,2,FALSE))</f>
        <v>77</v>
      </c>
    </row>
    <row r="133" spans="1:17" x14ac:dyDescent="0.25">
      <c r="A133" s="41">
        <v>45646</v>
      </c>
      <c r="B133" s="58">
        <v>3</v>
      </c>
      <c r="C133" t="s">
        <v>149</v>
      </c>
      <c r="D133" t="s">
        <v>150</v>
      </c>
      <c r="E133" t="s">
        <v>151</v>
      </c>
      <c r="G133" s="61">
        <v>954.99</v>
      </c>
      <c r="H133">
        <v>1</v>
      </c>
      <c r="I133" s="59">
        <v>954.99</v>
      </c>
      <c r="J133" s="41">
        <v>45646</v>
      </c>
      <c r="K133" t="s">
        <v>33</v>
      </c>
      <c r="L133" t="s">
        <v>21</v>
      </c>
      <c r="N133" t="str">
        <f t="shared" si="7"/>
        <v>SIM</v>
      </c>
      <c r="O133" t="str">
        <f t="shared" si="8"/>
        <v/>
      </c>
      <c r="P133" s="52" t="str">
        <f t="shared" si="9"/>
        <v>45646317155342000183MATERIAIS ELÉTRICOS - NF 966247954,9945646</v>
      </c>
      <c r="Q133" s="1">
        <f>IF(A133=0,"",VLOOKUP($A133,RESUMO!$A$8:$B$117,2,FALSE))</f>
        <v>77</v>
      </c>
    </row>
    <row r="134" spans="1:17" x14ac:dyDescent="0.25">
      <c r="A134" s="41">
        <v>45646</v>
      </c>
      <c r="B134" s="58">
        <v>3</v>
      </c>
      <c r="C134" t="s">
        <v>152</v>
      </c>
      <c r="D134" t="s">
        <v>153</v>
      </c>
      <c r="E134" t="s">
        <v>154</v>
      </c>
      <c r="G134" s="61">
        <v>838.11</v>
      </c>
      <c r="H134">
        <v>1</v>
      </c>
      <c r="I134" s="59">
        <v>838.11</v>
      </c>
      <c r="J134" s="41">
        <v>45646</v>
      </c>
      <c r="K134" t="s">
        <v>20</v>
      </c>
      <c r="L134" t="s">
        <v>21</v>
      </c>
      <c r="N134" t="str">
        <f t="shared" si="7"/>
        <v>SIM</v>
      </c>
      <c r="O134" t="str">
        <f t="shared" si="8"/>
        <v/>
      </c>
      <c r="P134" s="52" t="str">
        <f t="shared" si="9"/>
        <v>45646324654133000220CESTAS BÁSICAS - NF 268571838,1145646</v>
      </c>
      <c r="Q134" s="1">
        <f>IF(A134=0,"",VLOOKUP($A134,RESUMO!$A$8:$B$117,2,FALSE))</f>
        <v>77</v>
      </c>
    </row>
    <row r="135" spans="1:17" x14ac:dyDescent="0.25">
      <c r="A135" s="41">
        <v>45646</v>
      </c>
      <c r="B135" s="58">
        <v>3</v>
      </c>
      <c r="C135" t="s">
        <v>152</v>
      </c>
      <c r="D135" t="s">
        <v>153</v>
      </c>
      <c r="E135" t="s">
        <v>155</v>
      </c>
      <c r="G135" s="61">
        <v>295.38</v>
      </c>
      <c r="H135">
        <v>1</v>
      </c>
      <c r="I135" s="59">
        <v>295.38</v>
      </c>
      <c r="J135" s="41">
        <v>45646</v>
      </c>
      <c r="K135" t="s">
        <v>20</v>
      </c>
      <c r="L135" t="s">
        <v>21</v>
      </c>
      <c r="N135" t="str">
        <f t="shared" si="7"/>
        <v>SIM</v>
      </c>
      <c r="O135" t="str">
        <f t="shared" si="8"/>
        <v/>
      </c>
      <c r="P135" s="52" t="str">
        <f t="shared" si="9"/>
        <v>45646324654133000220CESTAS DE NATAL - NF 269698295,3845646</v>
      </c>
      <c r="Q135" s="1">
        <f>IF(A135=0,"",VLOOKUP($A135,RESUMO!$A$8:$B$117,2,FALSE))</f>
        <v>77</v>
      </c>
    </row>
    <row r="136" spans="1:17" x14ac:dyDescent="0.25">
      <c r="A136" s="41">
        <v>45646</v>
      </c>
      <c r="B136" s="58">
        <v>3</v>
      </c>
      <c r="C136" t="s">
        <v>156</v>
      </c>
      <c r="D136" t="s">
        <v>157</v>
      </c>
      <c r="E136" t="s">
        <v>158</v>
      </c>
      <c r="G136" s="61">
        <v>35</v>
      </c>
      <c r="H136">
        <v>1</v>
      </c>
      <c r="I136" s="59">
        <v>35</v>
      </c>
      <c r="J136" s="41">
        <v>45646</v>
      </c>
      <c r="K136" t="s">
        <v>20</v>
      </c>
      <c r="L136" t="s">
        <v>21</v>
      </c>
      <c r="N136" t="str">
        <f t="shared" si="7"/>
        <v>NÃO</v>
      </c>
      <c r="O136" t="str">
        <f t="shared" si="8"/>
        <v/>
      </c>
      <c r="P136" s="52" t="str">
        <f t="shared" si="9"/>
        <v>45646338727707000177SEGURO COLABORADORES3545646</v>
      </c>
      <c r="Q136" s="1">
        <f>IF(A136=0,"",VLOOKUP($A136,RESUMO!$A$8:$B$117,2,FALSE))</f>
        <v>77</v>
      </c>
    </row>
    <row r="137" spans="1:17" x14ac:dyDescent="0.25">
      <c r="A137" s="41">
        <v>45646</v>
      </c>
      <c r="B137" s="58">
        <v>3</v>
      </c>
      <c r="C137" t="s">
        <v>71</v>
      </c>
      <c r="D137" t="s">
        <v>72</v>
      </c>
      <c r="E137" t="s">
        <v>159</v>
      </c>
      <c r="G137" s="61">
        <v>880.5</v>
      </c>
      <c r="H137">
        <v>1</v>
      </c>
      <c r="I137" s="59">
        <v>880.5</v>
      </c>
      <c r="J137" s="41">
        <v>45646</v>
      </c>
      <c r="K137" t="s">
        <v>33</v>
      </c>
      <c r="L137" t="s">
        <v>21</v>
      </c>
      <c r="N137" t="str">
        <f t="shared" si="7"/>
        <v>SIM</v>
      </c>
      <c r="O137" t="str">
        <f t="shared" si="8"/>
        <v/>
      </c>
      <c r="P137" s="52" t="str">
        <f t="shared" si="9"/>
        <v>45646332392731000116SPRAY, CIMENTO, ARGAMASSA - NF 2926880,545646</v>
      </c>
      <c r="Q137" s="1">
        <f>IF(A137=0,"",VLOOKUP($A137,RESUMO!$A$8:$B$117,2,FALSE))</f>
        <v>77</v>
      </c>
    </row>
    <row r="138" spans="1:17" x14ac:dyDescent="0.25">
      <c r="A138" s="41">
        <v>45646</v>
      </c>
      <c r="B138" s="58">
        <v>5</v>
      </c>
      <c r="C138" t="s">
        <v>49</v>
      </c>
      <c r="D138" t="s">
        <v>50</v>
      </c>
      <c r="E138" t="s">
        <v>160</v>
      </c>
      <c r="G138" s="61">
        <v>4500</v>
      </c>
      <c r="H138">
        <v>1</v>
      </c>
      <c r="I138" s="59">
        <v>4500</v>
      </c>
      <c r="J138" s="41">
        <v>45632</v>
      </c>
      <c r="K138" t="s">
        <v>52</v>
      </c>
      <c r="L138" t="s">
        <v>53</v>
      </c>
      <c r="N138" t="str">
        <f t="shared" si="7"/>
        <v>NÃO</v>
      </c>
      <c r="O138" t="str">
        <f t="shared" si="8"/>
        <v>SIM</v>
      </c>
      <c r="P138" s="52" t="str">
        <f t="shared" si="9"/>
        <v>45646500007523720927FINAL MEDIÇÃO450045632</v>
      </c>
      <c r="Q138" s="1">
        <f>IF(A138=0,"",VLOOKUP($A138,RESUMO!$A$8:$B$117,2,FALSE))</f>
        <v>77</v>
      </c>
    </row>
    <row r="139" spans="1:17" x14ac:dyDescent="0.25">
      <c r="A139" s="41">
        <v>45646</v>
      </c>
      <c r="B139" s="58">
        <v>5</v>
      </c>
      <c r="C139" t="s">
        <v>161</v>
      </c>
      <c r="D139" t="s">
        <v>162</v>
      </c>
      <c r="E139" t="s">
        <v>163</v>
      </c>
      <c r="G139" s="61">
        <v>200</v>
      </c>
      <c r="H139">
        <v>1</v>
      </c>
      <c r="I139" s="59">
        <v>200</v>
      </c>
      <c r="J139" s="41">
        <v>45638</v>
      </c>
      <c r="K139" t="s">
        <v>33</v>
      </c>
      <c r="L139" t="s">
        <v>21</v>
      </c>
      <c r="N139" t="str">
        <f t="shared" si="7"/>
        <v>NÃO</v>
      </c>
      <c r="O139" t="str">
        <f t="shared" si="8"/>
        <v>SIM</v>
      </c>
      <c r="P139" s="52" t="str">
        <f t="shared" si="9"/>
        <v>45646500792103000131CANTONEIRA E FRETE20045638</v>
      </c>
      <c r="Q139" s="1">
        <f>IF(A139=0,"",VLOOKUP($A139,RESUMO!$A$8:$B$117,2,FALSE))</f>
        <v>77</v>
      </c>
    </row>
    <row r="140" spans="1:17" x14ac:dyDescent="0.25">
      <c r="A140" s="41">
        <v>45646</v>
      </c>
      <c r="B140" s="58">
        <v>5</v>
      </c>
      <c r="C140" t="s">
        <v>164</v>
      </c>
      <c r="D140" t="s">
        <v>165</v>
      </c>
      <c r="E140" t="s">
        <v>166</v>
      </c>
      <c r="G140" s="61">
        <v>620</v>
      </c>
      <c r="H140">
        <v>1</v>
      </c>
      <c r="I140" s="59">
        <v>620</v>
      </c>
      <c r="J140" s="41">
        <v>45635</v>
      </c>
      <c r="K140" t="s">
        <v>33</v>
      </c>
      <c r="L140" t="s">
        <v>21</v>
      </c>
      <c r="N140" t="str">
        <f t="shared" si="7"/>
        <v>NÃO</v>
      </c>
      <c r="O140" t="str">
        <f t="shared" si="8"/>
        <v>SIM</v>
      </c>
      <c r="P140" s="52" t="str">
        <f t="shared" si="9"/>
        <v>45646500614021000105RALOS62045635</v>
      </c>
      <c r="Q140" s="1">
        <f>IF(A140=0,"",VLOOKUP($A140,RESUMO!$A$8:$B$117,2,FALSE))</f>
        <v>77</v>
      </c>
    </row>
    <row r="141" spans="1:17" x14ac:dyDescent="0.25">
      <c r="A141" s="41">
        <v>45646</v>
      </c>
      <c r="B141" s="58">
        <v>5</v>
      </c>
      <c r="C141" t="s">
        <v>167</v>
      </c>
      <c r="D141" t="s">
        <v>168</v>
      </c>
      <c r="E141" t="s">
        <v>169</v>
      </c>
      <c r="G141" s="61">
        <v>70</v>
      </c>
      <c r="H141">
        <v>1</v>
      </c>
      <c r="I141" s="59">
        <v>70</v>
      </c>
      <c r="J141" s="41">
        <v>45646</v>
      </c>
      <c r="K141" t="s">
        <v>69</v>
      </c>
      <c r="L141" t="s">
        <v>21</v>
      </c>
      <c r="N141" t="str">
        <f t="shared" ref="N141:N160" si="10">IF(ISERROR(SEARCH("NF",E141,1)),"NÃO","SIM")</f>
        <v>NÃO</v>
      </c>
      <c r="O141" t="str">
        <f t="shared" ref="O141:O160" si="11">IF($B141=5,"SIM","")</f>
        <v>SIM</v>
      </c>
      <c r="P141" s="52" t="str">
        <f t="shared" ref="P141:P160" si="12">A141&amp;B141&amp;C141&amp;E141&amp;G141&amp;EDATE(J141,0)</f>
        <v>45646500000000011630MOTOBOY - CASA FERREIRA GONÇALVES7045646</v>
      </c>
      <c r="Q141" s="1">
        <f>IF(A141=0,"",VLOOKUP($A141,RESUMO!$A$8:$B$117,2,FALSE))</f>
        <v>77</v>
      </c>
    </row>
    <row r="142" spans="1:17" x14ac:dyDescent="0.25">
      <c r="A142" s="41">
        <v>45646</v>
      </c>
      <c r="B142" s="58">
        <v>5</v>
      </c>
      <c r="C142" t="s">
        <v>17</v>
      </c>
      <c r="D142" t="s">
        <v>18</v>
      </c>
      <c r="E142" t="s">
        <v>170</v>
      </c>
      <c r="G142" s="61">
        <v>147.65</v>
      </c>
      <c r="H142">
        <v>1</v>
      </c>
      <c r="I142" s="59">
        <v>147.65</v>
      </c>
      <c r="J142" s="41">
        <v>45643</v>
      </c>
      <c r="K142" t="s">
        <v>20</v>
      </c>
      <c r="L142" t="s">
        <v>21</v>
      </c>
      <c r="N142" t="str">
        <f t="shared" si="10"/>
        <v>NÃO</v>
      </c>
      <c r="O142" t="str">
        <f t="shared" si="11"/>
        <v>SIM</v>
      </c>
      <c r="P142" s="52" t="str">
        <f t="shared" si="12"/>
        <v>45646500001934626643RESCISÃO147,6545643</v>
      </c>
      <c r="Q142" s="1">
        <f>IF(A142=0,"",VLOOKUP($A142,RESUMO!$A$8:$B$117,2,FALSE))</f>
        <v>77</v>
      </c>
    </row>
    <row r="143" spans="1:17" x14ac:dyDescent="0.25">
      <c r="A143" s="41">
        <v>45646</v>
      </c>
      <c r="B143" s="58">
        <v>5</v>
      </c>
      <c r="C143" t="s">
        <v>89</v>
      </c>
      <c r="D143" t="s">
        <v>90</v>
      </c>
      <c r="E143" t="s">
        <v>171</v>
      </c>
      <c r="G143" s="61">
        <v>532.94000000000005</v>
      </c>
      <c r="H143">
        <v>1</v>
      </c>
      <c r="I143" s="59">
        <v>532.94000000000005</v>
      </c>
      <c r="J143" s="41">
        <v>45642</v>
      </c>
      <c r="K143" t="s">
        <v>33</v>
      </c>
      <c r="L143" t="s">
        <v>21</v>
      </c>
      <c r="N143" t="str">
        <f t="shared" si="10"/>
        <v>SIM</v>
      </c>
      <c r="O143" t="str">
        <f t="shared" si="11"/>
        <v>SIM</v>
      </c>
      <c r="P143" s="52" t="str">
        <f t="shared" si="12"/>
        <v>45646514072798002720FITA, TINTAS, FOLHA DE LIXA - NF 6977532,9445642</v>
      </c>
      <c r="Q143" s="1">
        <f>IF(A143=0,"",VLOOKUP($A143,RESUMO!$A$8:$B$117,2,FALSE))</f>
        <v>77</v>
      </c>
    </row>
    <row r="144" spans="1:17" x14ac:dyDescent="0.25">
      <c r="A144" s="41">
        <v>45646</v>
      </c>
      <c r="B144" s="58">
        <v>6</v>
      </c>
      <c r="C144" t="s">
        <v>172</v>
      </c>
      <c r="D144" t="s">
        <v>126</v>
      </c>
      <c r="E144" t="s">
        <v>173</v>
      </c>
      <c r="G144" s="61">
        <v>706</v>
      </c>
      <c r="H144">
        <v>1</v>
      </c>
      <c r="I144" s="59">
        <v>706</v>
      </c>
      <c r="J144" s="41">
        <v>45632</v>
      </c>
      <c r="K144" t="s">
        <v>20</v>
      </c>
      <c r="L144" t="s">
        <v>70</v>
      </c>
      <c r="N144" t="str">
        <f t="shared" si="10"/>
        <v>NÃO</v>
      </c>
      <c r="O144" t="str">
        <f t="shared" si="11"/>
        <v/>
      </c>
      <c r="P144" s="52" t="str">
        <f t="shared" si="12"/>
        <v>45646600000011398REF 11/202470645632</v>
      </c>
      <c r="Q144" s="1">
        <f>IF(A144=0,"",VLOOKUP($A144,RESUMO!$A$8:$B$117,2,FALSE))</f>
        <v>77</v>
      </c>
    </row>
    <row r="145" spans="1:17" x14ac:dyDescent="0.25">
      <c r="A145" s="41">
        <v>45662</v>
      </c>
      <c r="B145" s="58">
        <v>1</v>
      </c>
      <c r="C145" t="s">
        <v>174</v>
      </c>
      <c r="D145" t="s">
        <v>23</v>
      </c>
      <c r="E145" t="s">
        <v>24</v>
      </c>
      <c r="G145" s="61">
        <v>145</v>
      </c>
      <c r="H145">
        <v>5</v>
      </c>
      <c r="I145" s="59">
        <v>725</v>
      </c>
      <c r="J145" s="41">
        <v>45664</v>
      </c>
      <c r="K145" t="s">
        <v>20</v>
      </c>
      <c r="L145" t="s">
        <v>25</v>
      </c>
      <c r="N145" t="str">
        <f t="shared" si="10"/>
        <v>NÃO</v>
      </c>
      <c r="O145" t="str">
        <f t="shared" si="11"/>
        <v/>
      </c>
      <c r="P145" s="52" t="str">
        <f t="shared" si="12"/>
        <v>45662194512361200DIÁRIA14545664</v>
      </c>
      <c r="Q145" s="1">
        <f>IF(A145=0,"",VLOOKUP($A145,RESUMO!$A$8:$B$117,2,FALSE))</f>
        <v>78</v>
      </c>
    </row>
    <row r="146" spans="1:17" x14ac:dyDescent="0.25">
      <c r="A146" s="41">
        <v>45662</v>
      </c>
      <c r="B146" s="58">
        <v>1</v>
      </c>
      <c r="C146" t="s">
        <v>175</v>
      </c>
      <c r="D146" t="s">
        <v>27</v>
      </c>
      <c r="E146" t="s">
        <v>24</v>
      </c>
      <c r="G146" s="61">
        <v>365</v>
      </c>
      <c r="H146">
        <v>4</v>
      </c>
      <c r="I146" s="59">
        <v>1460</v>
      </c>
      <c r="J146" s="41">
        <v>45664</v>
      </c>
      <c r="K146" t="s">
        <v>20</v>
      </c>
      <c r="L146" t="s">
        <v>21</v>
      </c>
      <c r="N146" t="str">
        <f t="shared" si="10"/>
        <v>NÃO</v>
      </c>
      <c r="O146" t="str">
        <f t="shared" si="11"/>
        <v/>
      </c>
      <c r="P146" s="52" t="str">
        <f t="shared" si="12"/>
        <v>45662184386517634DIÁRIA36545664</v>
      </c>
      <c r="Q146" s="1">
        <f>IF(A146=0,"",VLOOKUP($A146,RESUMO!$A$8:$B$117,2,FALSE))</f>
        <v>78</v>
      </c>
    </row>
    <row r="147" spans="1:17" x14ac:dyDescent="0.25">
      <c r="A147" s="41">
        <v>45662</v>
      </c>
      <c r="B147" s="58">
        <v>1</v>
      </c>
      <c r="C147" t="s">
        <v>176</v>
      </c>
      <c r="D147" t="s">
        <v>29</v>
      </c>
      <c r="E147" t="s">
        <v>24</v>
      </c>
      <c r="G147" s="61">
        <v>215</v>
      </c>
      <c r="H147">
        <v>6</v>
      </c>
      <c r="I147" s="59">
        <v>1290</v>
      </c>
      <c r="J147" s="41">
        <v>45664</v>
      </c>
      <c r="K147" t="s">
        <v>20</v>
      </c>
      <c r="L147" t="s">
        <v>21</v>
      </c>
      <c r="N147" t="str">
        <f t="shared" si="10"/>
        <v>NÃO</v>
      </c>
      <c r="O147" t="str">
        <f t="shared" si="11"/>
        <v/>
      </c>
      <c r="P147" s="52" t="str">
        <f t="shared" si="12"/>
        <v>45662103862957608DIÁRIA21545664</v>
      </c>
      <c r="Q147" s="1">
        <f>IF(A147=0,"",VLOOKUP($A147,RESUMO!$A$8:$B$117,2,FALSE))</f>
        <v>78</v>
      </c>
    </row>
    <row r="148" spans="1:17" x14ac:dyDescent="0.25">
      <c r="A148" s="41">
        <v>45662</v>
      </c>
      <c r="B148" s="58">
        <v>2</v>
      </c>
      <c r="C148" t="s">
        <v>119</v>
      </c>
      <c r="D148" t="s">
        <v>120</v>
      </c>
      <c r="E148" t="s">
        <v>177</v>
      </c>
      <c r="G148" s="61">
        <v>4080</v>
      </c>
      <c r="H148">
        <v>1</v>
      </c>
      <c r="I148" s="59">
        <v>4080</v>
      </c>
      <c r="J148" s="41">
        <v>45664</v>
      </c>
      <c r="K148" t="s">
        <v>33</v>
      </c>
      <c r="L148" t="s">
        <v>21</v>
      </c>
      <c r="M148" t="s">
        <v>178</v>
      </c>
      <c r="N148" t="str">
        <f t="shared" si="10"/>
        <v>NÃO</v>
      </c>
      <c r="O148" t="str">
        <f t="shared" si="11"/>
        <v/>
      </c>
      <c r="P148" s="52" t="str">
        <f t="shared" si="12"/>
        <v>45662234016397000121GUARDA CORPO - ORÇ. Nº 22230408045664</v>
      </c>
      <c r="Q148" s="1">
        <f>IF(A148=0,"",VLOOKUP($A148,RESUMO!$A$8:$B$117,2,FALSE))</f>
        <v>78</v>
      </c>
    </row>
    <row r="149" spans="1:17" x14ac:dyDescent="0.25">
      <c r="A149" s="41">
        <v>45662</v>
      </c>
      <c r="B149" s="58">
        <v>2</v>
      </c>
      <c r="C149" t="s">
        <v>179</v>
      </c>
      <c r="D149" t="s">
        <v>180</v>
      </c>
      <c r="E149" t="s">
        <v>181</v>
      </c>
      <c r="G149" s="61">
        <v>160</v>
      </c>
      <c r="H149">
        <v>1</v>
      </c>
      <c r="I149" s="59">
        <v>160</v>
      </c>
      <c r="J149" s="41">
        <v>45664</v>
      </c>
      <c r="K149" t="s">
        <v>20</v>
      </c>
      <c r="L149" t="s">
        <v>21</v>
      </c>
      <c r="N149" t="str">
        <f t="shared" si="10"/>
        <v>NÃO</v>
      </c>
      <c r="O149" t="str">
        <f t="shared" si="11"/>
        <v/>
      </c>
      <c r="P149" s="52" t="str">
        <f t="shared" si="12"/>
        <v>45662230996544000116EXAME DEMISSIONAL WELVERTE LUCAS CONRADO16045664</v>
      </c>
      <c r="Q149" s="1">
        <f>IF(A149=0,"",VLOOKUP($A149,RESUMO!$A$8:$B$117,2,FALSE))</f>
        <v>78</v>
      </c>
    </row>
    <row r="150" spans="1:17" x14ac:dyDescent="0.25">
      <c r="A150" s="41">
        <v>45662</v>
      </c>
      <c r="B150" s="58">
        <v>2</v>
      </c>
      <c r="C150" t="s">
        <v>172</v>
      </c>
      <c r="D150" t="s">
        <v>126</v>
      </c>
      <c r="E150" t="s">
        <v>182</v>
      </c>
      <c r="G150" s="61">
        <v>706</v>
      </c>
      <c r="H150">
        <v>1</v>
      </c>
      <c r="I150" s="59">
        <v>706</v>
      </c>
      <c r="J150" s="41">
        <v>45664</v>
      </c>
      <c r="K150" t="s">
        <v>20</v>
      </c>
      <c r="L150" t="s">
        <v>70</v>
      </c>
      <c r="N150" t="str">
        <f t="shared" si="10"/>
        <v>NÃO</v>
      </c>
      <c r="O150" t="str">
        <f t="shared" si="11"/>
        <v/>
      </c>
      <c r="P150" s="52" t="str">
        <f t="shared" si="12"/>
        <v>45662200000011398REF 12/202470645664</v>
      </c>
      <c r="Q150" s="1">
        <f>IF(A150=0,"",VLOOKUP($A150,RESUMO!$A$8:$B$117,2,FALSE))</f>
        <v>78</v>
      </c>
    </row>
    <row r="151" spans="1:17" x14ac:dyDescent="0.25">
      <c r="A151" s="41">
        <v>45662</v>
      </c>
      <c r="B151" s="58">
        <v>2</v>
      </c>
      <c r="C151" t="s">
        <v>183</v>
      </c>
      <c r="D151" t="s">
        <v>46</v>
      </c>
      <c r="E151" t="s">
        <v>184</v>
      </c>
      <c r="G151" s="61">
        <v>2425</v>
      </c>
      <c r="H151">
        <v>1</v>
      </c>
      <c r="I151" s="59">
        <v>2425</v>
      </c>
      <c r="J151" s="41">
        <v>45662</v>
      </c>
      <c r="K151" t="s">
        <v>33</v>
      </c>
      <c r="L151" t="s">
        <v>48</v>
      </c>
      <c r="N151" t="str">
        <f t="shared" si="10"/>
        <v>NÃO</v>
      </c>
      <c r="O151" t="str">
        <f t="shared" si="11"/>
        <v/>
      </c>
      <c r="P151" s="52" t="str">
        <f t="shared" si="12"/>
        <v>45662237052904870LIMPEZA DO TERRENO - ENTRADA242545662</v>
      </c>
      <c r="Q151" s="1">
        <f>IF(A151=0,"",VLOOKUP($A151,RESUMO!$A$8:$B$117,2,FALSE))</f>
        <v>78</v>
      </c>
    </row>
    <row r="152" spans="1:17" x14ac:dyDescent="0.25">
      <c r="A152" s="41">
        <v>45677</v>
      </c>
      <c r="B152" s="58">
        <v>2</v>
      </c>
      <c r="C152" t="s">
        <v>183</v>
      </c>
      <c r="D152" t="s">
        <v>46</v>
      </c>
      <c r="E152" t="s">
        <v>185</v>
      </c>
      <c r="G152" s="61">
        <v>2425</v>
      </c>
      <c r="H152">
        <v>1</v>
      </c>
      <c r="I152" s="59">
        <v>2425</v>
      </c>
      <c r="J152" s="41">
        <v>45677</v>
      </c>
      <c r="K152" t="s">
        <v>33</v>
      </c>
      <c r="L152" t="s">
        <v>48</v>
      </c>
      <c r="N152" t="str">
        <f t="shared" si="10"/>
        <v>NÃO</v>
      </c>
      <c r="O152" t="str">
        <f t="shared" si="11"/>
        <v/>
      </c>
      <c r="P152" s="52" t="str">
        <f t="shared" si="12"/>
        <v>45677237052904870LIMPEZA DO TERRENO - PARC. 1/1242545677</v>
      </c>
      <c r="Q152" s="1">
        <f>IF(A152=0,"",VLOOKUP($A152,RESUMO!$A$8:$B$117,2,FALSE))</f>
        <v>79</v>
      </c>
    </row>
    <row r="153" spans="1:17" x14ac:dyDescent="0.25">
      <c r="A153" s="41">
        <v>45662</v>
      </c>
      <c r="B153" s="58">
        <v>3</v>
      </c>
      <c r="C153" t="s">
        <v>139</v>
      </c>
      <c r="D153" t="s">
        <v>140</v>
      </c>
      <c r="E153" t="s">
        <v>186</v>
      </c>
      <c r="G153" s="61">
        <v>1140</v>
      </c>
      <c r="H153">
        <v>1</v>
      </c>
      <c r="I153" s="59">
        <v>1140</v>
      </c>
      <c r="J153" s="41">
        <v>45667</v>
      </c>
      <c r="K153" t="s">
        <v>77</v>
      </c>
      <c r="L153" t="s">
        <v>21</v>
      </c>
      <c r="N153" t="str">
        <f t="shared" si="10"/>
        <v>NÃO</v>
      </c>
      <c r="O153" t="str">
        <f t="shared" si="11"/>
        <v/>
      </c>
      <c r="P153" s="52" t="str">
        <f t="shared" si="12"/>
        <v>45662304509385000178LOCAÇÃO DE CAÇAMBAS114045667</v>
      </c>
      <c r="Q153" s="1">
        <f>IF(A153=0,"",VLOOKUP($A153,RESUMO!$A$8:$B$117,2,FALSE))</f>
        <v>78</v>
      </c>
    </row>
    <row r="154" spans="1:17" x14ac:dyDescent="0.25">
      <c r="A154" s="41">
        <v>45662</v>
      </c>
      <c r="B154" s="58">
        <v>5</v>
      </c>
      <c r="C154" t="s">
        <v>89</v>
      </c>
      <c r="D154" t="s">
        <v>90</v>
      </c>
      <c r="E154" t="s">
        <v>187</v>
      </c>
      <c r="F154" t="s">
        <v>188</v>
      </c>
      <c r="G154" s="61">
        <v>112</v>
      </c>
      <c r="H154">
        <v>1</v>
      </c>
      <c r="I154" s="59">
        <v>112</v>
      </c>
      <c r="J154" s="41">
        <v>45645</v>
      </c>
      <c r="K154" t="s">
        <v>33</v>
      </c>
      <c r="L154" t="s">
        <v>21</v>
      </c>
      <c r="M154" t="s">
        <v>189</v>
      </c>
      <c r="N154" t="str">
        <f t="shared" si="10"/>
        <v>NÃO</v>
      </c>
      <c r="O154" t="str">
        <f t="shared" si="11"/>
        <v>SIM</v>
      </c>
      <c r="P154" s="52" t="str">
        <f t="shared" si="12"/>
        <v>45662514072798002720TINTAS11245645</v>
      </c>
      <c r="Q154" s="1">
        <f>IF(A154=0,"",VLOOKUP($A154,RESUMO!$A$8:$B$117,2,FALSE))</f>
        <v>78</v>
      </c>
    </row>
    <row r="155" spans="1:17" x14ac:dyDescent="0.25">
      <c r="A155" s="41">
        <v>45662</v>
      </c>
      <c r="B155" s="58">
        <v>5</v>
      </c>
      <c r="C155" t="s">
        <v>190</v>
      </c>
      <c r="D155" t="s">
        <v>191</v>
      </c>
      <c r="E155" t="s">
        <v>192</v>
      </c>
      <c r="G155" s="61">
        <v>1880</v>
      </c>
      <c r="H155">
        <v>1</v>
      </c>
      <c r="I155" s="59">
        <v>1880</v>
      </c>
      <c r="J155" s="41">
        <v>45645</v>
      </c>
      <c r="K155" t="s">
        <v>33</v>
      </c>
      <c r="L155" t="s">
        <v>193</v>
      </c>
      <c r="M155" t="s">
        <v>194</v>
      </c>
      <c r="N155" t="str">
        <f t="shared" si="10"/>
        <v>NÃO</v>
      </c>
      <c r="O155" t="str">
        <f t="shared" si="11"/>
        <v>SIM</v>
      </c>
      <c r="P155" s="52" t="str">
        <f t="shared" si="12"/>
        <v>45662500000012017DORMENTES188045645</v>
      </c>
      <c r="Q155" s="1">
        <f>IF(A155=0,"",VLOOKUP($A155,RESUMO!$A$8:$B$117,2,FALSE))</f>
        <v>78</v>
      </c>
    </row>
    <row r="156" spans="1:17" x14ac:dyDescent="0.25">
      <c r="A156" s="41">
        <v>45677</v>
      </c>
      <c r="B156" s="58">
        <v>2</v>
      </c>
      <c r="C156" t="s">
        <v>39</v>
      </c>
      <c r="D156" t="s">
        <v>40</v>
      </c>
      <c r="E156" t="s">
        <v>195</v>
      </c>
      <c r="G156" s="61">
        <v>2580</v>
      </c>
      <c r="H156">
        <v>1</v>
      </c>
      <c r="I156" s="59">
        <v>2580</v>
      </c>
      <c r="J156" s="41">
        <v>45677</v>
      </c>
      <c r="K156" t="s">
        <v>33</v>
      </c>
      <c r="L156" t="s">
        <v>21</v>
      </c>
      <c r="M156" t="s">
        <v>196</v>
      </c>
      <c r="N156" t="str">
        <f t="shared" si="10"/>
        <v>NÃO</v>
      </c>
      <c r="O156" t="str">
        <f t="shared" si="11"/>
        <v/>
      </c>
      <c r="P156" s="52" t="str">
        <f t="shared" si="12"/>
        <v>45677243194688000109INSTALAÇÃO FECHADURA ELETRONICA, CAIXA DE TOMADA, BATENTES E RODAPÉS - ADITIVO PED. 285258045677</v>
      </c>
      <c r="Q156" s="1">
        <f>IF(A156=0,"",VLOOKUP($A156,RESUMO!$A$8:$B$117,2,FALSE))</f>
        <v>79</v>
      </c>
    </row>
    <row r="157" spans="1:17" x14ac:dyDescent="0.25">
      <c r="A157" s="41">
        <v>45677</v>
      </c>
      <c r="B157" s="58">
        <v>3</v>
      </c>
      <c r="C157" t="s">
        <v>129</v>
      </c>
      <c r="D157" t="s">
        <v>130</v>
      </c>
      <c r="E157" t="s">
        <v>182</v>
      </c>
      <c r="G157" s="61">
        <v>291.64</v>
      </c>
      <c r="H157">
        <v>1</v>
      </c>
      <c r="I157" s="59">
        <v>291.64</v>
      </c>
      <c r="J157" s="41">
        <v>45677</v>
      </c>
      <c r="K157" t="s">
        <v>20</v>
      </c>
      <c r="L157" t="s">
        <v>21</v>
      </c>
      <c r="M157" t="s">
        <v>197</v>
      </c>
      <c r="N157" t="str">
        <f t="shared" si="10"/>
        <v>NÃO</v>
      </c>
      <c r="O157" t="str">
        <f t="shared" si="11"/>
        <v/>
      </c>
      <c r="P157" s="52" t="str">
        <f t="shared" si="12"/>
        <v>45677300394460000141REF 12/2024291,6445677</v>
      </c>
      <c r="Q157" s="1">
        <f>IF(A157=0,"",VLOOKUP($A157,RESUMO!$A$8:$B$117,2,FALSE))</f>
        <v>79</v>
      </c>
    </row>
    <row r="158" spans="1:17" x14ac:dyDescent="0.25">
      <c r="A158" s="41">
        <v>45677</v>
      </c>
      <c r="B158" s="58">
        <v>2</v>
      </c>
      <c r="C158" t="s">
        <v>198</v>
      </c>
      <c r="D158" t="s">
        <v>67</v>
      </c>
      <c r="E158" t="s">
        <v>199</v>
      </c>
      <c r="G158" s="61">
        <v>500</v>
      </c>
      <c r="H158">
        <v>1</v>
      </c>
      <c r="I158" s="59">
        <v>500</v>
      </c>
      <c r="J158" s="41">
        <v>45677</v>
      </c>
      <c r="K158" t="s">
        <v>69</v>
      </c>
      <c r="L158" t="s">
        <v>70</v>
      </c>
      <c r="N158" t="str">
        <f t="shared" si="10"/>
        <v>NÃO</v>
      </c>
      <c r="O158" t="str">
        <f t="shared" si="11"/>
        <v/>
      </c>
      <c r="P158" s="52" t="str">
        <f t="shared" si="12"/>
        <v>45677200000011479LIMPEZA BRISE E MATERIAIS50045677</v>
      </c>
      <c r="Q158" s="1">
        <f>IF(A158=0,"",VLOOKUP($A158,RESUMO!$A$8:$B$117,2,FALSE))</f>
        <v>79</v>
      </c>
    </row>
    <row r="159" spans="1:17" x14ac:dyDescent="0.25">
      <c r="A159" s="41">
        <v>45677</v>
      </c>
      <c r="B159" s="58">
        <v>3</v>
      </c>
      <c r="C159" t="s">
        <v>152</v>
      </c>
      <c r="D159" t="s">
        <v>153</v>
      </c>
      <c r="E159" t="s">
        <v>200</v>
      </c>
      <c r="F159" t="s">
        <v>201</v>
      </c>
      <c r="G159" s="61">
        <v>838.11</v>
      </c>
      <c r="H159">
        <v>1</v>
      </c>
      <c r="I159" s="59">
        <v>838.11</v>
      </c>
      <c r="J159" s="41">
        <v>45685</v>
      </c>
      <c r="K159" t="s">
        <v>20</v>
      </c>
      <c r="L159" t="s">
        <v>21</v>
      </c>
      <c r="M159" t="s">
        <v>202</v>
      </c>
      <c r="N159" t="str">
        <f t="shared" si="10"/>
        <v>NÃO</v>
      </c>
      <c r="O159" t="str">
        <f t="shared" si="11"/>
        <v/>
      </c>
      <c r="P159" s="52" t="str">
        <f t="shared" si="12"/>
        <v>45677324654133000220CESTAS BASICAS838,1145685</v>
      </c>
      <c r="Q159" s="1">
        <f>IF(A159=0,"",VLOOKUP($A159,RESUMO!$A$8:$B$117,2,FALSE))</f>
        <v>79</v>
      </c>
    </row>
    <row r="160" spans="1:17" x14ac:dyDescent="0.25">
      <c r="A160" s="41">
        <v>45677</v>
      </c>
      <c r="B160" s="58">
        <v>5</v>
      </c>
      <c r="C160" t="s">
        <v>89</v>
      </c>
      <c r="D160" t="s">
        <v>90</v>
      </c>
      <c r="E160" t="s">
        <v>203</v>
      </c>
      <c r="F160" t="s">
        <v>204</v>
      </c>
      <c r="G160" s="61">
        <v>309</v>
      </c>
      <c r="H160">
        <v>1</v>
      </c>
      <c r="I160" s="59">
        <v>309</v>
      </c>
      <c r="J160" s="41">
        <v>45661</v>
      </c>
      <c r="K160" t="s">
        <v>33</v>
      </c>
      <c r="L160" t="s">
        <v>21</v>
      </c>
      <c r="M160" t="s">
        <v>205</v>
      </c>
      <c r="N160" t="str">
        <f t="shared" si="10"/>
        <v>NÃO</v>
      </c>
      <c r="O160" t="str">
        <f t="shared" si="11"/>
        <v>SIM</v>
      </c>
      <c r="P160" s="52" t="str">
        <f t="shared" si="12"/>
        <v>45677514072798002720TINTA30945661</v>
      </c>
      <c r="Q160" s="1">
        <f>IF(A160=0,"",VLOOKUP($A160,RESUMO!$A$8:$B$117,2,FALSE))</f>
        <v>79</v>
      </c>
    </row>
    <row r="161" spans="1:13" x14ac:dyDescent="0.25">
      <c r="A161" s="41">
        <v>45693</v>
      </c>
      <c r="B161" s="58">
        <v>1</v>
      </c>
      <c r="C161" t="s">
        <v>176</v>
      </c>
      <c r="D161" t="s">
        <v>29</v>
      </c>
      <c r="E161" t="s">
        <v>24</v>
      </c>
      <c r="G161" s="61">
        <v>215</v>
      </c>
      <c r="H161">
        <v>10</v>
      </c>
      <c r="I161" s="59">
        <v>2150</v>
      </c>
      <c r="J161" s="41">
        <v>45694</v>
      </c>
      <c r="K161" t="s">
        <v>20</v>
      </c>
      <c r="L161" t="s">
        <v>21</v>
      </c>
      <c r="M161" t="s">
        <v>206</v>
      </c>
    </row>
    <row r="162" spans="1:13" x14ac:dyDescent="0.25">
      <c r="A162" s="41">
        <v>45708</v>
      </c>
      <c r="B162" s="58">
        <v>1</v>
      </c>
      <c r="C162" t="s">
        <v>176</v>
      </c>
      <c r="D162" t="s">
        <v>29</v>
      </c>
      <c r="E162" t="s">
        <v>24</v>
      </c>
      <c r="F162"/>
      <c r="G162" s="61">
        <v>230</v>
      </c>
      <c r="H162">
        <v>10</v>
      </c>
      <c r="I162" s="59">
        <v>2300</v>
      </c>
      <c r="J162" s="41">
        <v>45708</v>
      </c>
      <c r="K162" t="s">
        <v>20</v>
      </c>
      <c r="L162" t="s">
        <v>207</v>
      </c>
      <c r="M162"/>
    </row>
    <row r="163" spans="1:13" x14ac:dyDescent="0.25">
      <c r="A163" s="41">
        <v>45708</v>
      </c>
      <c r="B163" s="58">
        <v>3</v>
      </c>
      <c r="C163" t="s">
        <v>152</v>
      </c>
      <c r="D163" t="s">
        <v>153</v>
      </c>
      <c r="E163" t="s">
        <v>208</v>
      </c>
      <c r="F163" t="s">
        <v>209</v>
      </c>
      <c r="G163" s="61">
        <v>279.97000000000003</v>
      </c>
      <c r="H163">
        <v>1</v>
      </c>
      <c r="I163" s="59">
        <v>279.97000000000003</v>
      </c>
      <c r="J163" s="41">
        <v>45716</v>
      </c>
      <c r="K163" t="s">
        <v>20</v>
      </c>
      <c r="L163" t="s">
        <v>21</v>
      </c>
      <c r="M163"/>
    </row>
    <row r="164" spans="1:13" x14ac:dyDescent="0.25">
      <c r="I164" s="59"/>
    </row>
    <row r="165" spans="1:13" x14ac:dyDescent="0.25">
      <c r="I165" s="59"/>
    </row>
    <row r="166" spans="1:13" x14ac:dyDescent="0.25">
      <c r="I166" s="59"/>
    </row>
    <row r="167" spans="1:13" x14ac:dyDescent="0.25">
      <c r="I167" s="59"/>
    </row>
    <row r="168" spans="1:13" x14ac:dyDescent="0.25">
      <c r="I168" s="59"/>
    </row>
    <row r="169" spans="1:13" x14ac:dyDescent="0.25">
      <c r="I169" s="59"/>
    </row>
  </sheetData>
  <autoFilter ref="A1:O163" xr:uid="{00000000-0009-0000-0000-000000000000}"/>
  <conditionalFormatting sqref="O2:P160">
    <cfRule type="cellIs" dxfId="3" priority="8" operator="equal">
      <formula>""</formula>
    </cfRule>
  </conditionalFormatting>
  <conditionalFormatting sqref="P2:P160">
    <cfRule type="duplicateValues" dxfId="2" priority="19"/>
  </conditionalFormatting>
  <conditionalFormatting sqref="P2:P1048576">
    <cfRule type="duplicateValues" dxfId="1" priority="17"/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117"/>
  <sheetViews>
    <sheetView showGridLines="0" topLeftCell="E69" zoomScale="70" zoomScaleNormal="70" workbookViewId="0">
      <selection activeCell="K9" sqref="K9:K64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13" width="10.875" style="1" bestFit="1" customWidth="1"/>
    <col min="14" max="86" width="8.875" style="1" customWidth="1"/>
    <col min="87" max="16384" width="8.875" style="1"/>
  </cols>
  <sheetData>
    <row r="1" spans="1:20" ht="69.95" customHeight="1" x14ac:dyDescent="0.25">
      <c r="D1" s="2"/>
      <c r="E1" s="2"/>
      <c r="G1" s="67" t="s">
        <v>210</v>
      </c>
      <c r="H1" s="68"/>
      <c r="I1" s="68"/>
      <c r="J1" s="68"/>
      <c r="K1" s="68"/>
      <c r="L1" s="68"/>
      <c r="N1" s="2"/>
      <c r="O1" s="2"/>
      <c r="P1" s="67"/>
      <c r="Q1" s="68"/>
      <c r="R1" s="68"/>
      <c r="S1" s="68"/>
      <c r="T1" s="68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3" t="s">
        <v>211</v>
      </c>
      <c r="B3" s="5"/>
      <c r="D3" s="2"/>
      <c r="E3" s="2"/>
      <c r="K3" s="65" t="s">
        <v>212</v>
      </c>
      <c r="L3" s="66">
        <v>44474</v>
      </c>
      <c r="M3" s="5"/>
      <c r="N3" s="2"/>
      <c r="O3" s="2"/>
      <c r="Q3" s="2"/>
    </row>
    <row r="4" spans="1:20" ht="18.95" customHeight="1" x14ac:dyDescent="0.25">
      <c r="A4" s="3" t="s">
        <v>213</v>
      </c>
      <c r="B4" s="3"/>
      <c r="D4" s="2"/>
      <c r="E4" s="2"/>
      <c r="L4" s="75">
        <v>0.12</v>
      </c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214</v>
      </c>
      <c r="B6" s="4"/>
      <c r="N6" s="39" t="s">
        <v>215</v>
      </c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216</v>
      </c>
      <c r="B8" s="23" t="s">
        <v>217</v>
      </c>
      <c r="C8" s="11" t="s">
        <v>218</v>
      </c>
      <c r="D8" s="11" t="s">
        <v>219</v>
      </c>
      <c r="E8" s="11" t="s">
        <v>220</v>
      </c>
      <c r="F8" s="11" t="s">
        <v>221</v>
      </c>
      <c r="G8" s="11" t="s">
        <v>222</v>
      </c>
      <c r="H8" s="11" t="s">
        <v>223</v>
      </c>
      <c r="I8" s="38" t="s">
        <v>224</v>
      </c>
      <c r="J8" s="38" t="s">
        <v>225</v>
      </c>
      <c r="K8" s="12" t="s">
        <v>226</v>
      </c>
      <c r="L8" s="13" t="s">
        <v>227</v>
      </c>
      <c r="N8" s="60">
        <v>0.12</v>
      </c>
    </row>
    <row r="9" spans="1:20" ht="24" customHeight="1" thickTop="1" x14ac:dyDescent="0.25">
      <c r="A9" s="73">
        <v>44474</v>
      </c>
      <c r="B9" s="24">
        <v>1</v>
      </c>
      <c r="C9" s="8"/>
      <c r="D9" s="8"/>
      <c r="E9" s="8"/>
      <c r="F9" s="8"/>
      <c r="G9" s="8">
        <v>123569.78</v>
      </c>
      <c r="H9" s="8"/>
      <c r="I9" s="8">
        <f t="shared" ref="I9:I72" si="0">SUM(C9:H9)</f>
        <v>123569.78</v>
      </c>
      <c r="J9" s="8"/>
      <c r="K9" s="7">
        <f t="shared" ref="K9:K72" si="1">SUM(I9:J9)</f>
        <v>123569.78</v>
      </c>
      <c r="L9" s="9">
        <f>K9</f>
        <v>123569.78</v>
      </c>
      <c r="M9" s="74">
        <v>123569.78</v>
      </c>
      <c r="N9" s="74">
        <f>ROUND(M9-L9,2)</f>
        <v>0</v>
      </c>
    </row>
    <row r="10" spans="1:20" ht="24" customHeight="1" x14ac:dyDescent="0.25">
      <c r="A10" s="73">
        <v>44489</v>
      </c>
      <c r="B10" s="25">
        <f t="shared" ref="B10:B41" si="2">B9+1</f>
        <v>2</v>
      </c>
      <c r="C10" s="8"/>
      <c r="D10" s="8">
        <v>497.2</v>
      </c>
      <c r="E10" s="8"/>
      <c r="F10" s="8">
        <v>14</v>
      </c>
      <c r="G10" s="8"/>
      <c r="H10" s="8"/>
      <c r="I10" s="8">
        <f t="shared" si="0"/>
        <v>511.2</v>
      </c>
      <c r="J10" s="8"/>
      <c r="K10" s="7">
        <f t="shared" si="1"/>
        <v>511.2</v>
      </c>
      <c r="L10" s="9">
        <f t="shared" ref="L10:L41" si="3">ROUND(K10+L9,2)</f>
        <v>124080.98</v>
      </c>
      <c r="M10" s="74">
        <v>124080.98</v>
      </c>
      <c r="N10" s="74">
        <f t="shared" ref="N10:O73" si="4">ROUND(M10-L10,2)</f>
        <v>0</v>
      </c>
    </row>
    <row r="11" spans="1:20" ht="24" customHeight="1" x14ac:dyDescent="0.25">
      <c r="A11" s="73">
        <v>44505</v>
      </c>
      <c r="B11" s="25">
        <f t="shared" si="2"/>
        <v>3</v>
      </c>
      <c r="C11" s="8"/>
      <c r="D11" s="8">
        <v>26244</v>
      </c>
      <c r="E11" s="8"/>
      <c r="F11" s="8"/>
      <c r="G11" s="8"/>
      <c r="H11" s="8"/>
      <c r="I11" s="8">
        <f t="shared" si="0"/>
        <v>26244</v>
      </c>
      <c r="J11" s="8"/>
      <c r="K11" s="7">
        <f t="shared" si="1"/>
        <v>26244</v>
      </c>
      <c r="L11" s="9">
        <f t="shared" si="3"/>
        <v>150324.98000000001</v>
      </c>
      <c r="M11" s="74">
        <v>150324.97999999998</v>
      </c>
      <c r="N11" s="74">
        <f t="shared" si="4"/>
        <v>0</v>
      </c>
    </row>
    <row r="12" spans="1:20" ht="24" customHeight="1" x14ac:dyDescent="0.25">
      <c r="A12" s="73">
        <v>44535</v>
      </c>
      <c r="B12" s="25">
        <f t="shared" si="2"/>
        <v>4</v>
      </c>
      <c r="C12" s="8">
        <v>560</v>
      </c>
      <c r="D12" s="8">
        <v>3850</v>
      </c>
      <c r="E12" s="8"/>
      <c r="F12" s="8"/>
      <c r="G12" s="8">
        <v>121868.3</v>
      </c>
      <c r="H12" s="8"/>
      <c r="I12" s="8">
        <f t="shared" si="0"/>
        <v>126278.3</v>
      </c>
      <c r="J12" s="8"/>
      <c r="K12" s="7">
        <f t="shared" si="1"/>
        <v>126278.3</v>
      </c>
      <c r="L12" s="9">
        <f t="shared" si="3"/>
        <v>276603.28000000003</v>
      </c>
      <c r="M12" s="74">
        <v>276603.27999999997</v>
      </c>
      <c r="N12" s="74">
        <f t="shared" si="4"/>
        <v>0</v>
      </c>
    </row>
    <row r="13" spans="1:20" ht="24" customHeight="1" x14ac:dyDescent="0.25">
      <c r="A13" s="73">
        <v>44550</v>
      </c>
      <c r="B13" s="25">
        <f t="shared" si="2"/>
        <v>5</v>
      </c>
      <c r="C13" s="8">
        <v>3000</v>
      </c>
      <c r="D13" s="8">
        <v>32080</v>
      </c>
      <c r="E13" s="8">
        <v>2174.0500000000002</v>
      </c>
      <c r="F13" s="8"/>
      <c r="G13" s="8">
        <v>29944.5</v>
      </c>
      <c r="H13" s="8"/>
      <c r="I13" s="8">
        <f t="shared" si="0"/>
        <v>67198.55</v>
      </c>
      <c r="J13" s="8"/>
      <c r="K13" s="7">
        <f t="shared" si="1"/>
        <v>67198.55</v>
      </c>
      <c r="L13" s="9">
        <f t="shared" si="3"/>
        <v>343801.83</v>
      </c>
      <c r="M13" s="74">
        <v>343801.82999999996</v>
      </c>
      <c r="N13" s="74">
        <f t="shared" si="4"/>
        <v>0</v>
      </c>
    </row>
    <row r="14" spans="1:20" ht="24" customHeight="1" x14ac:dyDescent="0.25">
      <c r="A14" s="73">
        <v>44566</v>
      </c>
      <c r="B14" s="25">
        <f t="shared" si="2"/>
        <v>6</v>
      </c>
      <c r="C14" s="8">
        <v>4400</v>
      </c>
      <c r="D14" s="8">
        <v>23938.2</v>
      </c>
      <c r="E14" s="8">
        <v>16897.919999999998</v>
      </c>
      <c r="F14" s="8"/>
      <c r="G14" s="8"/>
      <c r="H14" s="8"/>
      <c r="I14" s="8">
        <f t="shared" si="0"/>
        <v>45236.119999999995</v>
      </c>
      <c r="J14" s="8"/>
      <c r="K14" s="7">
        <f t="shared" si="1"/>
        <v>45236.119999999995</v>
      </c>
      <c r="L14" s="9">
        <f t="shared" si="3"/>
        <v>389037.95</v>
      </c>
      <c r="M14" s="74">
        <v>389037.94999999995</v>
      </c>
      <c r="N14" s="74">
        <f t="shared" si="4"/>
        <v>0</v>
      </c>
    </row>
    <row r="15" spans="1:20" ht="24" customHeight="1" x14ac:dyDescent="0.25">
      <c r="A15" s="73">
        <v>44581</v>
      </c>
      <c r="B15" s="25">
        <f t="shared" si="2"/>
        <v>7</v>
      </c>
      <c r="C15" s="8">
        <v>8050</v>
      </c>
      <c r="D15" s="8">
        <v>13195</v>
      </c>
      <c r="E15" s="8">
        <v>22497.09</v>
      </c>
      <c r="F15" s="8">
        <v>195</v>
      </c>
      <c r="G15" s="8"/>
      <c r="H15" s="8"/>
      <c r="I15" s="8">
        <f t="shared" si="0"/>
        <v>43937.09</v>
      </c>
      <c r="J15" s="8"/>
      <c r="K15" s="7">
        <f t="shared" si="1"/>
        <v>43937.09</v>
      </c>
      <c r="L15" s="9">
        <f t="shared" si="3"/>
        <v>432975.04</v>
      </c>
      <c r="M15" s="74">
        <v>432975.03999999992</v>
      </c>
      <c r="N15" s="74">
        <f t="shared" si="4"/>
        <v>0</v>
      </c>
    </row>
    <row r="16" spans="1:20" ht="24" customHeight="1" x14ac:dyDescent="0.25">
      <c r="A16" s="73">
        <v>44597</v>
      </c>
      <c r="B16" s="25">
        <f t="shared" si="2"/>
        <v>8</v>
      </c>
      <c r="C16" s="8">
        <v>8464.4500000000007</v>
      </c>
      <c r="D16" s="8">
        <v>886.2</v>
      </c>
      <c r="E16" s="8">
        <v>7276.7100000000009</v>
      </c>
      <c r="F16" s="8">
        <v>560</v>
      </c>
      <c r="G16" s="8">
        <v>14281.630000000001</v>
      </c>
      <c r="H16" s="8"/>
      <c r="I16" s="8">
        <f t="shared" si="0"/>
        <v>31468.99</v>
      </c>
      <c r="J16" s="8">
        <v>8971.9699999999993</v>
      </c>
      <c r="K16" s="7">
        <f t="shared" si="1"/>
        <v>40440.959999999999</v>
      </c>
      <c r="L16" s="9">
        <f t="shared" si="3"/>
        <v>473416</v>
      </c>
      <c r="M16" s="74">
        <v>473415.99999999994</v>
      </c>
      <c r="N16" s="74">
        <f t="shared" si="4"/>
        <v>0</v>
      </c>
    </row>
    <row r="17" spans="1:15" ht="24" customHeight="1" x14ac:dyDescent="0.25">
      <c r="A17" s="73">
        <v>44612</v>
      </c>
      <c r="B17" s="25">
        <f t="shared" si="2"/>
        <v>9</v>
      </c>
      <c r="C17" s="8">
        <v>7877.6</v>
      </c>
      <c r="D17" s="8">
        <v>15249.630000000001</v>
      </c>
      <c r="E17" s="8">
        <v>2223.35</v>
      </c>
      <c r="F17" s="8"/>
      <c r="G17" s="8">
        <v>19596.34</v>
      </c>
      <c r="H17" s="8"/>
      <c r="I17" s="8">
        <f t="shared" si="0"/>
        <v>44946.92</v>
      </c>
      <c r="J17" s="8">
        <v>10589.33</v>
      </c>
      <c r="K17" s="7">
        <f t="shared" si="1"/>
        <v>55536.25</v>
      </c>
      <c r="L17" s="9">
        <f t="shared" si="3"/>
        <v>528952.25</v>
      </c>
      <c r="M17" s="74">
        <v>528952.24999999988</v>
      </c>
      <c r="N17" s="74">
        <f t="shared" si="4"/>
        <v>0</v>
      </c>
    </row>
    <row r="18" spans="1:15" ht="24" customHeight="1" x14ac:dyDescent="0.25">
      <c r="A18" s="73">
        <v>44625</v>
      </c>
      <c r="B18" s="25">
        <f t="shared" si="2"/>
        <v>10</v>
      </c>
      <c r="C18" s="8">
        <v>8740.5</v>
      </c>
      <c r="D18" s="8">
        <v>16613.400000000001</v>
      </c>
      <c r="E18" s="8">
        <v>11329.83</v>
      </c>
      <c r="F18" s="8">
        <v>0</v>
      </c>
      <c r="G18" s="8">
        <v>73417.100000000006</v>
      </c>
      <c r="H18" s="8"/>
      <c r="I18" s="8">
        <f t="shared" si="0"/>
        <v>110100.83000000002</v>
      </c>
      <c r="J18" s="8">
        <v>18404.439999999944</v>
      </c>
      <c r="K18" s="7">
        <f t="shared" si="1"/>
        <v>128505.26999999996</v>
      </c>
      <c r="L18" s="9">
        <f t="shared" si="3"/>
        <v>657457.52</v>
      </c>
      <c r="M18" s="74">
        <v>657457.5199999999</v>
      </c>
      <c r="N18" s="74">
        <f t="shared" si="4"/>
        <v>0</v>
      </c>
    </row>
    <row r="19" spans="1:15" ht="24" customHeight="1" x14ac:dyDescent="0.25">
      <c r="A19" s="73">
        <v>44640</v>
      </c>
      <c r="B19" s="25">
        <f t="shared" si="2"/>
        <v>11</v>
      </c>
      <c r="C19" s="8">
        <v>10110</v>
      </c>
      <c r="D19" s="8">
        <v>11440</v>
      </c>
      <c r="E19" s="8">
        <v>13514.79</v>
      </c>
      <c r="F19" s="8">
        <v>0</v>
      </c>
      <c r="G19" s="8">
        <v>476.9</v>
      </c>
      <c r="H19" s="8"/>
      <c r="I19" s="8">
        <f t="shared" si="0"/>
        <v>35541.69</v>
      </c>
      <c r="J19" s="8">
        <v>9460.70279999997</v>
      </c>
      <c r="K19" s="7">
        <f t="shared" si="1"/>
        <v>45002.392799999972</v>
      </c>
      <c r="L19" s="9">
        <f t="shared" si="3"/>
        <v>702459.91</v>
      </c>
      <c r="M19" s="74">
        <v>702459.91279999993</v>
      </c>
      <c r="N19" s="74">
        <f t="shared" si="4"/>
        <v>0</v>
      </c>
    </row>
    <row r="20" spans="1:15" ht="24" customHeight="1" x14ac:dyDescent="0.25">
      <c r="A20" s="73">
        <v>44656</v>
      </c>
      <c r="B20" s="25">
        <f t="shared" si="2"/>
        <v>12</v>
      </c>
      <c r="C20" s="8">
        <v>16380.119999999999</v>
      </c>
      <c r="D20" s="8">
        <v>4302</v>
      </c>
      <c r="E20" s="8">
        <v>24150.62</v>
      </c>
      <c r="F20" s="8">
        <v>0</v>
      </c>
      <c r="G20" s="8">
        <v>42755</v>
      </c>
      <c r="H20" s="8"/>
      <c r="I20" s="8">
        <f t="shared" si="0"/>
        <v>87587.739999999991</v>
      </c>
      <c r="J20" s="8">
        <v>15706.231599999941</v>
      </c>
      <c r="K20" s="7">
        <f t="shared" si="1"/>
        <v>103293.97159999993</v>
      </c>
      <c r="L20" s="9">
        <f t="shared" si="3"/>
        <v>805753.88</v>
      </c>
      <c r="M20" s="74">
        <v>805753.88159999996</v>
      </c>
      <c r="N20" s="74">
        <f t="shared" si="4"/>
        <v>0</v>
      </c>
    </row>
    <row r="21" spans="1:15" ht="24" customHeight="1" x14ac:dyDescent="0.25">
      <c r="A21" s="73">
        <v>44671</v>
      </c>
      <c r="B21" s="25">
        <f t="shared" si="2"/>
        <v>13</v>
      </c>
      <c r="C21" s="8">
        <v>13547.5</v>
      </c>
      <c r="D21" s="8">
        <v>1980</v>
      </c>
      <c r="E21" s="8">
        <v>17303.73</v>
      </c>
      <c r="F21" s="8">
        <v>0</v>
      </c>
      <c r="G21" s="8">
        <v>1377.48</v>
      </c>
      <c r="H21" s="8"/>
      <c r="I21" s="8">
        <f t="shared" si="0"/>
        <v>34208.71</v>
      </c>
      <c r="J21" s="8">
        <v>9300.75</v>
      </c>
      <c r="K21" s="7">
        <f t="shared" si="1"/>
        <v>43509.46</v>
      </c>
      <c r="L21" s="9">
        <f t="shared" si="3"/>
        <v>849263.34</v>
      </c>
      <c r="M21" s="74">
        <v>849263.33679999993</v>
      </c>
      <c r="N21" s="74">
        <f t="shared" si="4"/>
        <v>0</v>
      </c>
    </row>
    <row r="22" spans="1:15" ht="24" customHeight="1" x14ac:dyDescent="0.25">
      <c r="A22" s="73">
        <v>44686</v>
      </c>
      <c r="B22" s="25">
        <f t="shared" si="2"/>
        <v>14</v>
      </c>
      <c r="C22" s="8">
        <v>13223.24</v>
      </c>
      <c r="D22" s="8">
        <v>6800</v>
      </c>
      <c r="E22" s="8">
        <v>10970.28</v>
      </c>
      <c r="F22" s="8">
        <v>0</v>
      </c>
      <c r="G22" s="8">
        <v>41633.31</v>
      </c>
      <c r="H22" s="8"/>
      <c r="I22" s="8">
        <f t="shared" si="0"/>
        <v>72626.829999999987</v>
      </c>
      <c r="J22" s="8">
        <v>13910.92</v>
      </c>
      <c r="K22" s="7">
        <f t="shared" si="1"/>
        <v>86537.749999999985</v>
      </c>
      <c r="L22" s="9">
        <f t="shared" si="3"/>
        <v>935801.09</v>
      </c>
      <c r="M22" s="74">
        <v>935801.08639999991</v>
      </c>
      <c r="N22" s="74">
        <f t="shared" si="4"/>
        <v>0</v>
      </c>
    </row>
    <row r="23" spans="1:15" ht="24" customHeight="1" x14ac:dyDescent="0.25">
      <c r="A23" s="73">
        <v>44701</v>
      </c>
      <c r="B23" s="25">
        <f t="shared" si="2"/>
        <v>15</v>
      </c>
      <c r="C23" s="8">
        <v>20845</v>
      </c>
      <c r="D23" s="8">
        <v>90</v>
      </c>
      <c r="E23" s="8">
        <v>28274.58</v>
      </c>
      <c r="F23" s="8">
        <v>0</v>
      </c>
      <c r="G23" s="8">
        <v>391.59</v>
      </c>
      <c r="H23" s="8"/>
      <c r="I23" s="8">
        <f t="shared" si="0"/>
        <v>49601.17</v>
      </c>
      <c r="J23" s="8">
        <v>11147.84</v>
      </c>
      <c r="K23" s="7">
        <f t="shared" si="1"/>
        <v>60749.009999999995</v>
      </c>
      <c r="L23" s="9">
        <f t="shared" si="3"/>
        <v>996550.1</v>
      </c>
      <c r="M23" s="74">
        <v>996550.09679999994</v>
      </c>
      <c r="N23" s="74">
        <f t="shared" si="4"/>
        <v>0</v>
      </c>
    </row>
    <row r="24" spans="1:15" ht="24" customHeight="1" x14ac:dyDescent="0.25">
      <c r="A24" s="73">
        <v>44717</v>
      </c>
      <c r="B24" s="25">
        <f t="shared" si="2"/>
        <v>16</v>
      </c>
      <c r="C24" s="8">
        <v>27736.87</v>
      </c>
      <c r="D24" s="8">
        <v>6349.8</v>
      </c>
      <c r="E24" s="8">
        <v>12833.449999999999</v>
      </c>
      <c r="F24" s="8">
        <v>0</v>
      </c>
      <c r="G24" s="8">
        <v>5757.03</v>
      </c>
      <c r="H24" s="8"/>
      <c r="I24" s="8">
        <f t="shared" si="0"/>
        <v>52677.149999999994</v>
      </c>
      <c r="J24" s="8">
        <v>11516.95</v>
      </c>
      <c r="K24" s="7">
        <f t="shared" si="1"/>
        <v>64194.099999999991</v>
      </c>
      <c r="L24" s="9">
        <f t="shared" si="3"/>
        <v>1060744.2</v>
      </c>
      <c r="M24" s="74">
        <v>1060744.2047999999</v>
      </c>
      <c r="N24" s="74">
        <f t="shared" si="4"/>
        <v>0</v>
      </c>
    </row>
    <row r="25" spans="1:15" ht="24" customHeight="1" x14ac:dyDescent="0.25">
      <c r="A25" s="73">
        <v>44732</v>
      </c>
      <c r="B25" s="25">
        <f t="shared" si="2"/>
        <v>17</v>
      </c>
      <c r="C25" s="8">
        <v>17868</v>
      </c>
      <c r="D25" s="8">
        <v>9465</v>
      </c>
      <c r="E25" s="8">
        <v>39762.720000000001</v>
      </c>
      <c r="F25" s="8">
        <v>0</v>
      </c>
      <c r="G25" s="8">
        <v>15</v>
      </c>
      <c r="H25" s="8"/>
      <c r="I25" s="8">
        <f t="shared" si="0"/>
        <v>67110.720000000001</v>
      </c>
      <c r="J25" s="8">
        <v>13248.99</v>
      </c>
      <c r="K25" s="7">
        <f t="shared" si="1"/>
        <v>80359.710000000006</v>
      </c>
      <c r="L25" s="9">
        <f t="shared" si="3"/>
        <v>1141103.9099999999</v>
      </c>
      <c r="M25" s="74">
        <v>1141103.9112</v>
      </c>
      <c r="N25" s="74">
        <f t="shared" si="4"/>
        <v>0</v>
      </c>
    </row>
    <row r="26" spans="1:15" ht="24" customHeight="1" x14ac:dyDescent="0.25">
      <c r="A26" s="73">
        <v>44747</v>
      </c>
      <c r="B26" s="25">
        <f t="shared" si="2"/>
        <v>18</v>
      </c>
      <c r="C26" s="8">
        <v>27325.14</v>
      </c>
      <c r="D26" s="8">
        <v>1356</v>
      </c>
      <c r="E26" s="8">
        <v>32755.519999999997</v>
      </c>
      <c r="F26" s="8"/>
      <c r="G26" s="8"/>
      <c r="H26" s="8">
        <v>74778.25</v>
      </c>
      <c r="I26" s="8">
        <f t="shared" si="0"/>
        <v>136214.91</v>
      </c>
      <c r="J26" s="8">
        <f t="shared" ref="J26:J61" si="5">ROUND(I26*$N$8,2)</f>
        <v>16345.79</v>
      </c>
      <c r="K26" s="7">
        <f t="shared" si="1"/>
        <v>152560.70000000001</v>
      </c>
      <c r="L26" s="9">
        <f t="shared" si="3"/>
        <v>1293664.6100000001</v>
      </c>
      <c r="M26" s="74">
        <v>1293664.6103999999</v>
      </c>
      <c r="N26" s="74">
        <f t="shared" si="4"/>
        <v>0</v>
      </c>
    </row>
    <row r="27" spans="1:15" ht="24" customHeight="1" x14ac:dyDescent="0.25">
      <c r="A27" s="73">
        <v>44762</v>
      </c>
      <c r="B27" s="25">
        <f t="shared" si="2"/>
        <v>19</v>
      </c>
      <c r="C27" s="8">
        <v>19153.7</v>
      </c>
      <c r="D27" s="8">
        <v>120</v>
      </c>
      <c r="E27" s="8">
        <v>14561.91</v>
      </c>
      <c r="F27" s="8"/>
      <c r="G27" s="8">
        <v>180</v>
      </c>
      <c r="H27" s="8"/>
      <c r="I27" s="8">
        <f t="shared" si="0"/>
        <v>34015.61</v>
      </c>
      <c r="J27" s="8">
        <f t="shared" si="5"/>
        <v>4081.87</v>
      </c>
      <c r="K27" s="7">
        <f t="shared" si="1"/>
        <v>38097.480000000003</v>
      </c>
      <c r="L27" s="9">
        <f t="shared" si="3"/>
        <v>1331762.0900000001</v>
      </c>
      <c r="M27" s="74">
        <v>1327680.2204</v>
      </c>
      <c r="N27" s="74">
        <f t="shared" si="4"/>
        <v>-4081.87</v>
      </c>
      <c r="O27" s="74">
        <f>N27-N26</f>
        <v>-4081.87</v>
      </c>
    </row>
    <row r="28" spans="1:15" ht="24" customHeight="1" x14ac:dyDescent="0.25">
      <c r="A28" s="73">
        <v>44778</v>
      </c>
      <c r="B28" s="25">
        <f t="shared" si="2"/>
        <v>20</v>
      </c>
      <c r="C28" s="8">
        <v>23611.149999999998</v>
      </c>
      <c r="D28" s="8">
        <v>1092</v>
      </c>
      <c r="E28" s="8">
        <v>32256.449999999997</v>
      </c>
      <c r="F28" s="8"/>
      <c r="G28" s="8">
        <v>18076.3</v>
      </c>
      <c r="H28" s="8">
        <v>219.78</v>
      </c>
      <c r="I28" s="8">
        <f t="shared" si="0"/>
        <v>75255.679999999993</v>
      </c>
      <c r="J28" s="8">
        <f t="shared" si="5"/>
        <v>9030.68</v>
      </c>
      <c r="K28" s="7">
        <f t="shared" si="1"/>
        <v>84286.359999999986</v>
      </c>
      <c r="L28" s="9">
        <f t="shared" si="3"/>
        <v>1416048.45</v>
      </c>
      <c r="M28" s="74">
        <v>1411966.5819999999</v>
      </c>
      <c r="N28" s="74">
        <f t="shared" si="4"/>
        <v>-4081.87</v>
      </c>
      <c r="O28" s="74">
        <f t="shared" ref="O28:O91" si="6">N28-N27</f>
        <v>0</v>
      </c>
    </row>
    <row r="29" spans="1:15" ht="24" customHeight="1" x14ac:dyDescent="0.25">
      <c r="A29" s="73">
        <v>44793</v>
      </c>
      <c r="B29" s="25">
        <f t="shared" si="2"/>
        <v>21</v>
      </c>
      <c r="C29" s="8">
        <v>12232</v>
      </c>
      <c r="D29" s="8">
        <v>1290</v>
      </c>
      <c r="E29" s="8">
        <v>34522.620000000003</v>
      </c>
      <c r="F29" s="8">
        <v>1219.6599999999999</v>
      </c>
      <c r="G29" s="8">
        <v>148771.28</v>
      </c>
      <c r="H29" s="8">
        <v>1800</v>
      </c>
      <c r="I29" s="8">
        <f t="shared" si="0"/>
        <v>199835.56</v>
      </c>
      <c r="J29" s="8">
        <f t="shared" si="5"/>
        <v>23980.27</v>
      </c>
      <c r="K29" s="7">
        <f t="shared" si="1"/>
        <v>223815.83</v>
      </c>
      <c r="L29" s="9">
        <f t="shared" si="3"/>
        <v>1639864.28</v>
      </c>
      <c r="M29" s="74">
        <v>1635782.4091999999</v>
      </c>
      <c r="N29" s="74">
        <f t="shared" si="4"/>
        <v>-4081.87</v>
      </c>
      <c r="O29" s="74">
        <f t="shared" si="6"/>
        <v>0</v>
      </c>
    </row>
    <row r="30" spans="1:15" ht="24" customHeight="1" x14ac:dyDescent="0.25">
      <c r="A30" s="73">
        <v>44809</v>
      </c>
      <c r="B30" s="25">
        <f t="shared" si="2"/>
        <v>22</v>
      </c>
      <c r="C30" s="8">
        <v>19566.189999999999</v>
      </c>
      <c r="D30" s="8">
        <v>2272</v>
      </c>
      <c r="E30" s="8">
        <v>25153.649999999998</v>
      </c>
      <c r="F30" s="8"/>
      <c r="G30" s="8">
        <v>675</v>
      </c>
      <c r="H30" s="8">
        <v>230</v>
      </c>
      <c r="I30" s="8">
        <f t="shared" si="0"/>
        <v>47896.84</v>
      </c>
      <c r="J30" s="8">
        <f t="shared" si="5"/>
        <v>5747.62</v>
      </c>
      <c r="K30" s="7">
        <f t="shared" si="1"/>
        <v>53644.46</v>
      </c>
      <c r="L30" s="9">
        <f t="shared" si="3"/>
        <v>1693508.74</v>
      </c>
      <c r="M30" s="74">
        <v>1689426.8699999999</v>
      </c>
      <c r="N30" s="74">
        <f t="shared" si="4"/>
        <v>-4081.87</v>
      </c>
      <c r="O30" s="74">
        <f t="shared" si="6"/>
        <v>0</v>
      </c>
    </row>
    <row r="31" spans="1:15" ht="24" customHeight="1" x14ac:dyDescent="0.25">
      <c r="A31" s="73">
        <v>44824</v>
      </c>
      <c r="B31" s="25">
        <f t="shared" si="2"/>
        <v>23</v>
      </c>
      <c r="C31" s="8">
        <v>10432</v>
      </c>
      <c r="D31" s="8">
        <v>590</v>
      </c>
      <c r="E31" s="8">
        <v>32783.85</v>
      </c>
      <c r="F31" s="8"/>
      <c r="G31" s="8">
        <v>3766.8</v>
      </c>
      <c r="H31" s="8"/>
      <c r="I31" s="8">
        <f t="shared" si="0"/>
        <v>47572.65</v>
      </c>
      <c r="J31" s="8">
        <f t="shared" si="5"/>
        <v>5708.72</v>
      </c>
      <c r="K31" s="7">
        <f t="shared" si="1"/>
        <v>53281.37</v>
      </c>
      <c r="L31" s="9">
        <f t="shared" si="3"/>
        <v>1746790.11</v>
      </c>
      <c r="M31" s="74">
        <v>1742708.2379999999</v>
      </c>
      <c r="N31" s="74">
        <f t="shared" si="4"/>
        <v>-4081.87</v>
      </c>
      <c r="O31" s="74">
        <f t="shared" si="6"/>
        <v>0</v>
      </c>
    </row>
    <row r="32" spans="1:15" ht="24" customHeight="1" x14ac:dyDescent="0.25">
      <c r="A32" s="73">
        <v>44839</v>
      </c>
      <c r="B32" s="25">
        <f t="shared" si="2"/>
        <v>24</v>
      </c>
      <c r="C32" s="8">
        <v>19845.650000000001</v>
      </c>
      <c r="D32" s="8">
        <v>3396</v>
      </c>
      <c r="E32" s="8">
        <v>43858.96</v>
      </c>
      <c r="F32" s="8">
        <v>236</v>
      </c>
      <c r="G32" s="8"/>
      <c r="H32" s="8">
        <v>1262.46</v>
      </c>
      <c r="I32" s="8">
        <f t="shared" si="0"/>
        <v>68599.070000000007</v>
      </c>
      <c r="J32" s="8">
        <f t="shared" si="5"/>
        <v>8231.89</v>
      </c>
      <c r="K32" s="7">
        <f t="shared" si="1"/>
        <v>76830.960000000006</v>
      </c>
      <c r="L32" s="9">
        <f t="shared" si="3"/>
        <v>1823621.07</v>
      </c>
      <c r="M32" s="74">
        <v>1819539.1964</v>
      </c>
      <c r="N32" s="74">
        <f t="shared" si="4"/>
        <v>-4081.87</v>
      </c>
      <c r="O32" s="74">
        <f t="shared" si="6"/>
        <v>0</v>
      </c>
    </row>
    <row r="33" spans="1:15" ht="24" customHeight="1" x14ac:dyDescent="0.25">
      <c r="A33" s="73">
        <v>44854</v>
      </c>
      <c r="B33" s="25">
        <f t="shared" si="2"/>
        <v>25</v>
      </c>
      <c r="C33" s="8">
        <v>12987.6</v>
      </c>
      <c r="D33" s="8">
        <v>100</v>
      </c>
      <c r="E33" s="8">
        <v>22572.629999999997</v>
      </c>
      <c r="F33" s="8">
        <v>991.37</v>
      </c>
      <c r="G33" s="8">
        <v>35400.699999999997</v>
      </c>
      <c r="H33" s="8">
        <v>158</v>
      </c>
      <c r="I33" s="8">
        <f t="shared" si="0"/>
        <v>72210.299999999988</v>
      </c>
      <c r="J33" s="8">
        <f t="shared" si="5"/>
        <v>8665.24</v>
      </c>
      <c r="K33" s="7">
        <f t="shared" si="1"/>
        <v>80875.539999999994</v>
      </c>
      <c r="L33" s="9">
        <f t="shared" si="3"/>
        <v>1904496.61</v>
      </c>
      <c r="M33" s="74">
        <v>1900414.7324000001</v>
      </c>
      <c r="N33" s="74">
        <f t="shared" si="4"/>
        <v>-4081.88</v>
      </c>
      <c r="O33" s="74">
        <f t="shared" si="6"/>
        <v>-1.0000000000218279E-2</v>
      </c>
    </row>
    <row r="34" spans="1:15" ht="24" customHeight="1" x14ac:dyDescent="0.25">
      <c r="A34" s="73">
        <v>44870</v>
      </c>
      <c r="B34" s="25">
        <f t="shared" si="2"/>
        <v>26</v>
      </c>
      <c r="C34" s="8">
        <v>32945.740000000005</v>
      </c>
      <c r="D34" s="8">
        <v>4193.8</v>
      </c>
      <c r="E34" s="8">
        <v>32752.6</v>
      </c>
      <c r="F34" s="8"/>
      <c r="G34" s="8"/>
      <c r="H34" s="8"/>
      <c r="I34" s="8">
        <f t="shared" si="0"/>
        <v>69892.140000000014</v>
      </c>
      <c r="J34" s="8">
        <f t="shared" si="5"/>
        <v>8387.06</v>
      </c>
      <c r="K34" s="7">
        <f t="shared" si="1"/>
        <v>78279.200000000012</v>
      </c>
      <c r="L34" s="9">
        <f t="shared" si="3"/>
        <v>1982775.81</v>
      </c>
      <c r="M34" s="74">
        <v>1978693.9292000001</v>
      </c>
      <c r="N34" s="74">
        <f t="shared" si="4"/>
        <v>-4081.88</v>
      </c>
      <c r="O34" s="74">
        <f t="shared" si="6"/>
        <v>0</v>
      </c>
    </row>
    <row r="35" spans="1:15" ht="24" customHeight="1" x14ac:dyDescent="0.25">
      <c r="A35" s="73">
        <v>44885</v>
      </c>
      <c r="B35" s="25">
        <f t="shared" si="2"/>
        <v>27</v>
      </c>
      <c r="C35" s="8">
        <v>14310.75</v>
      </c>
      <c r="D35" s="8">
        <v>21100</v>
      </c>
      <c r="E35" s="8">
        <v>10117.09</v>
      </c>
      <c r="F35" s="8"/>
      <c r="G35" s="8">
        <v>19490</v>
      </c>
      <c r="H35" s="8">
        <v>158</v>
      </c>
      <c r="I35" s="8">
        <f t="shared" si="0"/>
        <v>65175.839999999997</v>
      </c>
      <c r="J35" s="8">
        <f t="shared" si="5"/>
        <v>7821.1</v>
      </c>
      <c r="K35" s="7">
        <f t="shared" si="1"/>
        <v>72996.94</v>
      </c>
      <c r="L35" s="9">
        <f t="shared" si="3"/>
        <v>2055772.75</v>
      </c>
      <c r="M35" s="74">
        <v>2051690.87</v>
      </c>
      <c r="N35" s="74">
        <f t="shared" si="4"/>
        <v>-4081.88</v>
      </c>
      <c r="O35" s="74">
        <f t="shared" si="6"/>
        <v>0</v>
      </c>
    </row>
    <row r="36" spans="1:15" ht="24" customHeight="1" x14ac:dyDescent="0.25">
      <c r="A36" s="73">
        <v>44900</v>
      </c>
      <c r="B36" s="25">
        <f t="shared" si="2"/>
        <v>28</v>
      </c>
      <c r="C36" s="8">
        <v>13667.54</v>
      </c>
      <c r="D36" s="8">
        <v>7285.2</v>
      </c>
      <c r="E36" s="8">
        <v>14611.779999999999</v>
      </c>
      <c r="F36" s="8">
        <v>20</v>
      </c>
      <c r="G36" s="8">
        <v>2334.4</v>
      </c>
      <c r="H36" s="8"/>
      <c r="I36" s="8">
        <f t="shared" si="0"/>
        <v>37918.920000000006</v>
      </c>
      <c r="J36" s="8">
        <f t="shared" si="5"/>
        <v>4550.2700000000004</v>
      </c>
      <c r="K36" s="7">
        <f t="shared" si="1"/>
        <v>42469.19</v>
      </c>
      <c r="L36" s="9">
        <f t="shared" si="3"/>
        <v>2098241.94</v>
      </c>
      <c r="M36" s="74">
        <v>2094160.0604000001</v>
      </c>
      <c r="N36" s="74">
        <f t="shared" si="4"/>
        <v>-4081.88</v>
      </c>
      <c r="O36" s="74">
        <f t="shared" si="6"/>
        <v>0</v>
      </c>
    </row>
    <row r="37" spans="1:15" ht="24" customHeight="1" x14ac:dyDescent="0.25">
      <c r="A37" s="73">
        <v>44915</v>
      </c>
      <c r="B37" s="25">
        <f t="shared" si="2"/>
        <v>29</v>
      </c>
      <c r="C37" s="8">
        <v>11759.470000000001</v>
      </c>
      <c r="D37" s="8">
        <v>9556</v>
      </c>
      <c r="E37" s="8">
        <v>32502.420000000002</v>
      </c>
      <c r="F37" s="8"/>
      <c r="G37" s="8">
        <v>7470.47</v>
      </c>
      <c r="H37" s="8"/>
      <c r="I37" s="8">
        <f t="shared" si="0"/>
        <v>61288.36</v>
      </c>
      <c r="J37" s="8">
        <f t="shared" si="5"/>
        <v>7354.6</v>
      </c>
      <c r="K37" s="7">
        <f t="shared" si="1"/>
        <v>68642.960000000006</v>
      </c>
      <c r="L37" s="9">
        <f t="shared" si="3"/>
        <v>2166884.9</v>
      </c>
      <c r="M37" s="74">
        <v>2162803.0236</v>
      </c>
      <c r="N37" s="74">
        <f t="shared" si="4"/>
        <v>-4081.88</v>
      </c>
      <c r="O37" s="74">
        <f t="shared" si="6"/>
        <v>0</v>
      </c>
    </row>
    <row r="38" spans="1:15" ht="24" customHeight="1" x14ac:dyDescent="0.25">
      <c r="A38" s="73">
        <v>44931</v>
      </c>
      <c r="B38" s="25">
        <f t="shared" si="2"/>
        <v>30</v>
      </c>
      <c r="C38" s="8">
        <v>10540.78</v>
      </c>
      <c r="D38" s="8">
        <v>3272</v>
      </c>
      <c r="E38" s="8">
        <v>14578.77</v>
      </c>
      <c r="F38" s="8">
        <v>77.2</v>
      </c>
      <c r="G38" s="8"/>
      <c r="H38" s="8"/>
      <c r="I38" s="8">
        <f t="shared" si="0"/>
        <v>28468.750000000004</v>
      </c>
      <c r="J38" s="8">
        <f t="shared" si="5"/>
        <v>3416.25</v>
      </c>
      <c r="K38" s="7">
        <f t="shared" si="1"/>
        <v>31885.000000000004</v>
      </c>
      <c r="L38" s="9">
        <f t="shared" si="3"/>
        <v>2198769.9</v>
      </c>
      <c r="M38" s="74">
        <v>2194688.0236</v>
      </c>
      <c r="N38" s="74">
        <f t="shared" si="4"/>
        <v>-4081.88</v>
      </c>
      <c r="O38" s="74">
        <f t="shared" si="6"/>
        <v>0</v>
      </c>
    </row>
    <row r="39" spans="1:15" ht="24" customHeight="1" x14ac:dyDescent="0.25">
      <c r="A39" s="73">
        <v>44946</v>
      </c>
      <c r="B39" s="25">
        <f t="shared" si="2"/>
        <v>31</v>
      </c>
      <c r="C39" s="8">
        <v>6196</v>
      </c>
      <c r="D39" s="8">
        <v>5731.99</v>
      </c>
      <c r="E39" s="8">
        <v>10108.98</v>
      </c>
      <c r="F39" s="8"/>
      <c r="G39" s="8">
        <v>539.21</v>
      </c>
      <c r="H39" s="8"/>
      <c r="I39" s="8">
        <f t="shared" si="0"/>
        <v>22576.18</v>
      </c>
      <c r="J39" s="8">
        <f t="shared" si="5"/>
        <v>2709.14</v>
      </c>
      <c r="K39" s="7">
        <f t="shared" si="1"/>
        <v>25285.32</v>
      </c>
      <c r="L39" s="9">
        <f t="shared" si="3"/>
        <v>2224055.2200000002</v>
      </c>
      <c r="M39" s="74">
        <v>2219973.3451999999</v>
      </c>
      <c r="N39" s="74">
        <f t="shared" si="4"/>
        <v>-4081.87</v>
      </c>
      <c r="O39" s="74">
        <f t="shared" si="6"/>
        <v>1.0000000000218279E-2</v>
      </c>
    </row>
    <row r="40" spans="1:15" ht="24" customHeight="1" x14ac:dyDescent="0.25">
      <c r="A40" s="73">
        <v>44962</v>
      </c>
      <c r="B40" s="25">
        <f t="shared" si="2"/>
        <v>32</v>
      </c>
      <c r="C40" s="8">
        <v>13565.650000000001</v>
      </c>
      <c r="D40" s="8">
        <v>3325.5</v>
      </c>
      <c r="E40" s="8">
        <v>10434.030000000001</v>
      </c>
      <c r="F40" s="8">
        <v>164.7</v>
      </c>
      <c r="G40" s="8">
        <v>4963.8999999999996</v>
      </c>
      <c r="H40" s="8">
        <v>15</v>
      </c>
      <c r="I40" s="8">
        <f t="shared" si="0"/>
        <v>32468.78</v>
      </c>
      <c r="J40" s="8">
        <f t="shared" si="5"/>
        <v>3896.25</v>
      </c>
      <c r="K40" s="7">
        <f t="shared" si="1"/>
        <v>36365.03</v>
      </c>
      <c r="L40" s="9">
        <f t="shared" si="3"/>
        <v>2260420.25</v>
      </c>
      <c r="M40" s="74">
        <v>2256338.3788000001</v>
      </c>
      <c r="N40" s="74">
        <f t="shared" si="4"/>
        <v>-4081.87</v>
      </c>
      <c r="O40" s="74">
        <f t="shared" si="6"/>
        <v>0</v>
      </c>
    </row>
    <row r="41" spans="1:15" ht="24" customHeight="1" x14ac:dyDescent="0.25">
      <c r="A41" s="73">
        <v>44977</v>
      </c>
      <c r="B41" s="25">
        <f t="shared" si="2"/>
        <v>33</v>
      </c>
      <c r="C41" s="8">
        <v>10268.51</v>
      </c>
      <c r="D41" s="8">
        <v>40</v>
      </c>
      <c r="E41" s="8">
        <v>8261.66</v>
      </c>
      <c r="F41" s="8">
        <v>23.98</v>
      </c>
      <c r="G41" s="8"/>
      <c r="H41" s="8">
        <v>518.1</v>
      </c>
      <c r="I41" s="8">
        <f t="shared" si="0"/>
        <v>19112.249999999996</v>
      </c>
      <c r="J41" s="8">
        <f t="shared" si="5"/>
        <v>2293.4699999999998</v>
      </c>
      <c r="K41" s="7">
        <f t="shared" si="1"/>
        <v>21405.719999999998</v>
      </c>
      <c r="L41" s="9">
        <f t="shared" si="3"/>
        <v>2281825.9700000002</v>
      </c>
      <c r="M41" s="74">
        <v>2277744.0988000003</v>
      </c>
      <c r="N41" s="74">
        <f t="shared" si="4"/>
        <v>-4081.87</v>
      </c>
      <c r="O41" s="74">
        <f t="shared" si="6"/>
        <v>0</v>
      </c>
    </row>
    <row r="42" spans="1:15" ht="24" customHeight="1" x14ac:dyDescent="0.25">
      <c r="A42" s="73">
        <v>44990</v>
      </c>
      <c r="B42" s="25">
        <f t="shared" ref="B42:B73" si="7">B41+1</f>
        <v>34</v>
      </c>
      <c r="C42" s="8">
        <v>12045.09</v>
      </c>
      <c r="D42" s="8">
        <v>10044.4</v>
      </c>
      <c r="E42" s="8">
        <v>8730.49</v>
      </c>
      <c r="F42" s="8"/>
      <c r="G42" s="8"/>
      <c r="H42" s="8"/>
      <c r="I42" s="8">
        <f t="shared" si="0"/>
        <v>30819.979999999996</v>
      </c>
      <c r="J42" s="8">
        <f t="shared" si="5"/>
        <v>3698.4</v>
      </c>
      <c r="K42" s="7">
        <f t="shared" si="1"/>
        <v>34518.379999999997</v>
      </c>
      <c r="L42" s="9">
        <f t="shared" ref="L42:L105" si="8">ROUND(K42+L41,2)</f>
        <v>2316344.35</v>
      </c>
      <c r="M42" s="74">
        <v>2312262.4764</v>
      </c>
      <c r="N42" s="74">
        <f t="shared" si="4"/>
        <v>-4081.87</v>
      </c>
      <c r="O42" s="74">
        <f t="shared" si="6"/>
        <v>0</v>
      </c>
    </row>
    <row r="43" spans="1:15" ht="24" customHeight="1" x14ac:dyDescent="0.25">
      <c r="A43" s="73">
        <v>45005</v>
      </c>
      <c r="B43" s="25">
        <f t="shared" si="7"/>
        <v>35</v>
      </c>
      <c r="C43" s="8">
        <v>8154</v>
      </c>
      <c r="D43" s="8">
        <v>5070.8500000000004</v>
      </c>
      <c r="E43" s="8">
        <v>7366.6</v>
      </c>
      <c r="F43" s="8">
        <v>451</v>
      </c>
      <c r="G43" s="8">
        <v>5042.3</v>
      </c>
      <c r="H43" s="8">
        <v>3449.0299999999997</v>
      </c>
      <c r="I43" s="8">
        <f t="shared" si="0"/>
        <v>29533.78</v>
      </c>
      <c r="J43" s="8">
        <f t="shared" si="5"/>
        <v>3544.05</v>
      </c>
      <c r="K43" s="7">
        <f t="shared" si="1"/>
        <v>33077.83</v>
      </c>
      <c r="L43" s="9">
        <f t="shared" si="8"/>
        <v>2349422.1800000002</v>
      </c>
      <c r="M43" s="74">
        <v>2345340.31</v>
      </c>
      <c r="N43" s="74">
        <f t="shared" si="4"/>
        <v>-4081.87</v>
      </c>
      <c r="O43" s="74">
        <f t="shared" si="6"/>
        <v>0</v>
      </c>
    </row>
    <row r="44" spans="1:15" ht="24" customHeight="1" x14ac:dyDescent="0.25">
      <c r="A44" s="73">
        <v>45021</v>
      </c>
      <c r="B44" s="25">
        <f t="shared" si="7"/>
        <v>36</v>
      </c>
      <c r="C44" s="8">
        <v>14080.53</v>
      </c>
      <c r="D44" s="8">
        <v>5817.2</v>
      </c>
      <c r="E44" s="8">
        <v>10213.34</v>
      </c>
      <c r="F44" s="8">
        <v>623.9</v>
      </c>
      <c r="G44" s="8"/>
      <c r="H44" s="8"/>
      <c r="I44" s="8">
        <f t="shared" si="0"/>
        <v>30734.97</v>
      </c>
      <c r="J44" s="8">
        <f t="shared" si="5"/>
        <v>3688.2</v>
      </c>
      <c r="K44" s="7">
        <f t="shared" si="1"/>
        <v>34423.17</v>
      </c>
      <c r="L44" s="9">
        <f t="shared" si="8"/>
        <v>2383845.35</v>
      </c>
      <c r="M44" s="74">
        <v>2379763.4764</v>
      </c>
      <c r="N44" s="74">
        <f t="shared" si="4"/>
        <v>-4081.87</v>
      </c>
      <c r="O44" s="74">
        <f t="shared" si="6"/>
        <v>0</v>
      </c>
    </row>
    <row r="45" spans="1:15" ht="24" customHeight="1" x14ac:dyDescent="0.25">
      <c r="A45" s="73">
        <v>45036</v>
      </c>
      <c r="B45" s="25">
        <f t="shared" si="7"/>
        <v>37</v>
      </c>
      <c r="C45" s="8">
        <v>10774</v>
      </c>
      <c r="D45" s="8">
        <v>7684.78</v>
      </c>
      <c r="E45" s="8">
        <v>7489.15</v>
      </c>
      <c r="F45" s="8"/>
      <c r="G45" s="8"/>
      <c r="H45" s="8"/>
      <c r="I45" s="8">
        <f t="shared" si="0"/>
        <v>25947.93</v>
      </c>
      <c r="J45" s="8">
        <f t="shared" si="5"/>
        <v>3113.75</v>
      </c>
      <c r="K45" s="7">
        <f t="shared" si="1"/>
        <v>29061.68</v>
      </c>
      <c r="L45" s="9">
        <f t="shared" si="8"/>
        <v>2412907.0299999998</v>
      </c>
      <c r="M45" s="74">
        <v>2408825.1579999998</v>
      </c>
      <c r="N45" s="74">
        <f t="shared" si="4"/>
        <v>-4081.87</v>
      </c>
      <c r="O45" s="74">
        <f t="shared" si="6"/>
        <v>0</v>
      </c>
    </row>
    <row r="46" spans="1:15" ht="24" customHeight="1" x14ac:dyDescent="0.25">
      <c r="A46" s="73">
        <v>45051</v>
      </c>
      <c r="B46" s="25">
        <f t="shared" si="7"/>
        <v>38</v>
      </c>
      <c r="C46" s="8">
        <v>14617.310000000001</v>
      </c>
      <c r="D46" s="8">
        <v>7843.93</v>
      </c>
      <c r="E46" s="8">
        <v>19101.77</v>
      </c>
      <c r="F46" s="8"/>
      <c r="G46" s="8"/>
      <c r="H46" s="8">
        <v>109.1</v>
      </c>
      <c r="I46" s="8">
        <f t="shared" si="0"/>
        <v>41672.11</v>
      </c>
      <c r="J46" s="8">
        <f t="shared" si="5"/>
        <v>5000.6499999999996</v>
      </c>
      <c r="K46" s="7">
        <f t="shared" si="1"/>
        <v>46672.76</v>
      </c>
      <c r="L46" s="9">
        <f t="shared" si="8"/>
        <v>2459579.79</v>
      </c>
      <c r="M46" s="74">
        <v>2455497.9211999997</v>
      </c>
      <c r="N46" s="74">
        <f t="shared" si="4"/>
        <v>-4081.87</v>
      </c>
      <c r="O46" s="74">
        <f t="shared" si="6"/>
        <v>0</v>
      </c>
    </row>
    <row r="47" spans="1:15" ht="24" customHeight="1" x14ac:dyDescent="0.25">
      <c r="A47" s="73">
        <v>45066</v>
      </c>
      <c r="B47" s="25">
        <f t="shared" si="7"/>
        <v>39</v>
      </c>
      <c r="C47" s="8">
        <v>10774</v>
      </c>
      <c r="D47" s="8">
        <v>4216</v>
      </c>
      <c r="E47" s="8">
        <v>23140.400000000001</v>
      </c>
      <c r="F47" s="8"/>
      <c r="G47" s="8"/>
      <c r="H47" s="8">
        <v>3300.72</v>
      </c>
      <c r="I47" s="8">
        <f t="shared" si="0"/>
        <v>41431.120000000003</v>
      </c>
      <c r="J47" s="8">
        <f t="shared" si="5"/>
        <v>4971.7299999999996</v>
      </c>
      <c r="K47" s="7">
        <f t="shared" si="1"/>
        <v>46402.850000000006</v>
      </c>
      <c r="L47" s="9">
        <f t="shared" si="8"/>
        <v>2505982.64</v>
      </c>
      <c r="M47" s="74">
        <v>2501900.7755999998</v>
      </c>
      <c r="N47" s="74">
        <f t="shared" si="4"/>
        <v>-4081.86</v>
      </c>
      <c r="O47" s="74">
        <f t="shared" si="6"/>
        <v>9.9999999997635314E-3</v>
      </c>
    </row>
    <row r="48" spans="1:15" ht="24" customHeight="1" x14ac:dyDescent="0.25">
      <c r="A48" s="73">
        <v>45082</v>
      </c>
      <c r="B48" s="25">
        <f t="shared" si="7"/>
        <v>40</v>
      </c>
      <c r="C48" s="8">
        <v>19830.620000000003</v>
      </c>
      <c r="D48" s="8">
        <v>7861.83</v>
      </c>
      <c r="E48" s="8">
        <v>8015.6799999999994</v>
      </c>
      <c r="F48" s="8"/>
      <c r="G48" s="8"/>
      <c r="H48" s="8">
        <v>3554.37</v>
      </c>
      <c r="I48" s="8">
        <f t="shared" si="0"/>
        <v>39262.500000000007</v>
      </c>
      <c r="J48" s="8">
        <f t="shared" si="5"/>
        <v>4711.5</v>
      </c>
      <c r="K48" s="7">
        <f t="shared" si="1"/>
        <v>43974.000000000007</v>
      </c>
      <c r="L48" s="9">
        <f t="shared" si="8"/>
        <v>2549956.64</v>
      </c>
      <c r="M48" s="74">
        <v>2545874.7755999998</v>
      </c>
      <c r="N48" s="74">
        <f t="shared" si="4"/>
        <v>-4081.86</v>
      </c>
      <c r="O48" s="74">
        <f t="shared" si="6"/>
        <v>0</v>
      </c>
    </row>
    <row r="49" spans="1:15" ht="24" customHeight="1" x14ac:dyDescent="0.25">
      <c r="A49" s="73">
        <v>45097</v>
      </c>
      <c r="B49" s="25">
        <f t="shared" si="7"/>
        <v>41</v>
      </c>
      <c r="C49" s="8">
        <v>11638</v>
      </c>
      <c r="D49" s="8">
        <v>5391</v>
      </c>
      <c r="E49" s="8">
        <v>13886.62</v>
      </c>
      <c r="F49" s="8"/>
      <c r="G49" s="8">
        <v>105360</v>
      </c>
      <c r="H49" s="8"/>
      <c r="I49" s="8">
        <f t="shared" si="0"/>
        <v>136275.62</v>
      </c>
      <c r="J49" s="8">
        <f t="shared" si="5"/>
        <v>16353.07</v>
      </c>
      <c r="K49" s="7">
        <f t="shared" si="1"/>
        <v>152628.69</v>
      </c>
      <c r="L49" s="9">
        <f t="shared" si="8"/>
        <v>2702585.33</v>
      </c>
      <c r="M49" s="74">
        <v>2698503.4699999997</v>
      </c>
      <c r="N49" s="74">
        <f t="shared" si="4"/>
        <v>-4081.86</v>
      </c>
      <c r="O49" s="74">
        <f t="shared" si="6"/>
        <v>0</v>
      </c>
    </row>
    <row r="50" spans="1:15" ht="24" customHeight="1" x14ac:dyDescent="0.25">
      <c r="A50" s="73">
        <v>45112</v>
      </c>
      <c r="B50" s="25">
        <f t="shared" si="7"/>
        <v>42</v>
      </c>
      <c r="C50" s="8">
        <v>18885.16</v>
      </c>
      <c r="D50" s="8">
        <v>7485</v>
      </c>
      <c r="E50" s="8">
        <v>23828.080000000002</v>
      </c>
      <c r="F50" s="8">
        <v>227</v>
      </c>
      <c r="G50" s="8">
        <v>4760.17</v>
      </c>
      <c r="H50" s="8">
        <v>38.99</v>
      </c>
      <c r="I50" s="8">
        <f t="shared" si="0"/>
        <v>55224.4</v>
      </c>
      <c r="J50" s="8">
        <f t="shared" si="5"/>
        <v>6626.93</v>
      </c>
      <c r="K50" s="7">
        <f t="shared" si="1"/>
        <v>61851.33</v>
      </c>
      <c r="L50" s="9">
        <f t="shared" si="8"/>
        <v>2764436.66</v>
      </c>
      <c r="M50" s="74">
        <v>2760354.798</v>
      </c>
      <c r="N50" s="74">
        <f t="shared" si="4"/>
        <v>-4081.86</v>
      </c>
      <c r="O50" s="74">
        <f t="shared" si="6"/>
        <v>0</v>
      </c>
    </row>
    <row r="51" spans="1:15" ht="24" customHeight="1" x14ac:dyDescent="0.25">
      <c r="A51" s="73">
        <v>45127</v>
      </c>
      <c r="B51" s="25">
        <f t="shared" si="7"/>
        <v>43</v>
      </c>
      <c r="C51" s="8">
        <v>14398</v>
      </c>
      <c r="D51" s="8">
        <v>32002.2</v>
      </c>
      <c r="E51" s="8">
        <v>9066.19</v>
      </c>
      <c r="F51" s="8"/>
      <c r="G51" s="8"/>
      <c r="H51" s="8"/>
      <c r="I51" s="8">
        <f t="shared" si="0"/>
        <v>55466.39</v>
      </c>
      <c r="J51" s="8">
        <f t="shared" si="5"/>
        <v>6655.97</v>
      </c>
      <c r="K51" s="7">
        <f t="shared" si="1"/>
        <v>62122.36</v>
      </c>
      <c r="L51" s="9">
        <f t="shared" si="8"/>
        <v>2826559.02</v>
      </c>
      <c r="M51" s="74">
        <v>2822477.1548000001</v>
      </c>
      <c r="N51" s="74">
        <f t="shared" si="4"/>
        <v>-4081.87</v>
      </c>
      <c r="O51" s="74">
        <f t="shared" si="6"/>
        <v>-9.9999999997635314E-3</v>
      </c>
    </row>
    <row r="52" spans="1:15" ht="24" customHeight="1" x14ac:dyDescent="0.25">
      <c r="A52" s="73">
        <v>45143</v>
      </c>
      <c r="B52" s="25">
        <f t="shared" si="7"/>
        <v>44</v>
      </c>
      <c r="C52" s="8">
        <v>20412.27</v>
      </c>
      <c r="D52" s="8">
        <v>6149</v>
      </c>
      <c r="E52" s="8">
        <v>43814</v>
      </c>
      <c r="F52" s="8">
        <v>1148.3699999999999</v>
      </c>
      <c r="G52" s="8">
        <v>19802.080000000002</v>
      </c>
      <c r="H52" s="8">
        <v>96.62</v>
      </c>
      <c r="I52" s="8">
        <f t="shared" si="0"/>
        <v>91422.34</v>
      </c>
      <c r="J52" s="8">
        <f t="shared" si="5"/>
        <v>10970.68</v>
      </c>
      <c r="K52" s="7">
        <f t="shared" si="1"/>
        <v>102393.01999999999</v>
      </c>
      <c r="L52" s="9">
        <f t="shared" si="8"/>
        <v>2928952.04</v>
      </c>
      <c r="M52" s="74">
        <v>2924870.1756000002</v>
      </c>
      <c r="N52" s="74">
        <f t="shared" si="4"/>
        <v>-4081.86</v>
      </c>
      <c r="O52" s="74">
        <f t="shared" si="6"/>
        <v>9.9999999997635314E-3</v>
      </c>
    </row>
    <row r="53" spans="1:15" ht="24" customHeight="1" x14ac:dyDescent="0.25">
      <c r="A53" s="73">
        <v>45158</v>
      </c>
      <c r="B53" s="25">
        <f t="shared" si="7"/>
        <v>45</v>
      </c>
      <c r="C53" s="8">
        <v>12238</v>
      </c>
      <c r="D53" s="8">
        <v>30750.97</v>
      </c>
      <c r="E53" s="8">
        <v>9817.85</v>
      </c>
      <c r="F53" s="8">
        <v>21.05</v>
      </c>
      <c r="G53" s="8"/>
      <c r="H53" s="8">
        <v>230</v>
      </c>
      <c r="I53" s="8">
        <f t="shared" si="0"/>
        <v>53057.87</v>
      </c>
      <c r="J53" s="8">
        <f t="shared" si="5"/>
        <v>6366.94</v>
      </c>
      <c r="K53" s="7">
        <f t="shared" si="1"/>
        <v>59424.810000000005</v>
      </c>
      <c r="L53" s="9">
        <f t="shared" si="8"/>
        <v>2988376.85</v>
      </c>
      <c r="M53" s="74">
        <v>2992550.64</v>
      </c>
      <c r="N53" s="74">
        <f t="shared" si="4"/>
        <v>4173.79</v>
      </c>
      <c r="O53" s="74">
        <f t="shared" si="6"/>
        <v>8255.65</v>
      </c>
    </row>
    <row r="54" spans="1:15" ht="24" customHeight="1" x14ac:dyDescent="0.25">
      <c r="A54" s="73">
        <v>45174</v>
      </c>
      <c r="B54" s="25">
        <f t="shared" si="7"/>
        <v>46</v>
      </c>
      <c r="C54" s="8">
        <v>17711.280000000002</v>
      </c>
      <c r="D54" s="8">
        <v>16260</v>
      </c>
      <c r="E54" s="8">
        <v>29433.95</v>
      </c>
      <c r="F54" s="8"/>
      <c r="G54" s="8">
        <v>7173.91</v>
      </c>
      <c r="H54" s="8"/>
      <c r="I54" s="8">
        <f t="shared" si="0"/>
        <v>70579.14</v>
      </c>
      <c r="J54" s="8">
        <f t="shared" si="5"/>
        <v>8469.5</v>
      </c>
      <c r="K54" s="7">
        <f t="shared" si="1"/>
        <v>79048.639999999999</v>
      </c>
      <c r="L54" s="9">
        <f t="shared" si="8"/>
        <v>3067425.49</v>
      </c>
      <c r="M54" s="74">
        <v>3071599.2768000001</v>
      </c>
      <c r="N54" s="74">
        <f t="shared" si="4"/>
        <v>4173.79</v>
      </c>
      <c r="O54" s="74">
        <f t="shared" si="6"/>
        <v>0</v>
      </c>
    </row>
    <row r="55" spans="1:15" ht="24" customHeight="1" x14ac:dyDescent="0.25">
      <c r="A55" s="73">
        <v>45189</v>
      </c>
      <c r="B55" s="25">
        <f t="shared" si="7"/>
        <v>47</v>
      </c>
      <c r="C55" s="8">
        <v>15142.45</v>
      </c>
      <c r="D55" s="8">
        <v>18714.8</v>
      </c>
      <c r="E55" s="8">
        <v>39862.480000000003</v>
      </c>
      <c r="F55" s="8"/>
      <c r="G55" s="8">
        <v>183701</v>
      </c>
      <c r="H55" s="8"/>
      <c r="I55" s="8">
        <f t="shared" si="0"/>
        <v>257420.73</v>
      </c>
      <c r="J55" s="8">
        <f t="shared" si="5"/>
        <v>30890.49</v>
      </c>
      <c r="K55" s="7">
        <f t="shared" si="1"/>
        <v>288311.22000000003</v>
      </c>
      <c r="L55" s="9">
        <f t="shared" si="8"/>
        <v>3355736.71</v>
      </c>
      <c r="M55" s="74">
        <v>3351643.9494000003</v>
      </c>
      <c r="N55" s="74">
        <f t="shared" si="4"/>
        <v>-4092.76</v>
      </c>
      <c r="O55" s="74">
        <f t="shared" si="6"/>
        <v>-8266.5499999999993</v>
      </c>
    </row>
    <row r="56" spans="1:15" ht="24" customHeight="1" x14ac:dyDescent="0.25">
      <c r="A56" s="73">
        <v>45204</v>
      </c>
      <c r="B56" s="25">
        <f t="shared" si="7"/>
        <v>48</v>
      </c>
      <c r="C56" s="8">
        <v>21375.809999999998</v>
      </c>
      <c r="D56" s="8">
        <v>11260</v>
      </c>
      <c r="E56" s="8">
        <v>37691.360000000001</v>
      </c>
      <c r="F56" s="8">
        <v>1979.42</v>
      </c>
      <c r="G56" s="8">
        <v>5583.91</v>
      </c>
      <c r="H56" s="8"/>
      <c r="I56" s="8">
        <f t="shared" si="0"/>
        <v>77890.5</v>
      </c>
      <c r="J56" s="8">
        <f t="shared" si="5"/>
        <v>9346.86</v>
      </c>
      <c r="K56" s="7">
        <f t="shared" si="1"/>
        <v>87237.36</v>
      </c>
      <c r="L56" s="9">
        <f t="shared" si="8"/>
        <v>3442974.07</v>
      </c>
      <c r="M56" s="74">
        <v>3438881.3094000001</v>
      </c>
      <c r="N56" s="74">
        <f t="shared" si="4"/>
        <v>-4092.76</v>
      </c>
      <c r="O56" s="74">
        <f t="shared" si="6"/>
        <v>0</v>
      </c>
    </row>
    <row r="57" spans="1:15" ht="24" customHeight="1" x14ac:dyDescent="0.25">
      <c r="A57" s="73">
        <v>45219</v>
      </c>
      <c r="B57" s="25">
        <f t="shared" si="7"/>
        <v>49</v>
      </c>
      <c r="C57" s="8">
        <v>13190.6</v>
      </c>
      <c r="D57" s="8">
        <v>1706.2</v>
      </c>
      <c r="E57" s="8">
        <v>58809.869999999995</v>
      </c>
      <c r="F57" s="8">
        <v>15</v>
      </c>
      <c r="G57" s="8">
        <v>14810</v>
      </c>
      <c r="H57" s="8"/>
      <c r="I57" s="8">
        <f t="shared" si="0"/>
        <v>88531.67</v>
      </c>
      <c r="J57" s="8">
        <f t="shared" si="5"/>
        <v>10623.8</v>
      </c>
      <c r="K57" s="7">
        <f t="shared" si="1"/>
        <v>99155.47</v>
      </c>
      <c r="L57" s="9">
        <f t="shared" si="8"/>
        <v>3542129.54</v>
      </c>
      <c r="M57" s="74">
        <v>3538036.7798000001</v>
      </c>
      <c r="N57" s="74">
        <f t="shared" si="4"/>
        <v>-4092.76</v>
      </c>
      <c r="O57" s="74">
        <f t="shared" si="6"/>
        <v>0</v>
      </c>
    </row>
    <row r="58" spans="1:15" ht="24" customHeight="1" x14ac:dyDescent="0.25">
      <c r="A58" s="73">
        <v>45235</v>
      </c>
      <c r="B58" s="25">
        <f t="shared" si="7"/>
        <v>50</v>
      </c>
      <c r="C58" s="8">
        <v>19614.63</v>
      </c>
      <c r="D58" s="8">
        <v>5315</v>
      </c>
      <c r="E58" s="8">
        <v>22434.46</v>
      </c>
      <c r="F58" s="8"/>
      <c r="G58" s="8">
        <v>5583.91</v>
      </c>
      <c r="H58" s="8">
        <v>6789.4</v>
      </c>
      <c r="I58" s="8">
        <f t="shared" si="0"/>
        <v>59737.4</v>
      </c>
      <c r="J58" s="8">
        <f t="shared" si="5"/>
        <v>7168.49</v>
      </c>
      <c r="K58" s="7">
        <f t="shared" si="1"/>
        <v>66905.89</v>
      </c>
      <c r="L58" s="9">
        <f t="shared" si="8"/>
        <v>3609035.43</v>
      </c>
      <c r="M58" s="74">
        <v>3604942.6677999999</v>
      </c>
      <c r="N58" s="74">
        <f t="shared" si="4"/>
        <v>-4092.76</v>
      </c>
      <c r="O58" s="74">
        <f t="shared" si="6"/>
        <v>0</v>
      </c>
    </row>
    <row r="59" spans="1:15" ht="24" customHeight="1" x14ac:dyDescent="0.25">
      <c r="A59" s="73">
        <v>45250</v>
      </c>
      <c r="B59" s="25">
        <f t="shared" si="7"/>
        <v>51</v>
      </c>
      <c r="C59" s="8">
        <v>21616.42</v>
      </c>
      <c r="D59" s="8">
        <v>4109.8900000000003</v>
      </c>
      <c r="E59" s="8">
        <v>47597.840000000004</v>
      </c>
      <c r="F59" s="8"/>
      <c r="G59" s="8"/>
      <c r="H59" s="8"/>
      <c r="I59" s="8">
        <f t="shared" si="0"/>
        <v>73324.149999999994</v>
      </c>
      <c r="J59" s="8">
        <f t="shared" si="5"/>
        <v>8798.9</v>
      </c>
      <c r="K59" s="7">
        <f t="shared" si="1"/>
        <v>82123.049999999988</v>
      </c>
      <c r="L59" s="9">
        <f t="shared" si="8"/>
        <v>3691158.48</v>
      </c>
      <c r="M59" s="74">
        <v>3687065.7157999999</v>
      </c>
      <c r="N59" s="74">
        <f t="shared" si="4"/>
        <v>-4092.76</v>
      </c>
      <c r="O59" s="74">
        <f t="shared" si="6"/>
        <v>0</v>
      </c>
    </row>
    <row r="60" spans="1:15" ht="24" customHeight="1" x14ac:dyDescent="0.25">
      <c r="A60" s="73">
        <v>45265</v>
      </c>
      <c r="B60" s="25">
        <f t="shared" si="7"/>
        <v>52</v>
      </c>
      <c r="C60" s="8">
        <v>23170.97</v>
      </c>
      <c r="D60" s="8">
        <v>13355.75</v>
      </c>
      <c r="E60" s="8">
        <v>37227.26</v>
      </c>
      <c r="F60" s="8"/>
      <c r="G60" s="8">
        <v>5252.62</v>
      </c>
      <c r="H60" s="8"/>
      <c r="I60" s="8">
        <f t="shared" si="0"/>
        <v>79006.600000000006</v>
      </c>
      <c r="J60" s="8">
        <f t="shared" si="5"/>
        <v>9480.7900000000009</v>
      </c>
      <c r="K60" s="7">
        <f t="shared" si="1"/>
        <v>88487.390000000014</v>
      </c>
      <c r="L60" s="9">
        <f t="shared" si="8"/>
        <v>3779645.87</v>
      </c>
      <c r="M60" s="74">
        <v>3775553.1077999999</v>
      </c>
      <c r="N60" s="74">
        <f t="shared" si="4"/>
        <v>-4092.76</v>
      </c>
      <c r="O60" s="74">
        <f t="shared" si="6"/>
        <v>0</v>
      </c>
    </row>
    <row r="61" spans="1:15" ht="24" customHeight="1" x14ac:dyDescent="0.25">
      <c r="A61" s="73">
        <v>45280</v>
      </c>
      <c r="B61" s="25">
        <f t="shared" si="7"/>
        <v>53</v>
      </c>
      <c r="C61" s="8">
        <v>21322.850000000002</v>
      </c>
      <c r="D61" s="8">
        <v>5530</v>
      </c>
      <c r="E61" s="8">
        <v>51699.69</v>
      </c>
      <c r="F61" s="8"/>
      <c r="G61" s="8">
        <v>6933.06</v>
      </c>
      <c r="H61" s="8"/>
      <c r="I61" s="8">
        <f t="shared" si="0"/>
        <v>85485.6</v>
      </c>
      <c r="J61" s="8">
        <f t="shared" si="5"/>
        <v>10258.27</v>
      </c>
      <c r="K61" s="7">
        <f t="shared" si="1"/>
        <v>95743.87000000001</v>
      </c>
      <c r="L61" s="9">
        <f t="shared" si="8"/>
        <v>3875389.74</v>
      </c>
      <c r="M61" s="74">
        <v>3871296.9797999999</v>
      </c>
      <c r="N61" s="74">
        <f t="shared" si="4"/>
        <v>-4092.76</v>
      </c>
      <c r="O61" s="74">
        <f t="shared" si="6"/>
        <v>0</v>
      </c>
    </row>
    <row r="62" spans="1:15" ht="24" customHeight="1" x14ac:dyDescent="0.25">
      <c r="A62" s="73">
        <v>45296</v>
      </c>
      <c r="B62" s="25">
        <f t="shared" si="7"/>
        <v>54</v>
      </c>
      <c r="C62" s="8">
        <v>24205.29</v>
      </c>
      <c r="D62" s="8">
        <v>2210</v>
      </c>
      <c r="E62" s="8">
        <v>17181.27</v>
      </c>
      <c r="F62" s="8"/>
      <c r="G62" s="8">
        <v>5252.62</v>
      </c>
      <c r="H62" s="8"/>
      <c r="I62" s="8">
        <f t="shared" si="0"/>
        <v>48849.18</v>
      </c>
      <c r="J62" s="8">
        <f t="shared" ref="J62:J94" si="9">ROUND(I62*$N$8,2)</f>
        <v>5861.9</v>
      </c>
      <c r="K62" s="7">
        <f t="shared" si="1"/>
        <v>54711.08</v>
      </c>
      <c r="L62" s="9">
        <f t="shared" si="8"/>
        <v>3930100.82</v>
      </c>
      <c r="M62" s="74">
        <v>3926008.0614</v>
      </c>
      <c r="N62" s="74">
        <f t="shared" si="4"/>
        <v>-4092.76</v>
      </c>
      <c r="O62" s="74">
        <f t="shared" si="6"/>
        <v>0</v>
      </c>
    </row>
    <row r="63" spans="1:15" ht="24" customHeight="1" x14ac:dyDescent="0.25">
      <c r="A63" s="73">
        <v>45311</v>
      </c>
      <c r="B63" s="25">
        <f t="shared" si="7"/>
        <v>55</v>
      </c>
      <c r="C63" s="8">
        <v>23509.420000000002</v>
      </c>
      <c r="D63" s="8">
        <v>13125</v>
      </c>
      <c r="E63" s="8">
        <v>19374.050000000003</v>
      </c>
      <c r="F63" s="8"/>
      <c r="G63" s="8"/>
      <c r="H63" s="8"/>
      <c r="I63" s="8">
        <f t="shared" si="0"/>
        <v>56008.47</v>
      </c>
      <c r="J63" s="8">
        <f t="shared" si="9"/>
        <v>6721.02</v>
      </c>
      <c r="K63" s="7">
        <f t="shared" si="1"/>
        <v>62729.490000000005</v>
      </c>
      <c r="L63" s="9">
        <f t="shared" si="8"/>
        <v>3992830.31</v>
      </c>
      <c r="M63" s="74">
        <v>3988737.5477999998</v>
      </c>
      <c r="N63" s="74">
        <f t="shared" si="4"/>
        <v>-4092.76</v>
      </c>
      <c r="O63" s="74">
        <f t="shared" si="6"/>
        <v>0</v>
      </c>
    </row>
    <row r="64" spans="1:15" ht="24" customHeight="1" x14ac:dyDescent="0.25">
      <c r="A64" s="73">
        <v>45327</v>
      </c>
      <c r="B64" s="25">
        <f t="shared" si="7"/>
        <v>56</v>
      </c>
      <c r="C64" s="8">
        <v>27783.32</v>
      </c>
      <c r="D64" s="8">
        <v>6163.4299999999994</v>
      </c>
      <c r="E64" s="8">
        <v>26114.1</v>
      </c>
      <c r="F64" s="8"/>
      <c r="G64" s="8">
        <v>87552.62</v>
      </c>
      <c r="H64" s="8"/>
      <c r="I64" s="8">
        <f t="shared" si="0"/>
        <v>147613.47</v>
      </c>
      <c r="J64" s="8"/>
      <c r="K64" s="7">
        <f t="shared" si="1"/>
        <v>147613.47</v>
      </c>
      <c r="L64" s="9">
        <f t="shared" si="8"/>
        <v>4140443.78</v>
      </c>
      <c r="M64" s="74">
        <v>4136351.0178</v>
      </c>
      <c r="N64" s="74">
        <f t="shared" si="4"/>
        <v>-4092.76</v>
      </c>
      <c r="O64" s="74">
        <f t="shared" si="6"/>
        <v>0</v>
      </c>
    </row>
    <row r="65" spans="1:15" ht="24" customHeight="1" x14ac:dyDescent="0.25">
      <c r="A65" s="73">
        <v>45342</v>
      </c>
      <c r="B65" s="25">
        <f t="shared" si="7"/>
        <v>57</v>
      </c>
      <c r="C65" s="8">
        <v>13660</v>
      </c>
      <c r="D65" s="8">
        <v>21774.44</v>
      </c>
      <c r="E65" s="8">
        <v>14577.840000000002</v>
      </c>
      <c r="F65" s="8"/>
      <c r="G65" s="8"/>
      <c r="H65" s="8"/>
      <c r="I65" s="8">
        <f t="shared" si="0"/>
        <v>50012.280000000006</v>
      </c>
      <c r="J65" s="8"/>
      <c r="K65" s="7">
        <f t="shared" si="1"/>
        <v>50012.280000000006</v>
      </c>
      <c r="L65" s="9">
        <f t="shared" si="8"/>
        <v>4190456.06</v>
      </c>
      <c r="M65" s="74"/>
      <c r="N65" s="74"/>
      <c r="O65" s="74"/>
    </row>
    <row r="66" spans="1:15" ht="24" customHeight="1" x14ac:dyDescent="0.25">
      <c r="A66" s="73">
        <v>45356</v>
      </c>
      <c r="B66" s="25">
        <f t="shared" si="7"/>
        <v>58</v>
      </c>
      <c r="C66" s="8">
        <v>16041.119999999999</v>
      </c>
      <c r="D66" s="8">
        <v>46964.979999999996</v>
      </c>
      <c r="E66" s="8">
        <v>54484.579999999994</v>
      </c>
      <c r="F66" s="8">
        <v>31.1</v>
      </c>
      <c r="G66" s="8">
        <v>2351.9899999999998</v>
      </c>
      <c r="H66" s="8"/>
      <c r="I66" s="8">
        <f t="shared" si="0"/>
        <v>119873.77</v>
      </c>
      <c r="J66" s="8"/>
      <c r="K66" s="7">
        <f t="shared" si="1"/>
        <v>119873.77</v>
      </c>
      <c r="L66" s="9">
        <f t="shared" si="8"/>
        <v>4310329.83</v>
      </c>
      <c r="M66" s="74"/>
      <c r="N66" s="74"/>
      <c r="O66" s="74"/>
    </row>
    <row r="67" spans="1:15" ht="24" customHeight="1" x14ac:dyDescent="0.25">
      <c r="A67" s="73">
        <v>45371</v>
      </c>
      <c r="B67" s="25">
        <f t="shared" si="7"/>
        <v>59</v>
      </c>
      <c r="C67" s="8">
        <v>27407.37</v>
      </c>
      <c r="D67" s="8">
        <v>31604.61</v>
      </c>
      <c r="E67" s="8">
        <v>25751.29</v>
      </c>
      <c r="F67" s="8"/>
      <c r="G67" s="8"/>
      <c r="H67" s="8"/>
      <c r="I67" s="8">
        <f t="shared" si="0"/>
        <v>84763.26999999999</v>
      </c>
      <c r="J67" s="8"/>
      <c r="K67" s="7">
        <f t="shared" si="1"/>
        <v>84763.26999999999</v>
      </c>
      <c r="L67" s="9">
        <f t="shared" si="8"/>
        <v>4395093.0999999996</v>
      </c>
      <c r="M67" s="74"/>
      <c r="N67" s="74"/>
      <c r="O67" s="74"/>
    </row>
    <row r="68" spans="1:15" ht="24" customHeight="1" x14ac:dyDescent="0.25">
      <c r="A68" s="73">
        <v>45387</v>
      </c>
      <c r="B68" s="25">
        <f t="shared" si="7"/>
        <v>60</v>
      </c>
      <c r="C68" s="8">
        <v>33268.69</v>
      </c>
      <c r="D68" s="8">
        <v>34307.449999999997</v>
      </c>
      <c r="E68" s="8">
        <v>30462.969999999998</v>
      </c>
      <c r="F68" s="8">
        <v>70.81</v>
      </c>
      <c r="G68" s="8">
        <v>2093.5299999999997</v>
      </c>
      <c r="H68" s="8"/>
      <c r="I68" s="8">
        <f t="shared" si="0"/>
        <v>100203.45</v>
      </c>
      <c r="J68" s="8"/>
      <c r="K68" s="7">
        <f t="shared" si="1"/>
        <v>100203.45</v>
      </c>
      <c r="L68" s="9">
        <f t="shared" si="8"/>
        <v>4495296.55</v>
      </c>
      <c r="M68" s="74"/>
      <c r="N68" s="74"/>
      <c r="O68" s="74"/>
    </row>
    <row r="69" spans="1:15" ht="24" customHeight="1" x14ac:dyDescent="0.25">
      <c r="A69" s="73">
        <v>45402</v>
      </c>
      <c r="B69" s="25">
        <f t="shared" si="7"/>
        <v>61</v>
      </c>
      <c r="C69" s="8">
        <v>14940.909999999996</v>
      </c>
      <c r="D69" s="8">
        <v>66889.5</v>
      </c>
      <c r="E69" s="8">
        <v>66125.959999999992</v>
      </c>
      <c r="F69" s="8">
        <v>29.73</v>
      </c>
      <c r="G69" s="8">
        <v>15040.19</v>
      </c>
      <c r="H69" s="8"/>
      <c r="I69" s="8">
        <f t="shared" si="0"/>
        <v>163026.29</v>
      </c>
      <c r="J69" s="8"/>
      <c r="K69" s="7">
        <f t="shared" si="1"/>
        <v>163026.29</v>
      </c>
      <c r="L69" s="9">
        <f t="shared" si="8"/>
        <v>4658322.84</v>
      </c>
      <c r="M69" s="74"/>
      <c r="N69" s="74"/>
      <c r="O69" s="74"/>
    </row>
    <row r="70" spans="1:15" ht="24" customHeight="1" x14ac:dyDescent="0.25">
      <c r="A70" s="73">
        <v>45417</v>
      </c>
      <c r="B70" s="25">
        <f t="shared" si="7"/>
        <v>62</v>
      </c>
      <c r="C70" s="8">
        <v>35559.520000000004</v>
      </c>
      <c r="D70" s="8">
        <v>30667.95</v>
      </c>
      <c r="E70" s="8">
        <v>20089.400000000001</v>
      </c>
      <c r="F70" s="8"/>
      <c r="G70" s="8">
        <v>16500</v>
      </c>
      <c r="H70" s="8">
        <v>319.8</v>
      </c>
      <c r="I70" s="8">
        <f t="shared" si="0"/>
        <v>103136.67</v>
      </c>
      <c r="J70" s="8"/>
      <c r="K70" s="7">
        <f t="shared" si="1"/>
        <v>103136.67</v>
      </c>
      <c r="L70" s="9">
        <f t="shared" si="8"/>
        <v>4761459.51</v>
      </c>
      <c r="M70" s="74"/>
      <c r="N70" s="74"/>
      <c r="O70" s="74"/>
    </row>
    <row r="71" spans="1:15" ht="24" customHeight="1" x14ac:dyDescent="0.25">
      <c r="A71" s="73">
        <v>45432</v>
      </c>
      <c r="B71" s="25">
        <f t="shared" si="7"/>
        <v>63</v>
      </c>
      <c r="C71" s="8">
        <v>13110.809999999996</v>
      </c>
      <c r="D71" s="8">
        <v>40795</v>
      </c>
      <c r="E71" s="8">
        <v>75683.939999999988</v>
      </c>
      <c r="F71" s="8"/>
      <c r="G71" s="8">
        <v>2757.29</v>
      </c>
      <c r="H71" s="8"/>
      <c r="I71" s="8">
        <f t="shared" si="0"/>
        <v>132347.03999999998</v>
      </c>
      <c r="J71" s="8"/>
      <c r="K71" s="7">
        <f t="shared" si="1"/>
        <v>132347.03999999998</v>
      </c>
      <c r="L71" s="9">
        <f t="shared" si="8"/>
        <v>4893806.55</v>
      </c>
      <c r="M71" s="74"/>
      <c r="N71" s="74"/>
      <c r="O71" s="74"/>
    </row>
    <row r="72" spans="1:15" ht="24" customHeight="1" x14ac:dyDescent="0.25">
      <c r="A72" s="73">
        <v>45448</v>
      </c>
      <c r="B72" s="25">
        <f t="shared" si="7"/>
        <v>64</v>
      </c>
      <c r="C72" s="8">
        <v>30653.920000000006</v>
      </c>
      <c r="D72" s="8">
        <v>84463.89</v>
      </c>
      <c r="E72" s="8">
        <v>42498.71</v>
      </c>
      <c r="F72" s="8">
        <v>31.92</v>
      </c>
      <c r="G72" s="8">
        <v>52458</v>
      </c>
      <c r="H72" s="8"/>
      <c r="I72" s="8">
        <f t="shared" si="0"/>
        <v>210106.44</v>
      </c>
      <c r="J72" s="8"/>
      <c r="K72" s="7">
        <f t="shared" si="1"/>
        <v>210106.44</v>
      </c>
      <c r="L72" s="9">
        <f t="shared" si="8"/>
        <v>5103912.99</v>
      </c>
      <c r="M72" s="74"/>
      <c r="N72" s="74"/>
      <c r="O72" s="74"/>
    </row>
    <row r="73" spans="1:15" ht="24" customHeight="1" x14ac:dyDescent="0.25">
      <c r="A73" s="73">
        <v>45463</v>
      </c>
      <c r="B73" s="25">
        <f t="shared" si="7"/>
        <v>65</v>
      </c>
      <c r="C73" s="8">
        <v>13110.809999999996</v>
      </c>
      <c r="D73" s="8">
        <v>38637</v>
      </c>
      <c r="E73" s="8">
        <v>78501.48</v>
      </c>
      <c r="F73" s="8">
        <v>354.32</v>
      </c>
      <c r="G73" s="8">
        <v>7661.09</v>
      </c>
      <c r="H73" s="8">
        <v>20</v>
      </c>
      <c r="I73" s="8">
        <f t="shared" ref="I73:I83" si="10">SUM(C73:H73)</f>
        <v>138284.70000000001</v>
      </c>
      <c r="J73" s="8"/>
      <c r="K73" s="7">
        <f t="shared" ref="K73:K89" si="11">SUM(I73:J73)</f>
        <v>138284.70000000001</v>
      </c>
      <c r="L73" s="9">
        <f t="shared" si="8"/>
        <v>5242197.6900000004</v>
      </c>
      <c r="M73" s="74"/>
      <c r="N73" s="74"/>
      <c r="O73" s="74"/>
    </row>
    <row r="74" spans="1:15" ht="24" customHeight="1" x14ac:dyDescent="0.25">
      <c r="A74" s="73">
        <v>45478</v>
      </c>
      <c r="B74" s="25">
        <f t="shared" ref="B74:B105" si="12">B73+1</f>
        <v>66</v>
      </c>
      <c r="C74" s="8">
        <v>39385.760000000002</v>
      </c>
      <c r="D74" s="8">
        <v>49449.21</v>
      </c>
      <c r="E74" s="8">
        <v>47635.42</v>
      </c>
      <c r="F74" s="8">
        <v>28.58</v>
      </c>
      <c r="G74" s="8">
        <v>7958</v>
      </c>
      <c r="H74" s="8">
        <v>333.06</v>
      </c>
      <c r="I74" s="8">
        <f t="shared" si="10"/>
        <v>144790.03</v>
      </c>
      <c r="J74" s="8"/>
      <c r="K74" s="7">
        <f t="shared" si="11"/>
        <v>144790.03</v>
      </c>
      <c r="L74" s="9">
        <f t="shared" si="8"/>
        <v>5386987.7199999997</v>
      </c>
      <c r="M74" s="74"/>
      <c r="N74" s="74"/>
      <c r="O74" s="74"/>
    </row>
    <row r="75" spans="1:15" ht="24" customHeight="1" x14ac:dyDescent="0.25">
      <c r="A75" s="73">
        <v>45493</v>
      </c>
      <c r="B75" s="25">
        <f t="shared" si="12"/>
        <v>67</v>
      </c>
      <c r="C75" s="8">
        <v>14233.809999999998</v>
      </c>
      <c r="D75" s="8">
        <v>44290</v>
      </c>
      <c r="E75" s="8">
        <v>56450.299999999996</v>
      </c>
      <c r="F75" s="8">
        <v>24</v>
      </c>
      <c r="G75" s="8">
        <v>17595.300000000003</v>
      </c>
      <c r="H75" s="8">
        <v>134.80000000000001</v>
      </c>
      <c r="I75" s="8">
        <f t="shared" si="10"/>
        <v>132728.20999999996</v>
      </c>
      <c r="J75" s="8"/>
      <c r="K75" s="7">
        <f t="shared" si="11"/>
        <v>132728.20999999996</v>
      </c>
      <c r="L75" s="9">
        <f t="shared" si="8"/>
        <v>5519715.9299999997</v>
      </c>
      <c r="M75" s="74"/>
      <c r="N75" s="74"/>
      <c r="O75" s="74"/>
    </row>
    <row r="76" spans="1:15" ht="24" customHeight="1" x14ac:dyDescent="0.25">
      <c r="A76" s="73">
        <v>45509</v>
      </c>
      <c r="B76" s="25">
        <f t="shared" si="12"/>
        <v>68</v>
      </c>
      <c r="C76" s="8">
        <v>27589.48</v>
      </c>
      <c r="D76" s="8">
        <v>70219.209999999992</v>
      </c>
      <c r="E76" s="8">
        <v>71435.000000000015</v>
      </c>
      <c r="F76" s="8">
        <v>168</v>
      </c>
      <c r="G76" s="8">
        <v>17260</v>
      </c>
      <c r="H76" s="8"/>
      <c r="I76" s="8">
        <f t="shared" si="10"/>
        <v>186671.69</v>
      </c>
      <c r="J76" s="8"/>
      <c r="K76" s="7">
        <f t="shared" si="11"/>
        <v>186671.69</v>
      </c>
      <c r="L76" s="9">
        <f t="shared" si="8"/>
        <v>5706387.6200000001</v>
      </c>
      <c r="M76" s="74"/>
      <c r="N76" s="74"/>
      <c r="O76" s="74"/>
    </row>
    <row r="77" spans="1:15" ht="24" customHeight="1" x14ac:dyDescent="0.25">
      <c r="A77" s="73">
        <v>45524</v>
      </c>
      <c r="B77" s="25">
        <f t="shared" si="12"/>
        <v>69</v>
      </c>
      <c r="C77" s="8">
        <v>14806.21</v>
      </c>
      <c r="D77" s="8">
        <v>80937.709999999992</v>
      </c>
      <c r="E77" s="8">
        <v>53437.040000000008</v>
      </c>
      <c r="F77" s="8">
        <v>1478.96</v>
      </c>
      <c r="G77" s="8">
        <v>167.29</v>
      </c>
      <c r="H77" s="8">
        <v>5230.6000000000004</v>
      </c>
      <c r="I77" s="8">
        <f t="shared" si="10"/>
        <v>156057.81</v>
      </c>
      <c r="J77" s="8"/>
      <c r="K77" s="7">
        <f t="shared" si="11"/>
        <v>156057.81</v>
      </c>
      <c r="L77" s="9">
        <f t="shared" si="8"/>
        <v>5862445.4299999997</v>
      </c>
      <c r="M77" s="74"/>
      <c r="N77" s="74"/>
      <c r="O77" s="74"/>
    </row>
    <row r="78" spans="1:15" ht="24" customHeight="1" x14ac:dyDescent="0.25">
      <c r="A78" s="73">
        <v>45540</v>
      </c>
      <c r="B78" s="25">
        <f t="shared" si="12"/>
        <v>70</v>
      </c>
      <c r="C78" s="8">
        <v>30852.76</v>
      </c>
      <c r="D78" s="8">
        <v>73878.58</v>
      </c>
      <c r="E78" s="8">
        <v>26183.050000000003</v>
      </c>
      <c r="F78" s="8">
        <v>1275.02</v>
      </c>
      <c r="G78" s="8">
        <v>18270.3</v>
      </c>
      <c r="H78" s="8"/>
      <c r="I78" s="8">
        <f t="shared" si="10"/>
        <v>150459.71</v>
      </c>
      <c r="J78" s="8"/>
      <c r="K78" s="7">
        <f t="shared" si="11"/>
        <v>150459.71</v>
      </c>
      <c r="L78" s="9">
        <f t="shared" si="8"/>
        <v>6012905.1399999997</v>
      </c>
      <c r="M78" s="74"/>
      <c r="N78" s="74"/>
      <c r="O78" s="74"/>
    </row>
    <row r="79" spans="1:15" ht="24" customHeight="1" x14ac:dyDescent="0.25">
      <c r="A79" s="73">
        <v>45555</v>
      </c>
      <c r="B79" s="25">
        <f t="shared" si="12"/>
        <v>71</v>
      </c>
      <c r="C79" s="8">
        <v>16739.009999999998</v>
      </c>
      <c r="D79" s="8">
        <v>76917.149999999994</v>
      </c>
      <c r="E79" s="8">
        <v>39145.590000000004</v>
      </c>
      <c r="F79" s="8">
        <v>8803.6</v>
      </c>
      <c r="G79" s="8">
        <v>4801</v>
      </c>
      <c r="H79" s="8"/>
      <c r="I79" s="8">
        <f t="shared" si="10"/>
        <v>146406.35</v>
      </c>
      <c r="J79" s="8"/>
      <c r="K79" s="7">
        <f t="shared" si="11"/>
        <v>146406.35</v>
      </c>
      <c r="L79" s="9">
        <f t="shared" si="8"/>
        <v>6159311.4900000002</v>
      </c>
      <c r="M79" s="74"/>
      <c r="N79" s="74"/>
      <c r="O79" s="74"/>
    </row>
    <row r="80" spans="1:15" ht="24" customHeight="1" x14ac:dyDescent="0.25">
      <c r="A80" s="73">
        <v>45570</v>
      </c>
      <c r="B80" s="25">
        <f t="shared" si="12"/>
        <v>72</v>
      </c>
      <c r="C80" s="8">
        <v>15086.99</v>
      </c>
      <c r="D80" s="8">
        <v>127041.87</v>
      </c>
      <c r="E80" s="8">
        <v>41305.89</v>
      </c>
      <c r="F80" s="8"/>
      <c r="G80" s="8">
        <v>5362.32</v>
      </c>
      <c r="H80" s="8"/>
      <c r="I80" s="8">
        <f t="shared" si="10"/>
        <v>188797.07</v>
      </c>
      <c r="J80" s="8"/>
      <c r="K80" s="7">
        <f t="shared" si="11"/>
        <v>188797.07</v>
      </c>
      <c r="L80" s="9">
        <f t="shared" si="8"/>
        <v>6348108.5599999996</v>
      </c>
      <c r="M80" s="74"/>
      <c r="N80" s="74"/>
      <c r="O80" s="74"/>
    </row>
    <row r="81" spans="1:15" ht="24" customHeight="1" x14ac:dyDescent="0.25">
      <c r="A81" s="73">
        <v>45585</v>
      </c>
      <c r="B81" s="25">
        <f t="shared" si="12"/>
        <v>73</v>
      </c>
      <c r="C81" s="8">
        <v>12029.8</v>
      </c>
      <c r="D81" s="8">
        <v>90059.16</v>
      </c>
      <c r="E81" s="8">
        <v>38619.21</v>
      </c>
      <c r="F81" s="8"/>
      <c r="G81" s="8">
        <v>38720.509999999995</v>
      </c>
      <c r="H81" s="8">
        <v>14500.259999999998</v>
      </c>
      <c r="I81" s="8">
        <f t="shared" si="10"/>
        <v>193928.94</v>
      </c>
      <c r="J81" s="8"/>
      <c r="K81" s="7">
        <f t="shared" si="11"/>
        <v>193928.94</v>
      </c>
      <c r="L81" s="9">
        <f t="shared" si="8"/>
        <v>6542037.5</v>
      </c>
      <c r="M81" s="74"/>
      <c r="N81" s="74"/>
      <c r="O81" s="74"/>
    </row>
    <row r="82" spans="1:15" ht="24" customHeight="1" x14ac:dyDescent="0.25">
      <c r="A82" s="73">
        <v>45601</v>
      </c>
      <c r="B82" s="25">
        <f t="shared" si="12"/>
        <v>74</v>
      </c>
      <c r="C82" s="8">
        <v>25232.95</v>
      </c>
      <c r="D82" s="8">
        <v>98712.23</v>
      </c>
      <c r="E82" s="8">
        <v>14261.34</v>
      </c>
      <c r="F82" s="8"/>
      <c r="G82" s="8">
        <v>3266.0600000000004</v>
      </c>
      <c r="H82" s="8"/>
      <c r="I82" s="8">
        <f t="shared" si="10"/>
        <v>141472.57999999999</v>
      </c>
      <c r="J82" s="8"/>
      <c r="K82" s="7">
        <f t="shared" si="11"/>
        <v>141472.57999999999</v>
      </c>
      <c r="L82" s="9">
        <f t="shared" si="8"/>
        <v>6683510.0800000001</v>
      </c>
      <c r="M82" s="74"/>
      <c r="N82" s="74"/>
      <c r="O82" s="74"/>
    </row>
    <row r="83" spans="1:15" ht="24" customHeight="1" x14ac:dyDescent="0.25">
      <c r="A83" s="73">
        <v>45616</v>
      </c>
      <c r="B83" s="25">
        <f t="shared" si="12"/>
        <v>75</v>
      </c>
      <c r="C83" s="8">
        <v>7516.75</v>
      </c>
      <c r="D83" s="8">
        <v>39723.660000000003</v>
      </c>
      <c r="E83" s="8">
        <v>13873.46</v>
      </c>
      <c r="F83" s="8"/>
      <c r="G83" s="8">
        <v>3512</v>
      </c>
      <c r="H83" s="8"/>
      <c r="I83" s="8">
        <f t="shared" si="10"/>
        <v>64625.87</v>
      </c>
      <c r="J83" s="8"/>
      <c r="K83" s="7">
        <f t="shared" si="11"/>
        <v>64625.87</v>
      </c>
      <c r="L83" s="9">
        <f t="shared" si="8"/>
        <v>6748135.9500000002</v>
      </c>
      <c r="M83" s="74"/>
      <c r="N83" s="74"/>
      <c r="O83" s="74"/>
    </row>
    <row r="84" spans="1:15" ht="24" customHeight="1" x14ac:dyDescent="0.25">
      <c r="A84" s="73">
        <v>45631</v>
      </c>
      <c r="B84" s="25">
        <f t="shared" si="12"/>
        <v>76</v>
      </c>
      <c r="C84" s="8">
        <f>SUMIFS(Dados!$I$1:$I$1974,Dados!$B$1:$B$1974,C$7,Dados!$A$1:$A$1974,$A84)</f>
        <v>7398.65</v>
      </c>
      <c r="D84" s="8">
        <f>SUMIFS(Dados!$I$1:$I$1974,Dados!$B$1:$B$1974,D$7,Dados!$A$1:$A$1974,$A84)</f>
        <v>71070.01999999999</v>
      </c>
      <c r="E84" s="8">
        <f>SUMIFS(Dados!$I$1:$I$1974,Dados!$B$1:$B$1974,E$7,Dados!$A$1:$A$1974,$A84)</f>
        <v>9327.74</v>
      </c>
      <c r="F84" s="8">
        <f>SUMIFS(Dados!$I$1:$I$1974,Dados!$B$1:$B$1974,F$7,Dados!$A$1:$A$1974,$A84)</f>
        <v>0</v>
      </c>
      <c r="G84" s="8">
        <f>SUMIFS(Dados!$I$1:$I$1974,Dados!$B$1:$B$1974,G$7,Dados!$A$1:$A$1974,$A84)</f>
        <v>11200</v>
      </c>
      <c r="H84" s="8">
        <f>SUMIFS(Dados!$I$1:$I$1974,Dados!$B$1:$B$1974,H$7,Dados!$A$1:$A$1974,$A84)</f>
        <v>0</v>
      </c>
      <c r="I84" s="8">
        <f t="shared" ref="I84:I94" si="13">SUM(C84:H84)</f>
        <v>98996.409999999989</v>
      </c>
      <c r="J84" s="8"/>
      <c r="K84" s="7">
        <f t="shared" si="11"/>
        <v>98996.409999999989</v>
      </c>
      <c r="L84" s="9">
        <f t="shared" si="8"/>
        <v>6847132.3600000003</v>
      </c>
      <c r="M84" s="74"/>
      <c r="N84" s="74"/>
      <c r="O84" s="74"/>
    </row>
    <row r="85" spans="1:15" ht="24" customHeight="1" x14ac:dyDescent="0.25">
      <c r="A85" s="73">
        <v>45646</v>
      </c>
      <c r="B85" s="25">
        <f t="shared" si="12"/>
        <v>77</v>
      </c>
      <c r="C85" s="8">
        <f>SUMIFS(Dados!$I$1:$I$1974,Dados!$B$1:$B$1974,C$7,Dados!$A$1:$A$1974,$A85)</f>
        <v>6380</v>
      </c>
      <c r="D85" s="8">
        <f>SUMIFS(Dados!$I$1:$I$1974,Dados!$B$1:$B$1974,D$7,Dados!$A$1:$A$1974,$A85)</f>
        <v>111228.81</v>
      </c>
      <c r="E85" s="8">
        <f>SUMIFS(Dados!$I$1:$I$1974,Dados!$B$1:$B$1974,E$7,Dados!$A$1:$A$1974,$A85)</f>
        <v>12936.14</v>
      </c>
      <c r="F85" s="8">
        <f>SUMIFS(Dados!$I$1:$I$1974,Dados!$B$1:$B$1974,F$7,Dados!$A$1:$A$1974,$A85)</f>
        <v>0</v>
      </c>
      <c r="G85" s="8">
        <f>SUMIFS(Dados!$I$1:$I$1974,Dados!$B$1:$B$1974,G$7,Dados!$A$1:$A$1974,$A85)</f>
        <v>6070.59</v>
      </c>
      <c r="H85" s="8">
        <f>SUMIFS(Dados!$I$1:$I$1974,Dados!$B$1:$B$1974,H$7,Dados!$A$1:$A$1974,$A85)</f>
        <v>706</v>
      </c>
      <c r="I85" s="8">
        <f t="shared" si="13"/>
        <v>137321.54</v>
      </c>
      <c r="J85" s="8"/>
      <c r="K85" s="7">
        <f t="shared" si="11"/>
        <v>137321.54</v>
      </c>
      <c r="L85" s="9">
        <f t="shared" si="8"/>
        <v>6984453.9000000004</v>
      </c>
      <c r="M85" s="74"/>
      <c r="N85" s="35"/>
      <c r="O85" s="74"/>
    </row>
    <row r="86" spans="1:15" ht="24" customHeight="1" x14ac:dyDescent="0.25">
      <c r="A86" s="73">
        <v>45662</v>
      </c>
      <c r="B86" s="25">
        <f t="shared" si="12"/>
        <v>78</v>
      </c>
      <c r="C86" s="8">
        <f>SUMIFS(Dados!$I$1:$I$1974,Dados!$B$1:$B$1974,C$7,Dados!$A$1:$A$1974,$A86)</f>
        <v>3475</v>
      </c>
      <c r="D86" s="8">
        <f>SUMIFS(Dados!$I$1:$I$1974,Dados!$B$1:$B$1974,D$7,Dados!$A$1:$A$1974,$A86)</f>
        <v>25183.919999999998</v>
      </c>
      <c r="E86" s="8">
        <f>SUMIFS(Dados!$I$1:$I$1974,Dados!$B$1:$B$1974,E$7,Dados!$A$1:$A$1974,$A86)</f>
        <v>1140</v>
      </c>
      <c r="F86" s="8">
        <f>SUMIFS(Dados!$I$1:$I$1974,Dados!$B$1:$B$1974,F$7,Dados!$A$1:$A$1974,$A86)</f>
        <v>0</v>
      </c>
      <c r="G86" s="8">
        <f>SUMIFS(Dados!$I$1:$I$1974,Dados!$B$1:$B$1974,G$7,Dados!$A$1:$A$1974,$A86)</f>
        <v>1992</v>
      </c>
      <c r="H86" s="8">
        <f>SUMIFS(Dados!$I$1:$I$1974,Dados!$B$1:$B$1974,H$7,Dados!$A$1:$A$1974,$A86)</f>
        <v>0</v>
      </c>
      <c r="I86" s="8">
        <f t="shared" si="13"/>
        <v>31790.92</v>
      </c>
      <c r="J86" s="8"/>
      <c r="K86" s="7">
        <f t="shared" si="11"/>
        <v>31790.92</v>
      </c>
      <c r="L86" s="9">
        <f t="shared" si="8"/>
        <v>7016244.8200000003</v>
      </c>
      <c r="M86" s="74"/>
      <c r="N86" s="35"/>
      <c r="O86" s="74">
        <f t="shared" si="6"/>
        <v>0</v>
      </c>
    </row>
    <row r="87" spans="1:15" ht="24" customHeight="1" x14ac:dyDescent="0.25">
      <c r="A87" s="73">
        <v>45677</v>
      </c>
      <c r="B87" s="25">
        <f t="shared" si="12"/>
        <v>79</v>
      </c>
      <c r="C87" s="8">
        <f>SUMIFS(Dados!$I$1:$I$1974,Dados!$B$1:$B$1974,C$7,Dados!$A$1:$A$1974,$A87)</f>
        <v>0</v>
      </c>
      <c r="D87" s="8">
        <f>SUMIFS(Dados!$I$1:$I$1974,Dados!$B$1:$B$1974,D$7,Dados!$A$1:$A$1974,$A87)</f>
        <v>5505</v>
      </c>
      <c r="E87" s="8">
        <f>SUMIFS(Dados!$I$1:$I$1974,Dados!$B$1:$B$1974,E$7,Dados!$A$1:$A$1974,$A87)</f>
        <v>1129.75</v>
      </c>
      <c r="F87" s="8">
        <f>SUMIFS(Dados!$I$1:$I$1974,Dados!$B$1:$B$1974,F$7,Dados!$A$1:$A$1974,$A87)</f>
        <v>0</v>
      </c>
      <c r="G87" s="8">
        <f>SUMIFS(Dados!$I$1:$I$1974,Dados!$B$1:$B$1974,G$7,Dados!$A$1:$A$1974,$A87)</f>
        <v>309</v>
      </c>
      <c r="H87" s="8">
        <f>SUMIFS(Dados!$I$1:$I$1974,Dados!$B$1:$B$1974,H$7,Dados!$A$1:$A$1974,$A87)</f>
        <v>0</v>
      </c>
      <c r="I87" s="8">
        <f t="shared" si="13"/>
        <v>6943.75</v>
      </c>
      <c r="J87" s="8"/>
      <c r="K87" s="7">
        <f t="shared" si="11"/>
        <v>6943.75</v>
      </c>
      <c r="L87" s="9">
        <f t="shared" si="8"/>
        <v>7023188.5700000003</v>
      </c>
      <c r="M87" s="74"/>
      <c r="N87" s="35"/>
      <c r="O87" s="74">
        <f t="shared" si="6"/>
        <v>0</v>
      </c>
    </row>
    <row r="88" spans="1:15" ht="24" customHeight="1" x14ac:dyDescent="0.25">
      <c r="A88" s="73">
        <v>45693</v>
      </c>
      <c r="B88" s="25">
        <f t="shared" si="12"/>
        <v>80</v>
      </c>
      <c r="C88" s="8">
        <f>SUMIFS(Dados!$I$1:$I$1974,Dados!$B$1:$B$1974,C$7,Dados!$A$1:$A$1974,$A88)</f>
        <v>2150</v>
      </c>
      <c r="D88" s="8">
        <f>SUMIFS(Dados!$I$1:$I$1974,Dados!$B$1:$B$1974,D$7,Dados!$A$1:$A$1974,$A88)</f>
        <v>17812.919999999998</v>
      </c>
      <c r="E88" s="8">
        <f>SUMIFS(Dados!$I$1:$I$1974,Dados!$B$1:$B$1974,E$7,Dados!$A$1:$A$1974,$A88)</f>
        <v>0</v>
      </c>
      <c r="F88" s="8">
        <f>SUMIFS(Dados!$I$1:$I$1974,Dados!$B$1:$B$1974,F$7,Dados!$A$1:$A$1974,$A88)</f>
        <v>0</v>
      </c>
      <c r="G88" s="8">
        <f>SUMIFS(Dados!$I$1:$I$1974,Dados!$B$1:$B$1974,G$7,Dados!$A$1:$A$1974,$A88)</f>
        <v>0</v>
      </c>
      <c r="H88" s="8">
        <f>SUMIFS(Dados!$I$1:$I$1974,Dados!$B$1:$B$1974,H$7,Dados!$A$1:$A$1974,$A88)</f>
        <v>0</v>
      </c>
      <c r="I88" s="8">
        <f t="shared" si="13"/>
        <v>19962.919999999998</v>
      </c>
      <c r="J88" s="8"/>
      <c r="K88" s="7">
        <f t="shared" si="11"/>
        <v>19962.919999999998</v>
      </c>
      <c r="L88" s="9">
        <f t="shared" si="8"/>
        <v>7043151.4900000002</v>
      </c>
      <c r="M88" s="74"/>
      <c r="N88" s="35"/>
      <c r="O88" s="74">
        <f t="shared" si="6"/>
        <v>0</v>
      </c>
    </row>
    <row r="89" spans="1:15" ht="24" customHeight="1" x14ac:dyDescent="0.25">
      <c r="A89" s="73">
        <v>45708</v>
      </c>
      <c r="B89" s="25">
        <f t="shared" si="12"/>
        <v>81</v>
      </c>
      <c r="C89" s="8">
        <f>SUMIFS(Dados!$I$1:$I$1974,Dados!$B$1:$B$1974,C$7,Dados!$A$1:$A$1974,$A89)</f>
        <v>2300</v>
      </c>
      <c r="D89" s="8">
        <f>SUMIFS(Dados!$I$1:$I$1974,Dados!$B$1:$B$1974,D$7,Dados!$A$1:$A$1974,$A89)</f>
        <v>0</v>
      </c>
      <c r="E89" s="8">
        <f>SUMIFS(Dados!$I$1:$I$1974,Dados!$B$1:$B$1974,E$7,Dados!$A$1:$A$1974,$A89)</f>
        <v>279.97000000000003</v>
      </c>
      <c r="F89" s="8">
        <f>SUMIFS(Dados!$I$1:$I$1974,Dados!$B$1:$B$1974,F$7,Dados!$A$1:$A$1974,$A89)</f>
        <v>0</v>
      </c>
      <c r="G89" s="8">
        <f>SUMIFS(Dados!$I$1:$I$1974,Dados!$B$1:$B$1974,G$7,Dados!$A$1:$A$1974,$A89)</f>
        <v>0</v>
      </c>
      <c r="H89" s="8">
        <f>SUMIFS(Dados!$I$1:$I$1974,Dados!$B$1:$B$1974,H$7,Dados!$A$1:$A$1974,$A89)</f>
        <v>0</v>
      </c>
      <c r="I89" s="8">
        <f t="shared" si="13"/>
        <v>2579.9700000000003</v>
      </c>
      <c r="J89" s="8"/>
      <c r="K89" s="7">
        <f t="shared" si="11"/>
        <v>2579.9700000000003</v>
      </c>
      <c r="L89" s="9">
        <f t="shared" si="8"/>
        <v>7045731.46</v>
      </c>
      <c r="M89" s="74"/>
      <c r="N89" s="35"/>
      <c r="O89" s="74">
        <f t="shared" si="6"/>
        <v>0</v>
      </c>
    </row>
    <row r="90" spans="1:15" ht="24" customHeight="1" x14ac:dyDescent="0.25">
      <c r="A90" s="73">
        <v>45721</v>
      </c>
      <c r="B90" s="25">
        <f t="shared" si="12"/>
        <v>82</v>
      </c>
      <c r="C90" s="8">
        <f>SUMIFS(Dados!$I$1:$I$1974,Dados!$B$1:$B$1974,C$7,Dados!$A$1:$A$1974,$A90)</f>
        <v>0</v>
      </c>
      <c r="D90" s="8">
        <f>SUMIFS(Dados!$I$1:$I$1974,Dados!$B$1:$B$1974,D$7,Dados!$A$1:$A$1974,$A90)</f>
        <v>17812.919999999998</v>
      </c>
      <c r="E90" s="8">
        <f>SUMIFS(Dados!$I$1:$I$1974,Dados!$B$1:$B$1974,E$7,Dados!$A$1:$A$1974,$A90)</f>
        <v>0</v>
      </c>
      <c r="F90" s="8">
        <f>SUMIFS(Dados!$I$1:$I$1974,Dados!$B$1:$B$1974,F$7,Dados!$A$1:$A$1974,$A90)</f>
        <v>0</v>
      </c>
      <c r="G90" s="8">
        <f>SUMIFS(Dados!$I$1:$I$1974,Dados!$B$1:$B$1974,G$7,Dados!$A$1:$A$1974,$A90)</f>
        <v>0</v>
      </c>
      <c r="H90" s="8">
        <f>SUMIFS(Dados!$I$1:$I$1974,Dados!$B$1:$B$1974,H$7,Dados!$A$1:$A$1974,$A90)</f>
        <v>0</v>
      </c>
      <c r="I90" s="8">
        <f t="shared" si="13"/>
        <v>17812.919999999998</v>
      </c>
      <c r="J90" s="8"/>
      <c r="K90" s="7">
        <f t="shared" ref="K90:K114" si="14">SUM(I90:J90)</f>
        <v>17812.919999999998</v>
      </c>
      <c r="L90" s="9">
        <f t="shared" si="8"/>
        <v>7063544.3799999999</v>
      </c>
      <c r="M90" s="6">
        <f>7059451.62-L90</f>
        <v>-4092.7599999997765</v>
      </c>
      <c r="N90" s="35"/>
      <c r="O90" s="74">
        <f t="shared" si="6"/>
        <v>0</v>
      </c>
    </row>
    <row r="91" spans="1:15" ht="24" customHeight="1" x14ac:dyDescent="0.25">
      <c r="A91" s="73">
        <v>45736</v>
      </c>
      <c r="B91" s="25">
        <f t="shared" si="12"/>
        <v>83</v>
      </c>
      <c r="C91" s="8">
        <f>SUMIFS(Dados!$I$1:$I$1974,Dados!$B$1:$B$1974,C$7,Dados!$A$1:$A$1974,$A91)</f>
        <v>0</v>
      </c>
      <c r="D91" s="8">
        <f>SUMIFS(Dados!$I$1:$I$1974,Dados!$B$1:$B$1974,D$7,Dados!$A$1:$A$1974,$A91)</f>
        <v>0</v>
      </c>
      <c r="E91" s="8">
        <f>SUMIFS(Dados!$I$1:$I$1974,Dados!$B$1:$B$1974,E$7,Dados!$A$1:$A$1974,$A91)</f>
        <v>0</v>
      </c>
      <c r="F91" s="8">
        <f>SUMIFS(Dados!$I$1:$I$1974,Dados!$B$1:$B$1974,F$7,Dados!$A$1:$A$1974,$A91)</f>
        <v>0</v>
      </c>
      <c r="G91" s="8">
        <f>SUMIFS(Dados!$I$1:$I$1974,Dados!$B$1:$B$1974,G$7,Dados!$A$1:$A$1974,$A91)</f>
        <v>0</v>
      </c>
      <c r="H91" s="8">
        <f>SUMIFS(Dados!$I$1:$I$1974,Dados!$B$1:$B$1974,H$7,Dados!$A$1:$A$1974,$A91)</f>
        <v>0</v>
      </c>
      <c r="I91" s="8">
        <f t="shared" si="13"/>
        <v>0</v>
      </c>
      <c r="J91" s="8"/>
      <c r="K91" s="7">
        <f t="shared" si="14"/>
        <v>0</v>
      </c>
      <c r="L91" s="9">
        <f t="shared" si="8"/>
        <v>7063544.3799999999</v>
      </c>
      <c r="N91" s="35"/>
      <c r="O91" s="74">
        <f t="shared" si="6"/>
        <v>0</v>
      </c>
    </row>
    <row r="92" spans="1:15" ht="24" customHeight="1" x14ac:dyDescent="0.25">
      <c r="A92" s="73">
        <v>45752</v>
      </c>
      <c r="B92" s="25">
        <f t="shared" si="12"/>
        <v>84</v>
      </c>
      <c r="C92" s="8">
        <f>SUMIFS(Dados!$I$1:$I$1974,Dados!$B$1:$B$1974,C$7,Dados!$A$1:$A$1974,$A92)</f>
        <v>0</v>
      </c>
      <c r="D92" s="8">
        <f>SUMIFS(Dados!$I$1:$I$1974,Dados!$B$1:$B$1974,D$7,Dados!$A$1:$A$1974,$A92)</f>
        <v>0</v>
      </c>
      <c r="E92" s="8">
        <f>SUMIFS(Dados!$I$1:$I$1974,Dados!$B$1:$B$1974,E$7,Dados!$A$1:$A$1974,$A92)</f>
        <v>0</v>
      </c>
      <c r="F92" s="8">
        <f>SUMIFS(Dados!$I$1:$I$1974,Dados!$B$1:$B$1974,F$7,Dados!$A$1:$A$1974,$A92)</f>
        <v>0</v>
      </c>
      <c r="G92" s="8">
        <f>SUMIFS(Dados!$I$1:$I$1974,Dados!$B$1:$B$1974,G$7,Dados!$A$1:$A$1974,$A92)</f>
        <v>0</v>
      </c>
      <c r="H92" s="8">
        <f>SUMIFS(Dados!$I$1:$I$1974,Dados!$B$1:$B$1974,H$7,Dados!$A$1:$A$1974,$A92)</f>
        <v>0</v>
      </c>
      <c r="I92" s="8">
        <f t="shared" si="13"/>
        <v>0</v>
      </c>
      <c r="J92" s="8"/>
      <c r="K92" s="7">
        <f t="shared" si="14"/>
        <v>0</v>
      </c>
      <c r="L92" s="9">
        <f t="shared" si="8"/>
        <v>7063544.3799999999</v>
      </c>
      <c r="N92" s="35"/>
      <c r="O92" s="74">
        <f t="shared" ref="O92:O114" si="15">N92-N91</f>
        <v>0</v>
      </c>
    </row>
    <row r="93" spans="1:15" ht="24" customHeight="1" x14ac:dyDescent="0.25">
      <c r="A93" s="73">
        <v>45767</v>
      </c>
      <c r="B93" s="25">
        <f t="shared" si="12"/>
        <v>85</v>
      </c>
      <c r="C93" s="8">
        <f>SUMIFS(Dados!$I$1:$I$1974,Dados!$B$1:$B$1974,C$7,Dados!$A$1:$A$1974,$A93)</f>
        <v>0</v>
      </c>
      <c r="D93" s="8">
        <f>SUMIFS(Dados!$I$1:$I$1974,Dados!$B$1:$B$1974,D$7,Dados!$A$1:$A$1974,$A93)</f>
        <v>0</v>
      </c>
      <c r="E93" s="8">
        <f>SUMIFS(Dados!$I$1:$I$1974,Dados!$B$1:$B$1974,E$7,Dados!$A$1:$A$1974,$A93)</f>
        <v>0</v>
      </c>
      <c r="F93" s="8">
        <f>SUMIFS(Dados!$I$1:$I$1974,Dados!$B$1:$B$1974,F$7,Dados!$A$1:$A$1974,$A93)</f>
        <v>0</v>
      </c>
      <c r="G93" s="8">
        <f>SUMIFS(Dados!$I$1:$I$1974,Dados!$B$1:$B$1974,G$7,Dados!$A$1:$A$1974,$A93)</f>
        <v>0</v>
      </c>
      <c r="H93" s="8">
        <f>SUMIFS(Dados!$I$1:$I$1974,Dados!$B$1:$B$1974,H$7,Dados!$A$1:$A$1974,$A93)</f>
        <v>0</v>
      </c>
      <c r="I93" s="8">
        <f t="shared" si="13"/>
        <v>0</v>
      </c>
      <c r="J93" s="8"/>
      <c r="K93" s="7">
        <f t="shared" si="14"/>
        <v>0</v>
      </c>
      <c r="L93" s="9">
        <f t="shared" si="8"/>
        <v>7063544.3799999999</v>
      </c>
      <c r="N93" s="35"/>
      <c r="O93" s="74">
        <f t="shared" si="15"/>
        <v>0</v>
      </c>
    </row>
    <row r="94" spans="1:15" ht="24" customHeight="1" x14ac:dyDescent="0.25">
      <c r="A94" s="73">
        <v>45782</v>
      </c>
      <c r="B94" s="25">
        <f t="shared" si="12"/>
        <v>86</v>
      </c>
      <c r="C94" s="8">
        <f>SUMIFS(Dados!$I$1:$I$1974,Dados!$B$1:$B$1974,C$7,Dados!$A$1:$A$1974,$A94)</f>
        <v>0</v>
      </c>
      <c r="D94" s="8">
        <f>SUMIFS(Dados!$I$1:$I$1974,Dados!$B$1:$B$1974,D$7,Dados!$A$1:$A$1974,$A94)</f>
        <v>0</v>
      </c>
      <c r="E94" s="8">
        <f>SUMIFS(Dados!$I$1:$I$1974,Dados!$B$1:$B$1974,E$7,Dados!$A$1:$A$1974,$A94)</f>
        <v>0</v>
      </c>
      <c r="F94" s="8">
        <f>SUMIFS(Dados!$I$1:$I$1974,Dados!$B$1:$B$1974,F$7,Dados!$A$1:$A$1974,$A94)</f>
        <v>0</v>
      </c>
      <c r="G94" s="8">
        <f>SUMIFS(Dados!$I$1:$I$1974,Dados!$B$1:$B$1974,G$7,Dados!$A$1:$A$1974,$A94)</f>
        <v>0</v>
      </c>
      <c r="H94" s="8">
        <f>SUMIFS(Dados!$I$1:$I$1974,Dados!$B$1:$B$1974,H$7,Dados!$A$1:$A$1974,$A94)</f>
        <v>0</v>
      </c>
      <c r="I94" s="8">
        <f t="shared" si="13"/>
        <v>0</v>
      </c>
      <c r="J94" s="8"/>
      <c r="K94" s="7">
        <f t="shared" si="14"/>
        <v>0</v>
      </c>
      <c r="L94" s="9">
        <f t="shared" si="8"/>
        <v>7063544.3799999999</v>
      </c>
      <c r="N94" s="35"/>
      <c r="O94" s="74">
        <f t="shared" si="15"/>
        <v>0</v>
      </c>
    </row>
    <row r="95" spans="1:15" ht="24" customHeight="1" x14ac:dyDescent="0.25">
      <c r="A95" s="73">
        <v>45797</v>
      </c>
      <c r="B95" s="25">
        <f t="shared" si="12"/>
        <v>87</v>
      </c>
      <c r="C95" s="8">
        <f>SUMIFS(Dados!$I$1:$I$1974,Dados!$B$1:$B$1974,C$7,Dados!$A$1:$A$1974,$A95)</f>
        <v>0</v>
      </c>
      <c r="D95" s="8">
        <f>SUMIFS(Dados!$I$1:$I$1974,Dados!$B$1:$B$1974,D$7,Dados!$A$1:$A$1974,$A95)</f>
        <v>0</v>
      </c>
      <c r="E95" s="8">
        <f>SUMIFS(Dados!$I$1:$I$1974,Dados!$B$1:$B$1974,E$7,Dados!$A$1:$A$1974,$A95)</f>
        <v>0</v>
      </c>
      <c r="F95" s="8">
        <f>SUMIFS(Dados!$I$1:$I$1974,Dados!$B$1:$B$1974,F$7,Dados!$A$1:$A$1974,$A95)</f>
        <v>0</v>
      </c>
      <c r="G95" s="8">
        <f>SUMIFS(Dados!$I$1:$I$1974,Dados!$B$1:$B$1974,G$7,Dados!$A$1:$A$1974,$A95)</f>
        <v>0</v>
      </c>
      <c r="H95" s="8">
        <f>SUMIFS(Dados!$I$1:$I$1974,Dados!$B$1:$B$1974,H$7,Dados!$A$1:$A$1974,$A95)</f>
        <v>0</v>
      </c>
      <c r="I95" s="8">
        <f t="shared" ref="I95:I114" si="16">SUM(C95:H95)</f>
        <v>0</v>
      </c>
      <c r="J95" s="8"/>
      <c r="K95" s="7">
        <f t="shared" si="14"/>
        <v>0</v>
      </c>
      <c r="L95" s="9">
        <f t="shared" si="8"/>
        <v>7063544.3799999999</v>
      </c>
      <c r="N95" s="35"/>
      <c r="O95" s="74">
        <f t="shared" si="15"/>
        <v>0</v>
      </c>
    </row>
    <row r="96" spans="1:15" ht="24" customHeight="1" x14ac:dyDescent="0.25">
      <c r="A96" s="73">
        <v>45813</v>
      </c>
      <c r="B96" s="25">
        <f t="shared" si="12"/>
        <v>88</v>
      </c>
      <c r="C96" s="8">
        <f>SUMIFS(Dados!$I$1:$I$1974,Dados!$B$1:$B$1974,C$7,Dados!$A$1:$A$1974,$A96)</f>
        <v>0</v>
      </c>
      <c r="D96" s="8">
        <f>SUMIFS(Dados!$I$1:$I$1974,Dados!$B$1:$B$1974,D$7,Dados!$A$1:$A$1974,$A96)</f>
        <v>0</v>
      </c>
      <c r="E96" s="8">
        <f>SUMIFS(Dados!$I$1:$I$1974,Dados!$B$1:$B$1974,E$7,Dados!$A$1:$A$1974,$A96)</f>
        <v>0</v>
      </c>
      <c r="F96" s="8">
        <f>SUMIFS(Dados!$I$1:$I$1974,Dados!$B$1:$B$1974,F$7,Dados!$A$1:$A$1974,$A96)</f>
        <v>0</v>
      </c>
      <c r="G96" s="8">
        <f>SUMIFS(Dados!$I$1:$I$1974,Dados!$B$1:$B$1974,G$7,Dados!$A$1:$A$1974,$A96)</f>
        <v>0</v>
      </c>
      <c r="H96" s="8">
        <f>SUMIFS(Dados!$I$1:$I$1974,Dados!$B$1:$B$1974,H$7,Dados!$A$1:$A$1974,$A96)</f>
        <v>0</v>
      </c>
      <c r="I96" s="8">
        <f t="shared" si="16"/>
        <v>0</v>
      </c>
      <c r="J96" s="8"/>
      <c r="K96" s="7">
        <f t="shared" si="14"/>
        <v>0</v>
      </c>
      <c r="L96" s="9">
        <f t="shared" si="8"/>
        <v>7063544.3799999999</v>
      </c>
      <c r="N96" s="35"/>
      <c r="O96" s="74">
        <f t="shared" si="15"/>
        <v>0</v>
      </c>
    </row>
    <row r="97" spans="1:15" ht="24" customHeight="1" x14ac:dyDescent="0.25">
      <c r="A97" s="73">
        <v>45828</v>
      </c>
      <c r="B97" s="25">
        <f t="shared" si="12"/>
        <v>89</v>
      </c>
      <c r="C97" s="8">
        <f>SUMIFS(Dados!$I$1:$I$1974,Dados!$B$1:$B$1974,C$7,Dados!$A$1:$A$1974,$A97)</f>
        <v>0</v>
      </c>
      <c r="D97" s="8">
        <f>SUMIFS(Dados!$I$1:$I$1974,Dados!$B$1:$B$1974,D$7,Dados!$A$1:$A$1974,$A97)</f>
        <v>0</v>
      </c>
      <c r="E97" s="8">
        <f>SUMIFS(Dados!$I$1:$I$1974,Dados!$B$1:$B$1974,E$7,Dados!$A$1:$A$1974,$A97)</f>
        <v>0</v>
      </c>
      <c r="F97" s="8">
        <f>SUMIFS(Dados!$I$1:$I$1974,Dados!$B$1:$B$1974,F$7,Dados!$A$1:$A$1974,$A97)</f>
        <v>0</v>
      </c>
      <c r="G97" s="8">
        <f>SUMIFS(Dados!$I$1:$I$1974,Dados!$B$1:$B$1974,G$7,Dados!$A$1:$A$1974,$A97)</f>
        <v>0</v>
      </c>
      <c r="H97" s="8">
        <f>SUMIFS(Dados!$I$1:$I$1974,Dados!$B$1:$B$1974,H$7,Dados!$A$1:$A$1974,$A97)</f>
        <v>0</v>
      </c>
      <c r="I97" s="8">
        <f t="shared" si="16"/>
        <v>0</v>
      </c>
      <c r="J97" s="8"/>
      <c r="K97" s="7">
        <f t="shared" si="14"/>
        <v>0</v>
      </c>
      <c r="L97" s="9">
        <f t="shared" si="8"/>
        <v>7063544.3799999999</v>
      </c>
      <c r="N97" s="35"/>
      <c r="O97" s="74">
        <f t="shared" si="15"/>
        <v>0</v>
      </c>
    </row>
    <row r="98" spans="1:15" ht="24" customHeight="1" x14ac:dyDescent="0.25">
      <c r="A98" s="73">
        <v>45843</v>
      </c>
      <c r="B98" s="25">
        <f t="shared" si="12"/>
        <v>90</v>
      </c>
      <c r="C98" s="8">
        <f>SUMIFS(Dados!$I$1:$I$1974,Dados!$B$1:$B$1974,C$7,Dados!$A$1:$A$1974,$A98)</f>
        <v>0</v>
      </c>
      <c r="D98" s="8">
        <f>SUMIFS(Dados!$I$1:$I$1974,Dados!$B$1:$B$1974,D$7,Dados!$A$1:$A$1974,$A98)</f>
        <v>0</v>
      </c>
      <c r="E98" s="8">
        <f>SUMIFS(Dados!$I$1:$I$1974,Dados!$B$1:$B$1974,E$7,Dados!$A$1:$A$1974,$A98)</f>
        <v>0</v>
      </c>
      <c r="F98" s="8">
        <f>SUMIFS(Dados!$I$1:$I$1974,Dados!$B$1:$B$1974,F$7,Dados!$A$1:$A$1974,$A98)</f>
        <v>0</v>
      </c>
      <c r="G98" s="8">
        <f>SUMIFS(Dados!$I$1:$I$1974,Dados!$B$1:$B$1974,G$7,Dados!$A$1:$A$1974,$A98)</f>
        <v>0</v>
      </c>
      <c r="H98" s="8">
        <f>SUMIFS(Dados!$I$1:$I$1974,Dados!$B$1:$B$1974,H$7,Dados!$A$1:$A$1974,$A98)</f>
        <v>0</v>
      </c>
      <c r="I98" s="8">
        <f t="shared" si="16"/>
        <v>0</v>
      </c>
      <c r="J98" s="8"/>
      <c r="K98" s="7">
        <f t="shared" si="14"/>
        <v>0</v>
      </c>
      <c r="L98" s="9">
        <f t="shared" si="8"/>
        <v>7063544.3799999999</v>
      </c>
      <c r="N98" s="35"/>
      <c r="O98" s="74">
        <f t="shared" si="15"/>
        <v>0</v>
      </c>
    </row>
    <row r="99" spans="1:15" ht="24" customHeight="1" x14ac:dyDescent="0.25">
      <c r="A99" s="73">
        <v>45858</v>
      </c>
      <c r="B99" s="25">
        <f t="shared" si="12"/>
        <v>91</v>
      </c>
      <c r="C99" s="8">
        <f>SUMIFS(Dados!$I$1:$I$1974,Dados!$B$1:$B$1974,C$7,Dados!$A$1:$A$1974,$A99)</f>
        <v>0</v>
      </c>
      <c r="D99" s="8">
        <f>SUMIFS(Dados!$I$1:$I$1974,Dados!$B$1:$B$1974,D$7,Dados!$A$1:$A$1974,$A99)</f>
        <v>0</v>
      </c>
      <c r="E99" s="8">
        <f>SUMIFS(Dados!$I$1:$I$1974,Dados!$B$1:$B$1974,E$7,Dados!$A$1:$A$1974,$A99)</f>
        <v>0</v>
      </c>
      <c r="F99" s="8">
        <f>SUMIFS(Dados!$I$1:$I$1974,Dados!$B$1:$B$1974,F$7,Dados!$A$1:$A$1974,$A99)</f>
        <v>0</v>
      </c>
      <c r="G99" s="8">
        <f>SUMIFS(Dados!$I$1:$I$1974,Dados!$B$1:$B$1974,G$7,Dados!$A$1:$A$1974,$A99)</f>
        <v>0</v>
      </c>
      <c r="H99" s="8">
        <f>SUMIFS(Dados!$I$1:$I$1974,Dados!$B$1:$B$1974,H$7,Dados!$A$1:$A$1974,$A99)</f>
        <v>0</v>
      </c>
      <c r="I99" s="8">
        <f t="shared" si="16"/>
        <v>0</v>
      </c>
      <c r="J99" s="8"/>
      <c r="K99" s="7">
        <f t="shared" si="14"/>
        <v>0</v>
      </c>
      <c r="L99" s="9">
        <f t="shared" si="8"/>
        <v>7063544.3799999999</v>
      </c>
      <c r="N99" s="35"/>
      <c r="O99" s="74">
        <f t="shared" si="15"/>
        <v>0</v>
      </c>
    </row>
    <row r="100" spans="1:15" ht="24" customHeight="1" x14ac:dyDescent="0.25">
      <c r="A100" s="73">
        <v>45874</v>
      </c>
      <c r="B100" s="25">
        <f t="shared" si="12"/>
        <v>92</v>
      </c>
      <c r="C100" s="8">
        <f>SUMIFS(Dados!$I$1:$I$1974,Dados!$B$1:$B$1974,C$7,Dados!$A$1:$A$1974,$A100)</f>
        <v>0</v>
      </c>
      <c r="D100" s="8">
        <f>SUMIFS(Dados!$I$1:$I$1974,Dados!$B$1:$B$1974,D$7,Dados!$A$1:$A$1974,$A100)</f>
        <v>0</v>
      </c>
      <c r="E100" s="8">
        <f>SUMIFS(Dados!$I$1:$I$1974,Dados!$B$1:$B$1974,E$7,Dados!$A$1:$A$1974,$A100)</f>
        <v>0</v>
      </c>
      <c r="F100" s="8">
        <f>SUMIFS(Dados!$I$1:$I$1974,Dados!$B$1:$B$1974,F$7,Dados!$A$1:$A$1974,$A100)</f>
        <v>0</v>
      </c>
      <c r="G100" s="8">
        <f>SUMIFS(Dados!$I$1:$I$1974,Dados!$B$1:$B$1974,G$7,Dados!$A$1:$A$1974,$A100)</f>
        <v>0</v>
      </c>
      <c r="H100" s="8">
        <f>SUMIFS(Dados!$I$1:$I$1974,Dados!$B$1:$B$1974,H$7,Dados!$A$1:$A$1974,$A100)</f>
        <v>0</v>
      </c>
      <c r="I100" s="8">
        <f t="shared" si="16"/>
        <v>0</v>
      </c>
      <c r="J100" s="8"/>
      <c r="K100" s="7">
        <f t="shared" si="14"/>
        <v>0</v>
      </c>
      <c r="L100" s="9">
        <f t="shared" si="8"/>
        <v>7063544.3799999999</v>
      </c>
      <c r="N100" s="35"/>
      <c r="O100" s="74">
        <f t="shared" si="15"/>
        <v>0</v>
      </c>
    </row>
    <row r="101" spans="1:15" ht="24" customHeight="1" x14ac:dyDescent="0.25">
      <c r="A101" s="73">
        <v>45889</v>
      </c>
      <c r="B101" s="25">
        <f t="shared" si="12"/>
        <v>93</v>
      </c>
      <c r="C101" s="8">
        <f>SUMIFS(Dados!$I$1:$I$1974,Dados!$B$1:$B$1974,C$7,Dados!$A$1:$A$1974,$A101)</f>
        <v>0</v>
      </c>
      <c r="D101" s="8">
        <f>SUMIFS(Dados!$I$1:$I$1974,Dados!$B$1:$B$1974,D$7,Dados!$A$1:$A$1974,$A101)</f>
        <v>0</v>
      </c>
      <c r="E101" s="8">
        <f>SUMIFS(Dados!$I$1:$I$1974,Dados!$B$1:$B$1974,E$7,Dados!$A$1:$A$1974,$A101)</f>
        <v>0</v>
      </c>
      <c r="F101" s="8">
        <f>SUMIFS(Dados!$I$1:$I$1974,Dados!$B$1:$B$1974,F$7,Dados!$A$1:$A$1974,$A101)</f>
        <v>0</v>
      </c>
      <c r="G101" s="8">
        <f>SUMIFS(Dados!$I$1:$I$1974,Dados!$B$1:$B$1974,G$7,Dados!$A$1:$A$1974,$A101)</f>
        <v>0</v>
      </c>
      <c r="H101" s="8">
        <f>SUMIFS(Dados!$I$1:$I$1974,Dados!$B$1:$B$1974,H$7,Dados!$A$1:$A$1974,$A101)</f>
        <v>0</v>
      </c>
      <c r="I101" s="8">
        <f t="shared" si="16"/>
        <v>0</v>
      </c>
      <c r="J101" s="8"/>
      <c r="K101" s="7">
        <f t="shared" si="14"/>
        <v>0</v>
      </c>
      <c r="L101" s="9">
        <f t="shared" si="8"/>
        <v>7063544.3799999999</v>
      </c>
      <c r="N101" s="35"/>
      <c r="O101" s="74">
        <f t="shared" si="15"/>
        <v>0</v>
      </c>
    </row>
    <row r="102" spans="1:15" ht="24" customHeight="1" x14ac:dyDescent="0.25">
      <c r="A102" s="73">
        <v>45905</v>
      </c>
      <c r="B102" s="25">
        <f t="shared" si="12"/>
        <v>94</v>
      </c>
      <c r="C102" s="8">
        <f>SUMIFS(Dados!$I$1:$I$1974,Dados!$B$1:$B$1974,C$7,Dados!$A$1:$A$1974,$A102)</f>
        <v>0</v>
      </c>
      <c r="D102" s="8">
        <f>SUMIFS(Dados!$I$1:$I$1974,Dados!$B$1:$B$1974,D$7,Dados!$A$1:$A$1974,$A102)</f>
        <v>0</v>
      </c>
      <c r="E102" s="8">
        <f>SUMIFS(Dados!$I$1:$I$1974,Dados!$B$1:$B$1974,E$7,Dados!$A$1:$A$1974,$A102)</f>
        <v>0</v>
      </c>
      <c r="F102" s="8">
        <f>SUMIFS(Dados!$I$1:$I$1974,Dados!$B$1:$B$1974,F$7,Dados!$A$1:$A$1974,$A102)</f>
        <v>0</v>
      </c>
      <c r="G102" s="8">
        <f>SUMIFS(Dados!$I$1:$I$1974,Dados!$B$1:$B$1974,G$7,Dados!$A$1:$A$1974,$A102)</f>
        <v>0</v>
      </c>
      <c r="H102" s="8">
        <f>SUMIFS(Dados!$I$1:$I$1974,Dados!$B$1:$B$1974,H$7,Dados!$A$1:$A$1974,$A102)</f>
        <v>0</v>
      </c>
      <c r="I102" s="8">
        <f t="shared" si="16"/>
        <v>0</v>
      </c>
      <c r="J102" s="8"/>
      <c r="K102" s="7">
        <f t="shared" si="14"/>
        <v>0</v>
      </c>
      <c r="L102" s="9">
        <f t="shared" si="8"/>
        <v>7063544.3799999999</v>
      </c>
      <c r="N102" s="35"/>
      <c r="O102" s="74">
        <f t="shared" si="15"/>
        <v>0</v>
      </c>
    </row>
    <row r="103" spans="1:15" ht="24" customHeight="1" x14ac:dyDescent="0.25">
      <c r="A103" s="73">
        <v>45920</v>
      </c>
      <c r="B103" s="25">
        <f t="shared" si="12"/>
        <v>95</v>
      </c>
      <c r="C103" s="8">
        <f>SUMIFS(Dados!$I$1:$I$1974,Dados!$B$1:$B$1974,C$7,Dados!$A$1:$A$1974,$A103)</f>
        <v>0</v>
      </c>
      <c r="D103" s="8">
        <f>SUMIFS(Dados!$I$1:$I$1974,Dados!$B$1:$B$1974,D$7,Dados!$A$1:$A$1974,$A103)</f>
        <v>0</v>
      </c>
      <c r="E103" s="8">
        <f>SUMIFS(Dados!$I$1:$I$1974,Dados!$B$1:$B$1974,E$7,Dados!$A$1:$A$1974,$A103)</f>
        <v>0</v>
      </c>
      <c r="F103" s="8">
        <f>SUMIFS(Dados!$I$1:$I$1974,Dados!$B$1:$B$1974,F$7,Dados!$A$1:$A$1974,$A103)</f>
        <v>0</v>
      </c>
      <c r="G103" s="8">
        <f>SUMIFS(Dados!$I$1:$I$1974,Dados!$B$1:$B$1974,G$7,Dados!$A$1:$A$1974,$A103)</f>
        <v>0</v>
      </c>
      <c r="H103" s="8">
        <f>SUMIFS(Dados!$I$1:$I$1974,Dados!$B$1:$B$1974,H$7,Dados!$A$1:$A$1974,$A103)</f>
        <v>0</v>
      </c>
      <c r="I103" s="8">
        <f t="shared" si="16"/>
        <v>0</v>
      </c>
      <c r="J103" s="8"/>
      <c r="K103" s="7">
        <f t="shared" si="14"/>
        <v>0</v>
      </c>
      <c r="L103" s="9">
        <f t="shared" si="8"/>
        <v>7063544.3799999999</v>
      </c>
      <c r="N103" s="35"/>
      <c r="O103" s="74">
        <f t="shared" si="15"/>
        <v>0</v>
      </c>
    </row>
    <row r="104" spans="1:15" ht="24" customHeight="1" x14ac:dyDescent="0.25">
      <c r="A104" s="73">
        <v>45935</v>
      </c>
      <c r="B104" s="25">
        <f t="shared" si="12"/>
        <v>96</v>
      </c>
      <c r="C104" s="8">
        <f>SUMIFS(Dados!$I$1:$I$1974,Dados!$B$1:$B$1974,C$7,Dados!$A$1:$A$1974,$A104)</f>
        <v>0</v>
      </c>
      <c r="D104" s="8">
        <f>SUMIFS(Dados!$I$1:$I$1974,Dados!$B$1:$B$1974,D$7,Dados!$A$1:$A$1974,$A104)</f>
        <v>0</v>
      </c>
      <c r="E104" s="8">
        <f>SUMIFS(Dados!$I$1:$I$1974,Dados!$B$1:$B$1974,E$7,Dados!$A$1:$A$1974,$A104)</f>
        <v>0</v>
      </c>
      <c r="F104" s="8">
        <f>SUMIFS(Dados!$I$1:$I$1974,Dados!$B$1:$B$1974,F$7,Dados!$A$1:$A$1974,$A104)</f>
        <v>0</v>
      </c>
      <c r="G104" s="8">
        <f>SUMIFS(Dados!$I$1:$I$1974,Dados!$B$1:$B$1974,G$7,Dados!$A$1:$A$1974,$A104)</f>
        <v>0</v>
      </c>
      <c r="H104" s="8">
        <f>SUMIFS(Dados!$I$1:$I$1974,Dados!$B$1:$B$1974,H$7,Dados!$A$1:$A$1974,$A104)</f>
        <v>0</v>
      </c>
      <c r="I104" s="8">
        <f t="shared" si="16"/>
        <v>0</v>
      </c>
      <c r="J104" s="8"/>
      <c r="K104" s="7">
        <f t="shared" si="14"/>
        <v>0</v>
      </c>
      <c r="L104" s="9">
        <f t="shared" si="8"/>
        <v>7063544.3799999999</v>
      </c>
      <c r="N104" s="35"/>
      <c r="O104" s="74">
        <f t="shared" si="15"/>
        <v>0</v>
      </c>
    </row>
    <row r="105" spans="1:15" ht="24" customHeight="1" x14ac:dyDescent="0.25">
      <c r="A105" s="73">
        <v>45950</v>
      </c>
      <c r="B105" s="25">
        <f t="shared" si="12"/>
        <v>97</v>
      </c>
      <c r="C105" s="8">
        <f>SUMIFS(Dados!$I$1:$I$1974,Dados!$B$1:$B$1974,C$7,Dados!$A$1:$A$1974,$A105)</f>
        <v>0</v>
      </c>
      <c r="D105" s="8">
        <f>SUMIFS(Dados!$I$1:$I$1974,Dados!$B$1:$B$1974,D$7,Dados!$A$1:$A$1974,$A105)</f>
        <v>0</v>
      </c>
      <c r="E105" s="8">
        <f>SUMIFS(Dados!$I$1:$I$1974,Dados!$B$1:$B$1974,E$7,Dados!$A$1:$A$1974,$A105)</f>
        <v>0</v>
      </c>
      <c r="F105" s="8">
        <f>SUMIFS(Dados!$I$1:$I$1974,Dados!$B$1:$B$1974,F$7,Dados!$A$1:$A$1974,$A105)</f>
        <v>0</v>
      </c>
      <c r="G105" s="8">
        <f>SUMIFS(Dados!$I$1:$I$1974,Dados!$B$1:$B$1974,G$7,Dados!$A$1:$A$1974,$A105)</f>
        <v>0</v>
      </c>
      <c r="H105" s="8">
        <f>SUMIFS(Dados!$I$1:$I$1974,Dados!$B$1:$B$1974,H$7,Dados!$A$1:$A$1974,$A105)</f>
        <v>0</v>
      </c>
      <c r="I105" s="8">
        <f t="shared" si="16"/>
        <v>0</v>
      </c>
      <c r="J105" s="8"/>
      <c r="K105" s="7">
        <f t="shared" si="14"/>
        <v>0</v>
      </c>
      <c r="L105" s="9">
        <f t="shared" si="8"/>
        <v>7063544.3799999999</v>
      </c>
      <c r="N105" s="35"/>
      <c r="O105" s="74">
        <f t="shared" si="15"/>
        <v>0</v>
      </c>
    </row>
    <row r="106" spans="1:15" ht="24" customHeight="1" x14ac:dyDescent="0.25">
      <c r="A106" s="73">
        <v>45966</v>
      </c>
      <c r="B106" s="25">
        <f t="shared" ref="B106:B114" si="17">B105+1</f>
        <v>98</v>
      </c>
      <c r="C106" s="8">
        <f>SUMIFS(Dados!$I$1:$I$1974,Dados!$B$1:$B$1974,C$7,Dados!$A$1:$A$1974,$A106)</f>
        <v>0</v>
      </c>
      <c r="D106" s="8">
        <f>SUMIFS(Dados!$I$1:$I$1974,Dados!$B$1:$B$1974,D$7,Dados!$A$1:$A$1974,$A106)</f>
        <v>0</v>
      </c>
      <c r="E106" s="8">
        <f>SUMIFS(Dados!$I$1:$I$1974,Dados!$B$1:$B$1974,E$7,Dados!$A$1:$A$1974,$A106)</f>
        <v>0</v>
      </c>
      <c r="F106" s="8">
        <f>SUMIFS(Dados!$I$1:$I$1974,Dados!$B$1:$B$1974,F$7,Dados!$A$1:$A$1974,$A106)</f>
        <v>0</v>
      </c>
      <c r="G106" s="8">
        <f>SUMIFS(Dados!$I$1:$I$1974,Dados!$B$1:$B$1974,G$7,Dados!$A$1:$A$1974,$A106)</f>
        <v>0</v>
      </c>
      <c r="H106" s="8">
        <f>SUMIFS(Dados!$I$1:$I$1974,Dados!$B$1:$B$1974,H$7,Dados!$A$1:$A$1974,$A106)</f>
        <v>0</v>
      </c>
      <c r="I106" s="8">
        <f t="shared" si="16"/>
        <v>0</v>
      </c>
      <c r="J106" s="8"/>
      <c r="K106" s="7">
        <f t="shared" si="14"/>
        <v>0</v>
      </c>
      <c r="L106" s="9">
        <f t="shared" ref="L106:L114" si="18">ROUND(K106+L105,2)</f>
        <v>7063544.3799999999</v>
      </c>
      <c r="N106" s="35"/>
      <c r="O106" s="74">
        <f t="shared" si="15"/>
        <v>0</v>
      </c>
    </row>
    <row r="107" spans="1:15" ht="24" customHeight="1" x14ac:dyDescent="0.25">
      <c r="A107" s="73">
        <v>45981</v>
      </c>
      <c r="B107" s="25">
        <f t="shared" si="17"/>
        <v>99</v>
      </c>
      <c r="C107" s="8">
        <f>SUMIFS(Dados!$I$1:$I$1974,Dados!$B$1:$B$1974,C$7,Dados!$A$1:$A$1974,$A107)</f>
        <v>0</v>
      </c>
      <c r="D107" s="8">
        <f>SUMIFS(Dados!$I$1:$I$1974,Dados!$B$1:$B$1974,D$7,Dados!$A$1:$A$1974,$A107)</f>
        <v>0</v>
      </c>
      <c r="E107" s="8">
        <f>SUMIFS(Dados!$I$1:$I$1974,Dados!$B$1:$B$1974,E$7,Dados!$A$1:$A$1974,$A107)</f>
        <v>0</v>
      </c>
      <c r="F107" s="8">
        <f>SUMIFS(Dados!$I$1:$I$1974,Dados!$B$1:$B$1974,F$7,Dados!$A$1:$A$1974,$A107)</f>
        <v>0</v>
      </c>
      <c r="G107" s="8">
        <f>SUMIFS(Dados!$I$1:$I$1974,Dados!$B$1:$B$1974,G$7,Dados!$A$1:$A$1974,$A107)</f>
        <v>0</v>
      </c>
      <c r="H107" s="8">
        <f>SUMIFS(Dados!$I$1:$I$1974,Dados!$B$1:$B$1974,H$7,Dados!$A$1:$A$1974,$A107)</f>
        <v>0</v>
      </c>
      <c r="I107" s="8">
        <f t="shared" si="16"/>
        <v>0</v>
      </c>
      <c r="J107" s="8"/>
      <c r="K107" s="7">
        <f t="shared" si="14"/>
        <v>0</v>
      </c>
      <c r="L107" s="9">
        <f t="shared" si="18"/>
        <v>7063544.3799999999</v>
      </c>
      <c r="N107" s="35"/>
      <c r="O107" s="74">
        <f t="shared" si="15"/>
        <v>0</v>
      </c>
    </row>
    <row r="108" spans="1:15" ht="24" customHeight="1" x14ac:dyDescent="0.25">
      <c r="A108" s="73">
        <v>45996</v>
      </c>
      <c r="B108" s="25">
        <f t="shared" si="17"/>
        <v>100</v>
      </c>
      <c r="C108" s="8">
        <f>SUMIFS(Dados!$I$1:$I$1974,Dados!$B$1:$B$1974,C$7,Dados!$A$1:$A$1974,$A108)</f>
        <v>0</v>
      </c>
      <c r="D108" s="8">
        <f>SUMIFS(Dados!$I$1:$I$1974,Dados!$B$1:$B$1974,D$7,Dados!$A$1:$A$1974,$A108)</f>
        <v>0</v>
      </c>
      <c r="E108" s="8">
        <f>SUMIFS(Dados!$I$1:$I$1974,Dados!$B$1:$B$1974,E$7,Dados!$A$1:$A$1974,$A108)</f>
        <v>0</v>
      </c>
      <c r="F108" s="8">
        <f>SUMIFS(Dados!$I$1:$I$1974,Dados!$B$1:$B$1974,F$7,Dados!$A$1:$A$1974,$A108)</f>
        <v>0</v>
      </c>
      <c r="G108" s="8">
        <f>SUMIFS(Dados!$I$1:$I$1974,Dados!$B$1:$B$1974,G$7,Dados!$A$1:$A$1974,$A108)</f>
        <v>0</v>
      </c>
      <c r="H108" s="8">
        <f>SUMIFS(Dados!$I$1:$I$1974,Dados!$B$1:$B$1974,H$7,Dados!$A$1:$A$1974,$A108)</f>
        <v>0</v>
      </c>
      <c r="I108" s="8">
        <f t="shared" si="16"/>
        <v>0</v>
      </c>
      <c r="J108" s="8"/>
      <c r="K108" s="7">
        <f t="shared" si="14"/>
        <v>0</v>
      </c>
      <c r="L108" s="9">
        <f t="shared" si="18"/>
        <v>7063544.3799999999</v>
      </c>
      <c r="N108" s="35"/>
      <c r="O108" s="74">
        <f t="shared" si="15"/>
        <v>0</v>
      </c>
    </row>
    <row r="109" spans="1:15" ht="24" customHeight="1" x14ac:dyDescent="0.25">
      <c r="A109" s="73">
        <v>46011</v>
      </c>
      <c r="B109" s="25">
        <f t="shared" si="17"/>
        <v>101</v>
      </c>
      <c r="C109" s="8">
        <f>SUMIFS(Dados!$I$1:$I$1974,Dados!$B$1:$B$1974,C$7,Dados!$A$1:$A$1974,$A109)</f>
        <v>0</v>
      </c>
      <c r="D109" s="8">
        <f>SUMIFS(Dados!$I$1:$I$1974,Dados!$B$1:$B$1974,D$7,Dados!$A$1:$A$1974,$A109)</f>
        <v>0</v>
      </c>
      <c r="E109" s="8">
        <f>SUMIFS(Dados!$I$1:$I$1974,Dados!$B$1:$B$1974,E$7,Dados!$A$1:$A$1974,$A109)</f>
        <v>0</v>
      </c>
      <c r="F109" s="8">
        <f>SUMIFS(Dados!$I$1:$I$1974,Dados!$B$1:$B$1974,F$7,Dados!$A$1:$A$1974,$A109)</f>
        <v>0</v>
      </c>
      <c r="G109" s="8">
        <f>SUMIFS(Dados!$I$1:$I$1974,Dados!$B$1:$B$1974,G$7,Dados!$A$1:$A$1974,$A109)</f>
        <v>0</v>
      </c>
      <c r="H109" s="8">
        <f>SUMIFS(Dados!$I$1:$I$1974,Dados!$B$1:$B$1974,H$7,Dados!$A$1:$A$1974,$A109)</f>
        <v>0</v>
      </c>
      <c r="I109" s="8">
        <f t="shared" si="16"/>
        <v>0</v>
      </c>
      <c r="J109" s="8"/>
      <c r="K109" s="7">
        <f t="shared" si="14"/>
        <v>0</v>
      </c>
      <c r="L109" s="9">
        <f t="shared" si="18"/>
        <v>7063544.3799999999</v>
      </c>
      <c r="N109" s="35"/>
      <c r="O109" s="74">
        <f t="shared" si="15"/>
        <v>0</v>
      </c>
    </row>
    <row r="110" spans="1:15" ht="24" customHeight="1" x14ac:dyDescent="0.25">
      <c r="A110" s="73">
        <v>46027</v>
      </c>
      <c r="B110" s="25">
        <f t="shared" si="17"/>
        <v>102</v>
      </c>
      <c r="C110" s="8">
        <f>SUMIFS(Dados!$I$1:$I$1974,Dados!$B$1:$B$1974,C$7,Dados!$A$1:$A$1974,$A110)</f>
        <v>0</v>
      </c>
      <c r="D110" s="8">
        <f>SUMIFS(Dados!$I$1:$I$1974,Dados!$B$1:$B$1974,D$7,Dados!$A$1:$A$1974,$A110)</f>
        <v>0</v>
      </c>
      <c r="E110" s="8">
        <f>SUMIFS(Dados!$I$1:$I$1974,Dados!$B$1:$B$1974,E$7,Dados!$A$1:$A$1974,$A110)</f>
        <v>0</v>
      </c>
      <c r="F110" s="8">
        <f>SUMIFS(Dados!$I$1:$I$1974,Dados!$B$1:$B$1974,F$7,Dados!$A$1:$A$1974,$A110)</f>
        <v>0</v>
      </c>
      <c r="G110" s="8">
        <f>SUMIFS(Dados!$I$1:$I$1974,Dados!$B$1:$B$1974,G$7,Dados!$A$1:$A$1974,$A110)</f>
        <v>0</v>
      </c>
      <c r="H110" s="8">
        <f>SUMIFS(Dados!$I$1:$I$1974,Dados!$B$1:$B$1974,H$7,Dados!$A$1:$A$1974,$A110)</f>
        <v>0</v>
      </c>
      <c r="I110" s="8">
        <f t="shared" si="16"/>
        <v>0</v>
      </c>
      <c r="J110" s="8"/>
      <c r="K110" s="7">
        <f t="shared" si="14"/>
        <v>0</v>
      </c>
      <c r="L110" s="9">
        <f t="shared" si="18"/>
        <v>7063544.3799999999</v>
      </c>
      <c r="N110" s="35"/>
      <c r="O110" s="74">
        <f t="shared" si="15"/>
        <v>0</v>
      </c>
    </row>
    <row r="111" spans="1:15" ht="24" customHeight="1" x14ac:dyDescent="0.25">
      <c r="A111" s="73">
        <v>46042</v>
      </c>
      <c r="B111" s="25">
        <f t="shared" si="17"/>
        <v>103</v>
      </c>
      <c r="C111" s="8">
        <f>SUMIFS(Dados!$I$1:$I$1974,Dados!$B$1:$B$1974,C$7,Dados!$A$1:$A$1974,$A111)</f>
        <v>0</v>
      </c>
      <c r="D111" s="8">
        <f>SUMIFS(Dados!$I$1:$I$1974,Dados!$B$1:$B$1974,D$7,Dados!$A$1:$A$1974,$A111)</f>
        <v>0</v>
      </c>
      <c r="E111" s="8">
        <f>SUMIFS(Dados!$I$1:$I$1974,Dados!$B$1:$B$1974,E$7,Dados!$A$1:$A$1974,$A111)</f>
        <v>0</v>
      </c>
      <c r="F111" s="8">
        <f>SUMIFS(Dados!$I$1:$I$1974,Dados!$B$1:$B$1974,F$7,Dados!$A$1:$A$1974,$A111)</f>
        <v>0</v>
      </c>
      <c r="G111" s="8">
        <f>SUMIFS(Dados!$I$1:$I$1974,Dados!$B$1:$B$1974,G$7,Dados!$A$1:$A$1974,$A111)</f>
        <v>0</v>
      </c>
      <c r="H111" s="8">
        <f>SUMIFS(Dados!$I$1:$I$1974,Dados!$B$1:$B$1974,H$7,Dados!$A$1:$A$1974,$A111)</f>
        <v>0</v>
      </c>
      <c r="I111" s="8">
        <f t="shared" si="16"/>
        <v>0</v>
      </c>
      <c r="J111" s="8"/>
      <c r="K111" s="7">
        <f t="shared" si="14"/>
        <v>0</v>
      </c>
      <c r="L111" s="9">
        <f t="shared" si="18"/>
        <v>7063544.3799999999</v>
      </c>
      <c r="N111" s="35"/>
      <c r="O111" s="74">
        <f t="shared" si="15"/>
        <v>0</v>
      </c>
    </row>
    <row r="112" spans="1:15" ht="24" customHeight="1" x14ac:dyDescent="0.25">
      <c r="A112" s="73">
        <v>46058</v>
      </c>
      <c r="B112" s="25">
        <f t="shared" si="17"/>
        <v>104</v>
      </c>
      <c r="C112" s="8">
        <f>SUMIFS(Dados!$I$1:$I$1974,Dados!$B$1:$B$1974,C$7,Dados!$A$1:$A$1974,$A112)</f>
        <v>0</v>
      </c>
      <c r="D112" s="8">
        <f>SUMIFS(Dados!$I$1:$I$1974,Dados!$B$1:$B$1974,D$7,Dados!$A$1:$A$1974,$A112)</f>
        <v>0</v>
      </c>
      <c r="E112" s="8">
        <f>SUMIFS(Dados!$I$1:$I$1974,Dados!$B$1:$B$1974,E$7,Dados!$A$1:$A$1974,$A112)</f>
        <v>0</v>
      </c>
      <c r="F112" s="8">
        <f>SUMIFS(Dados!$I$1:$I$1974,Dados!$B$1:$B$1974,F$7,Dados!$A$1:$A$1974,$A112)</f>
        <v>0</v>
      </c>
      <c r="G112" s="8">
        <f>SUMIFS(Dados!$I$1:$I$1974,Dados!$B$1:$B$1974,G$7,Dados!$A$1:$A$1974,$A112)</f>
        <v>0</v>
      </c>
      <c r="H112" s="8">
        <f>SUMIFS(Dados!$I$1:$I$1974,Dados!$B$1:$B$1974,H$7,Dados!$A$1:$A$1974,$A112)</f>
        <v>0</v>
      </c>
      <c r="I112" s="8">
        <f t="shared" si="16"/>
        <v>0</v>
      </c>
      <c r="J112" s="8"/>
      <c r="K112" s="7">
        <f t="shared" si="14"/>
        <v>0</v>
      </c>
      <c r="L112" s="9">
        <f t="shared" si="18"/>
        <v>7063544.3799999999</v>
      </c>
      <c r="N112" s="35"/>
      <c r="O112" s="74">
        <f t="shared" si="15"/>
        <v>0</v>
      </c>
    </row>
    <row r="113" spans="1:15" ht="24" customHeight="1" x14ac:dyDescent="0.25">
      <c r="A113" s="73">
        <v>46073</v>
      </c>
      <c r="B113" s="25">
        <f t="shared" si="17"/>
        <v>105</v>
      </c>
      <c r="C113" s="8">
        <f>SUMIFS(Dados!$I$1:$I$1974,Dados!$B$1:$B$1974,C$7,Dados!$A$1:$A$1974,$A113)</f>
        <v>0</v>
      </c>
      <c r="D113" s="8">
        <f>SUMIFS(Dados!$I$1:$I$1974,Dados!$B$1:$B$1974,D$7,Dados!$A$1:$A$1974,$A113)</f>
        <v>0</v>
      </c>
      <c r="E113" s="8">
        <f>SUMIFS(Dados!$I$1:$I$1974,Dados!$B$1:$B$1974,E$7,Dados!$A$1:$A$1974,$A113)</f>
        <v>0</v>
      </c>
      <c r="F113" s="8">
        <f>SUMIFS(Dados!$I$1:$I$1974,Dados!$B$1:$B$1974,F$7,Dados!$A$1:$A$1974,$A113)</f>
        <v>0</v>
      </c>
      <c r="G113" s="8">
        <f>SUMIFS(Dados!$I$1:$I$1974,Dados!$B$1:$B$1974,G$7,Dados!$A$1:$A$1974,$A113)</f>
        <v>0</v>
      </c>
      <c r="H113" s="8">
        <f>SUMIFS(Dados!$I$1:$I$1974,Dados!$B$1:$B$1974,H$7,Dados!$A$1:$A$1974,$A113)</f>
        <v>0</v>
      </c>
      <c r="I113" s="8">
        <f t="shared" si="16"/>
        <v>0</v>
      </c>
      <c r="J113" s="8"/>
      <c r="K113" s="7">
        <f t="shared" si="14"/>
        <v>0</v>
      </c>
      <c r="L113" s="9">
        <f t="shared" si="18"/>
        <v>7063544.3799999999</v>
      </c>
      <c r="N113" s="35"/>
      <c r="O113" s="74">
        <f t="shared" si="15"/>
        <v>0</v>
      </c>
    </row>
    <row r="114" spans="1:15" ht="24" customHeight="1" thickBot="1" x14ac:dyDescent="0.3">
      <c r="A114" s="73">
        <v>46086</v>
      </c>
      <c r="B114" s="25">
        <f t="shared" si="17"/>
        <v>106</v>
      </c>
      <c r="C114" s="8">
        <f>SUMIFS(Dados!$I$1:$I$1974,Dados!$B$1:$B$1974,C$7,Dados!$A$1:$A$1974,$A114)</f>
        <v>0</v>
      </c>
      <c r="D114" s="8">
        <f>SUMIFS(Dados!$I$1:$I$1974,Dados!$B$1:$B$1974,D$7,Dados!$A$1:$A$1974,$A114)</f>
        <v>0</v>
      </c>
      <c r="E114" s="8">
        <f>SUMIFS(Dados!$I$1:$I$1974,Dados!$B$1:$B$1974,E$7,Dados!$A$1:$A$1974,$A114)</f>
        <v>0</v>
      </c>
      <c r="F114" s="8">
        <f>SUMIFS(Dados!$I$1:$I$1974,Dados!$B$1:$B$1974,F$7,Dados!$A$1:$A$1974,$A114)</f>
        <v>0</v>
      </c>
      <c r="G114" s="8">
        <f>SUMIFS(Dados!$I$1:$I$1974,Dados!$B$1:$B$1974,G$7,Dados!$A$1:$A$1974,$A114)</f>
        <v>0</v>
      </c>
      <c r="H114" s="8">
        <f>SUMIFS(Dados!$I$1:$I$1974,Dados!$B$1:$B$1974,H$7,Dados!$A$1:$A$1974,$A114)</f>
        <v>0</v>
      </c>
      <c r="I114" s="8">
        <f t="shared" si="16"/>
        <v>0</v>
      </c>
      <c r="J114" s="8"/>
      <c r="K114" s="7">
        <f t="shared" si="14"/>
        <v>0</v>
      </c>
      <c r="L114" s="9">
        <f t="shared" si="18"/>
        <v>7063544.3799999999</v>
      </c>
      <c r="N114" s="35"/>
      <c r="O114" s="74">
        <f t="shared" si="15"/>
        <v>0</v>
      </c>
    </row>
    <row r="115" spans="1:15" ht="36" customHeight="1" thickTop="1" thickBot="1" x14ac:dyDescent="0.3">
      <c r="A115" s="20" t="s">
        <v>226</v>
      </c>
      <c r="B115" s="20"/>
      <c r="C115" s="14">
        <f t="shared" ref="C115:K115" si="19">SUM(C9:C114)</f>
        <v>1238631.49</v>
      </c>
      <c r="D115" s="14">
        <f t="shared" si="19"/>
        <v>1861715.3399999994</v>
      </c>
      <c r="E115" s="14">
        <f t="shared" si="19"/>
        <v>1988274.6099999999</v>
      </c>
      <c r="F115" s="14">
        <f t="shared" si="19"/>
        <v>20263.690000000002</v>
      </c>
      <c r="G115" s="14">
        <f t="shared" si="19"/>
        <v>1408906.6800000006</v>
      </c>
      <c r="H115" s="14">
        <f t="shared" si="19"/>
        <v>117952.34000000001</v>
      </c>
      <c r="I115" s="14">
        <f t="shared" si="19"/>
        <v>6635744.1500000022</v>
      </c>
      <c r="J115" s="14">
        <f t="shared" si="19"/>
        <v>427800.23439999978</v>
      </c>
      <c r="K115" s="14">
        <f t="shared" si="19"/>
        <v>7063544.3844000008</v>
      </c>
      <c r="L115" s="15"/>
    </row>
    <row r="116" spans="1:15" ht="50.1" hidden="1" customHeight="1" x14ac:dyDescent="0.25">
      <c r="A116" s="21"/>
      <c r="B116" s="21"/>
    </row>
    <row r="117" spans="1:15" ht="50.1" hidden="1" customHeight="1" x14ac:dyDescent="0.25">
      <c r="A117" s="21"/>
      <c r="B117" s="21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 r:id="rId1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zoomScale="80" zoomScaleNormal="80" workbookViewId="0">
      <selection activeCell="C9" sqref="C9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84" width="8.875" style="1" customWidth="1"/>
    <col min="85" max="16384" width="8.875" style="1"/>
  </cols>
  <sheetData>
    <row r="1" spans="1:18" ht="69.95" customHeight="1" x14ac:dyDescent="0.25">
      <c r="D1" s="2"/>
      <c r="E1" s="2"/>
      <c r="G1" s="67" t="s">
        <v>210</v>
      </c>
      <c r="H1" s="68"/>
      <c r="I1" s="68"/>
      <c r="J1" s="68"/>
      <c r="L1" s="2"/>
      <c r="M1" s="2"/>
      <c r="N1" s="67"/>
      <c r="O1" s="68"/>
      <c r="P1" s="68"/>
      <c r="Q1" s="68"/>
      <c r="R1" s="68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3" t="str">
        <f>RESUMO!A3</f>
        <v>FRANCISCO JOSE TOLENTINO BRANDAO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4" t="str">
        <f>RESUMO!A4</f>
        <v>RUA CANASTRA, Nº 1.706 - COND. QUINTAS DO MORRO - NOVA LIMA - MG - CEP: 34010-510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2" t="s">
        <v>228</v>
      </c>
      <c r="B6" s="22"/>
    </row>
    <row r="7" spans="1:18" ht="17.100000000000001" hidden="1" customHeight="1" thickBot="1" x14ac:dyDescent="0.3">
      <c r="A7" s="21"/>
      <c r="B7" s="21"/>
      <c r="C7" s="1" t="s">
        <v>116</v>
      </c>
      <c r="D7" s="1" t="s">
        <v>69</v>
      </c>
      <c r="E7" s="1" t="s">
        <v>77</v>
      </c>
      <c r="F7" s="1" t="s">
        <v>33</v>
      </c>
      <c r="G7" s="1" t="s">
        <v>20</v>
      </c>
      <c r="H7" s="1" t="s">
        <v>52</v>
      </c>
      <c r="I7" s="1" t="s">
        <v>229</v>
      </c>
    </row>
    <row r="8" spans="1:18" ht="39.950000000000003" customHeight="1" thickBot="1" x14ac:dyDescent="0.3">
      <c r="A8" s="30" t="s">
        <v>216</v>
      </c>
      <c r="B8" s="30"/>
      <c r="C8" s="16" t="s">
        <v>230</v>
      </c>
      <c r="D8" s="16" t="s">
        <v>67</v>
      </c>
      <c r="E8" s="16" t="s">
        <v>231</v>
      </c>
      <c r="F8" s="16" t="s">
        <v>232</v>
      </c>
      <c r="G8" s="16" t="s">
        <v>233</v>
      </c>
      <c r="H8" s="16" t="s">
        <v>234</v>
      </c>
      <c r="I8" s="16" t="s">
        <v>235</v>
      </c>
      <c r="J8" s="17" t="s">
        <v>226</v>
      </c>
    </row>
    <row r="9" spans="1:18" ht="27.95" customHeight="1" thickTop="1" x14ac:dyDescent="0.25">
      <c r="A9" s="43">
        <f>DATE(YEAR(RESUMO!A9),MONTH(RESUMO!A9),1)</f>
        <v>44470</v>
      </c>
      <c r="B9" s="36"/>
      <c r="C9" s="7">
        <f>SUMIFS(Dados!$I$1:$I$112,Dados!$K$1:$K$112,Tp.Despesas!C$7,Dados!$A$1:$A$112,"&gt;="&amp;$A9,Dados!$A$1:$A$112,"&lt;="&amp;EOMONTH($A9,0))</f>
        <v>0</v>
      </c>
      <c r="D9" s="7">
        <f>SUMIFS(Dados!$I$1:$I$112,Dados!$K$1:$K$112,Tp.Despesas!D$7,Dados!$A$1:$A$112,"&gt;="&amp;$A9,Dados!$A$1:$A$112,"&lt;="&amp;EOMONTH($A9,0))</f>
        <v>0</v>
      </c>
      <c r="E9" s="7">
        <f>SUMIFS(Dados!$I$1:$I$112,Dados!$K$1:$K$112,Tp.Despesas!E$7,Dados!$A$1:$A$112,"&gt;="&amp;$A9,Dados!$A$1:$A$112,"&lt;="&amp;EOMONTH($A9,0))</f>
        <v>0</v>
      </c>
      <c r="F9" s="7">
        <f>SUMIFS(Dados!$I$1:$I$112,Dados!$K$1:$K$112,Tp.Despesas!F$7,Dados!$A$1:$A$112,"&gt;="&amp;$A9,Dados!$A$1:$A$112,"&lt;="&amp;EOMONTH($A9,0))</f>
        <v>0</v>
      </c>
      <c r="G9" s="7">
        <f>SUMIFS(Dados!$I$1:$I$112,Dados!$K$1:$K$112,Tp.Despesas!G$7,Dados!$A$1:$A$112,"&gt;="&amp;$A9,Dados!$A$1:$A$112,"&lt;="&amp;EOMONTH($A9,0))</f>
        <v>0</v>
      </c>
      <c r="H9" s="7">
        <f>SUMIFS(Dados!$I$1:$I$112,Dados!$K$1:$K$112,Tp.Despesas!H$7,Dados!$A$1:$A$112,"&gt;="&amp;$A9,Dados!$A$1:$A$112,"&lt;="&amp;EOMONTH($A9,0))</f>
        <v>0</v>
      </c>
      <c r="I9" s="7">
        <f>SUMIFS(Dados!$I$1:$I$112,Dados!$K$1:$K$112,Tp.Despesas!I$7,Dados!$A$1:$A$112,"&gt;="&amp;$A9,Dados!$A$1:$A$112,"&lt;="&amp;EOMONTH($A9,0))</f>
        <v>0</v>
      </c>
      <c r="J9" s="19">
        <f t="shared" ref="J9:J44" si="0">SUM(C9:I9)</f>
        <v>0</v>
      </c>
    </row>
    <row r="10" spans="1:18" ht="27.95" customHeight="1" x14ac:dyDescent="0.25">
      <c r="A10" s="43">
        <f t="shared" ref="A10:A44" si="1">EOMONTH(A9,1)-DAY(EOMONTH(A9,1))+1</f>
        <v>44501</v>
      </c>
      <c r="B10" s="37"/>
      <c r="C10" s="7">
        <f>SUMIFS(Dados!$I$1:$I$1974,Dados!$K$1:$K$1974,Tp.Despesas!C$7,Dados!$J$1:$J$1974,"&gt;="&amp;$A10,Dados!$J$1:$J$1974,"&lt;="&amp;EOMONTH($A10,0))</f>
        <v>0</v>
      </c>
      <c r="D10" s="7">
        <f>SUMIFS(Dados!$I$1:$I$1974,Dados!$K$1:$K$1974,Tp.Despesas!D$7,Dados!$J$1:$J$1974,"&gt;="&amp;$A10,Dados!$J$1:$J$1974,"&lt;="&amp;EOMONTH($A10,0))</f>
        <v>0</v>
      </c>
      <c r="E10" s="7">
        <f>SUMIFS(Dados!$I$1:$I$1974,Dados!$K$1:$K$1974,Tp.Despesas!E$7,Dados!$J$1:$J$1974,"&gt;="&amp;$A10,Dados!$J$1:$J$1974,"&lt;="&amp;EOMONTH($A10,0))</f>
        <v>0</v>
      </c>
      <c r="F10" s="7">
        <f>SUMIFS(Dados!$I$1:$I$1974,Dados!$K$1:$K$1974,Tp.Despesas!F$7,Dados!$J$1:$J$1974,"&gt;="&amp;$A10,Dados!$J$1:$J$1974,"&lt;="&amp;EOMONTH($A10,0))</f>
        <v>0</v>
      </c>
      <c r="G10" s="7">
        <f>SUMIFS(Dados!$I$1:$I$1974,Dados!$K$1:$K$1974,Tp.Despesas!G$7,Dados!$J$1:$J$1974,"&gt;="&amp;$A10,Dados!$J$1:$J$1974,"&lt;="&amp;EOMONTH($A10,0))</f>
        <v>0</v>
      </c>
      <c r="H10" s="7">
        <f>SUMIFS(Dados!$I$1:$I$1974,Dados!$K$1:$K$1974,Tp.Despesas!H$7,Dados!$J$1:$J$1974,"&gt;="&amp;$A10,Dados!$J$1:$J$1974,"&lt;="&amp;EOMONTH($A10,0))</f>
        <v>0</v>
      </c>
      <c r="I10" s="7">
        <f>SUMIFS(Dados!$I$1:$I$1974,Dados!$K$1:$K$1974,Tp.Despesas!I$7,Dados!$J$1:$J$1974,"&gt;="&amp;$A10,Dados!$J$1:$J$1974,"&lt;="&amp;EOMONTH($A10,0))</f>
        <v>0</v>
      </c>
      <c r="J10" s="19">
        <f t="shared" si="0"/>
        <v>0</v>
      </c>
    </row>
    <row r="11" spans="1:18" ht="27.95" customHeight="1" x14ac:dyDescent="0.25">
      <c r="A11" s="43">
        <f t="shared" si="1"/>
        <v>44531</v>
      </c>
      <c r="B11" s="37"/>
      <c r="C11" s="7">
        <f>SUMIFS(Dados!$I$1:$I$1974,Dados!$K$1:$K$1974,Tp.Despesas!C$7,Dados!$J$1:$J$1974,"&gt;="&amp;$A11,Dados!$J$1:$J$1974,"&lt;="&amp;EOMONTH($A11,0))</f>
        <v>0</v>
      </c>
      <c r="D11" s="7">
        <f>SUMIFS(Dados!$I$1:$I$1974,Dados!$K$1:$K$1974,Tp.Despesas!D$7,Dados!$J$1:$J$1974,"&gt;="&amp;$A11,Dados!$J$1:$J$1974,"&lt;="&amp;EOMONTH($A11,0))</f>
        <v>0</v>
      </c>
      <c r="E11" s="7">
        <f>SUMIFS(Dados!$I$1:$I$1974,Dados!$K$1:$K$1974,Tp.Despesas!E$7,Dados!$J$1:$J$1974,"&gt;="&amp;$A11,Dados!$J$1:$J$1974,"&lt;="&amp;EOMONTH($A11,0))</f>
        <v>0</v>
      </c>
      <c r="F11" s="7">
        <f>SUMIFS(Dados!$I$1:$I$1974,Dados!$K$1:$K$1974,Tp.Despesas!F$7,Dados!$J$1:$J$1974,"&gt;="&amp;$A11,Dados!$J$1:$J$1974,"&lt;="&amp;EOMONTH($A11,0))</f>
        <v>0</v>
      </c>
      <c r="G11" s="7">
        <f>SUMIFS(Dados!$I$1:$I$1974,Dados!$K$1:$K$1974,Tp.Despesas!G$7,Dados!$J$1:$J$1974,"&gt;="&amp;$A11,Dados!$J$1:$J$1974,"&lt;="&amp;EOMONTH($A11,0))</f>
        <v>0</v>
      </c>
      <c r="H11" s="7">
        <f>SUMIFS(Dados!$I$1:$I$1974,Dados!$K$1:$K$1974,Tp.Despesas!H$7,Dados!$J$1:$J$1974,"&gt;="&amp;$A11,Dados!$J$1:$J$1974,"&lt;="&amp;EOMONTH($A11,0))</f>
        <v>0</v>
      </c>
      <c r="I11" s="7">
        <f>SUMIFS(Dados!$I$1:$I$1974,Dados!$K$1:$K$1974,Tp.Despesas!I$7,Dados!$J$1:$J$1974,"&gt;="&amp;$A11,Dados!$J$1:$J$1974,"&lt;="&amp;EOMONTH($A11,0))</f>
        <v>0</v>
      </c>
      <c r="J11" s="19">
        <f t="shared" si="0"/>
        <v>0</v>
      </c>
    </row>
    <row r="12" spans="1:18" ht="27.95" customHeight="1" x14ac:dyDescent="0.25">
      <c r="A12" s="43">
        <f t="shared" si="1"/>
        <v>44562</v>
      </c>
      <c r="B12" s="37"/>
      <c r="C12" s="7">
        <f>SUMIFS(Dados!$I$1:$I$1974,Dados!$K$1:$K$1974,Tp.Despesas!C$7,Dados!$J$1:$J$1974,"&gt;="&amp;$A12,Dados!$J$1:$J$1974,"&lt;="&amp;EOMONTH($A12,0))</f>
        <v>0</v>
      </c>
      <c r="D12" s="7">
        <f>SUMIFS(Dados!$I$1:$I$1974,Dados!$K$1:$K$1974,Tp.Despesas!D$7,Dados!$J$1:$J$1974,"&gt;="&amp;$A12,Dados!$J$1:$J$1974,"&lt;="&amp;EOMONTH($A12,0))</f>
        <v>0</v>
      </c>
      <c r="E12" s="7">
        <f>SUMIFS(Dados!$I$1:$I$1974,Dados!$K$1:$K$1974,Tp.Despesas!E$7,Dados!$J$1:$J$1974,"&gt;="&amp;$A12,Dados!$J$1:$J$1974,"&lt;="&amp;EOMONTH($A12,0))</f>
        <v>0</v>
      </c>
      <c r="F12" s="7">
        <f>SUMIFS(Dados!$I$1:$I$1974,Dados!$K$1:$K$1974,Tp.Despesas!F$7,Dados!$J$1:$J$1974,"&gt;="&amp;$A12,Dados!$J$1:$J$1974,"&lt;="&amp;EOMONTH($A12,0))</f>
        <v>0</v>
      </c>
      <c r="G12" s="7">
        <f>SUMIFS(Dados!$I$1:$I$1974,Dados!$K$1:$K$1974,Tp.Despesas!G$7,Dados!$J$1:$J$1974,"&gt;="&amp;$A12,Dados!$J$1:$J$1974,"&lt;="&amp;EOMONTH($A12,0))</f>
        <v>0</v>
      </c>
      <c r="H12" s="7">
        <f>SUMIFS(Dados!$I$1:$I$1974,Dados!$K$1:$K$1974,Tp.Despesas!H$7,Dados!$J$1:$J$1974,"&gt;="&amp;$A12,Dados!$J$1:$J$1974,"&lt;="&amp;EOMONTH($A12,0))</f>
        <v>0</v>
      </c>
      <c r="I12" s="7">
        <f>SUMIFS(Dados!$I$1:$I$1974,Dados!$K$1:$K$1974,Tp.Despesas!I$7,Dados!$J$1:$J$1974,"&gt;="&amp;$A12,Dados!$J$1:$J$1974,"&lt;="&amp;EOMONTH($A12,0))</f>
        <v>0</v>
      </c>
      <c r="J12" s="19">
        <f t="shared" si="0"/>
        <v>0</v>
      </c>
    </row>
    <row r="13" spans="1:18" ht="27.95" customHeight="1" x14ac:dyDescent="0.25">
      <c r="A13" s="43">
        <f t="shared" si="1"/>
        <v>44593</v>
      </c>
      <c r="B13" s="37"/>
      <c r="C13" s="7">
        <f>SUMIFS(Dados!$I$1:$I$1974,Dados!$K$1:$K$1974,Tp.Despesas!C$7,Dados!$J$1:$J$1974,"&gt;="&amp;$A13,Dados!$J$1:$J$1974,"&lt;="&amp;EOMONTH($A13,0))</f>
        <v>0</v>
      </c>
      <c r="D13" s="7">
        <f>SUMIFS(Dados!$I$1:$I$1974,Dados!$K$1:$K$1974,Tp.Despesas!D$7,Dados!$J$1:$J$1974,"&gt;="&amp;$A13,Dados!$J$1:$J$1974,"&lt;="&amp;EOMONTH($A13,0))</f>
        <v>0</v>
      </c>
      <c r="E13" s="7">
        <f>SUMIFS(Dados!$I$1:$I$1974,Dados!$K$1:$K$1974,Tp.Despesas!E$7,Dados!$J$1:$J$1974,"&gt;="&amp;$A13,Dados!$J$1:$J$1974,"&lt;="&amp;EOMONTH($A13,0))</f>
        <v>0</v>
      </c>
      <c r="F13" s="7">
        <f>SUMIFS(Dados!$I$1:$I$1974,Dados!$K$1:$K$1974,Tp.Despesas!F$7,Dados!$J$1:$J$1974,"&gt;="&amp;$A13,Dados!$J$1:$J$1974,"&lt;="&amp;EOMONTH($A13,0))</f>
        <v>0</v>
      </c>
      <c r="G13" s="7">
        <f>SUMIFS(Dados!$I$1:$I$1974,Dados!$K$1:$K$1974,Tp.Despesas!G$7,Dados!$J$1:$J$1974,"&gt;="&amp;$A13,Dados!$J$1:$J$1974,"&lt;="&amp;EOMONTH($A13,0))</f>
        <v>0</v>
      </c>
      <c r="H13" s="7">
        <f>SUMIFS(Dados!$I$1:$I$1974,Dados!$K$1:$K$1974,Tp.Despesas!H$7,Dados!$J$1:$J$1974,"&gt;="&amp;$A13,Dados!$J$1:$J$1974,"&lt;="&amp;EOMONTH($A13,0))</f>
        <v>0</v>
      </c>
      <c r="I13" s="7">
        <f>SUMIFS(Dados!$I$1:$I$1974,Dados!$K$1:$K$1974,Tp.Despesas!I$7,Dados!$J$1:$J$1974,"&gt;="&amp;$A13,Dados!$J$1:$J$1974,"&lt;="&amp;EOMONTH($A13,0))</f>
        <v>0</v>
      </c>
      <c r="J13" s="19">
        <f t="shared" si="0"/>
        <v>0</v>
      </c>
    </row>
    <row r="14" spans="1:18" ht="27.95" customHeight="1" x14ac:dyDescent="0.25">
      <c r="A14" s="43">
        <f t="shared" si="1"/>
        <v>44621</v>
      </c>
      <c r="B14" s="37"/>
      <c r="C14" s="7">
        <f>SUMIFS(Dados!$I$1:$I$1974,Dados!$K$1:$K$1974,Tp.Despesas!C$7,Dados!$J$1:$J$1974,"&gt;="&amp;$A14,Dados!$J$1:$J$1974,"&lt;="&amp;EOMONTH($A14,0))</f>
        <v>0</v>
      </c>
      <c r="D14" s="7">
        <f>SUMIFS(Dados!$I$1:$I$1974,Dados!$K$1:$K$1974,Tp.Despesas!D$7,Dados!$J$1:$J$1974,"&gt;="&amp;$A14,Dados!$J$1:$J$1974,"&lt;="&amp;EOMONTH($A14,0))</f>
        <v>0</v>
      </c>
      <c r="E14" s="7">
        <f>SUMIFS(Dados!$I$1:$I$1974,Dados!$K$1:$K$1974,Tp.Despesas!E$7,Dados!$J$1:$J$1974,"&gt;="&amp;$A14,Dados!$J$1:$J$1974,"&lt;="&amp;EOMONTH($A14,0))</f>
        <v>0</v>
      </c>
      <c r="F14" s="7">
        <f>SUMIFS(Dados!$I$1:$I$1974,Dados!$K$1:$K$1974,Tp.Despesas!F$7,Dados!$J$1:$J$1974,"&gt;="&amp;$A14,Dados!$J$1:$J$1974,"&lt;="&amp;EOMONTH($A14,0))</f>
        <v>0</v>
      </c>
      <c r="G14" s="7">
        <f>SUMIFS(Dados!$I$1:$I$1974,Dados!$K$1:$K$1974,Tp.Despesas!G$7,Dados!$J$1:$J$1974,"&gt;="&amp;$A14,Dados!$J$1:$J$1974,"&lt;="&amp;EOMONTH($A14,0))</f>
        <v>0</v>
      </c>
      <c r="H14" s="7">
        <f>SUMIFS(Dados!$I$1:$I$1974,Dados!$K$1:$K$1974,Tp.Despesas!H$7,Dados!$J$1:$J$1974,"&gt;="&amp;$A14,Dados!$J$1:$J$1974,"&lt;="&amp;EOMONTH($A14,0))</f>
        <v>0</v>
      </c>
      <c r="I14" s="7">
        <f>SUMIFS(Dados!$I$1:$I$1974,Dados!$K$1:$K$1974,Tp.Despesas!I$7,Dados!$J$1:$J$1974,"&gt;="&amp;$A14,Dados!$J$1:$J$1974,"&lt;="&amp;EOMONTH($A14,0))</f>
        <v>0</v>
      </c>
      <c r="J14" s="19">
        <f t="shared" si="0"/>
        <v>0</v>
      </c>
    </row>
    <row r="15" spans="1:18" ht="27.95" customHeight="1" x14ac:dyDescent="0.25">
      <c r="A15" s="43">
        <f t="shared" si="1"/>
        <v>44652</v>
      </c>
      <c r="B15" s="37"/>
      <c r="C15" s="7">
        <f>SUMIFS(Dados!$I$1:$I$1974,Dados!$K$1:$K$1974,Tp.Despesas!C$7,Dados!$J$1:$J$1974,"&gt;="&amp;$A15,Dados!$J$1:$J$1974,"&lt;="&amp;EOMONTH($A15,0))</f>
        <v>0</v>
      </c>
      <c r="D15" s="7">
        <f>SUMIFS(Dados!$I$1:$I$1974,Dados!$K$1:$K$1974,Tp.Despesas!D$7,Dados!$J$1:$J$1974,"&gt;="&amp;$A15,Dados!$J$1:$J$1974,"&lt;="&amp;EOMONTH($A15,0))</f>
        <v>0</v>
      </c>
      <c r="E15" s="7">
        <f>SUMIFS(Dados!$I$1:$I$1974,Dados!$K$1:$K$1974,Tp.Despesas!E$7,Dados!$J$1:$J$1974,"&gt;="&amp;$A15,Dados!$J$1:$J$1974,"&lt;="&amp;EOMONTH($A15,0))</f>
        <v>0</v>
      </c>
      <c r="F15" s="7">
        <f>SUMIFS(Dados!$I$1:$I$1974,Dados!$K$1:$K$1974,Tp.Despesas!F$7,Dados!$J$1:$J$1974,"&gt;="&amp;$A15,Dados!$J$1:$J$1974,"&lt;="&amp;EOMONTH($A15,0))</f>
        <v>0</v>
      </c>
      <c r="G15" s="7">
        <f>SUMIFS(Dados!$I$1:$I$1974,Dados!$K$1:$K$1974,Tp.Despesas!G$7,Dados!$J$1:$J$1974,"&gt;="&amp;$A15,Dados!$J$1:$J$1974,"&lt;="&amp;EOMONTH($A15,0))</f>
        <v>0</v>
      </c>
      <c r="H15" s="7">
        <f>SUMIFS(Dados!$I$1:$I$1974,Dados!$K$1:$K$1974,Tp.Despesas!H$7,Dados!$J$1:$J$1974,"&gt;="&amp;$A15,Dados!$J$1:$J$1974,"&lt;="&amp;EOMONTH($A15,0))</f>
        <v>0</v>
      </c>
      <c r="I15" s="7">
        <f>SUMIFS(Dados!$I$1:$I$1974,Dados!$K$1:$K$1974,Tp.Despesas!I$7,Dados!$J$1:$J$1974,"&gt;="&amp;$A15,Dados!$J$1:$J$1974,"&lt;="&amp;EOMONTH($A15,0))</f>
        <v>0</v>
      </c>
      <c r="J15" s="19">
        <f t="shared" si="0"/>
        <v>0</v>
      </c>
    </row>
    <row r="16" spans="1:18" ht="27.95" customHeight="1" x14ac:dyDescent="0.25">
      <c r="A16" s="43">
        <f t="shared" si="1"/>
        <v>44682</v>
      </c>
      <c r="B16" s="37"/>
      <c r="C16" s="7">
        <f>SUMIFS(Dados!$I$1:$I$1974,Dados!$K$1:$K$1974,Tp.Despesas!C$7,Dados!$J$1:$J$1974,"&gt;="&amp;$A16,Dados!$J$1:$J$1974,"&lt;="&amp;EOMONTH($A16,0))</f>
        <v>0</v>
      </c>
      <c r="D16" s="7">
        <f>SUMIFS(Dados!$I$1:$I$1974,Dados!$K$1:$K$1974,Tp.Despesas!D$7,Dados!$J$1:$J$1974,"&gt;="&amp;$A16,Dados!$J$1:$J$1974,"&lt;="&amp;EOMONTH($A16,0))</f>
        <v>0</v>
      </c>
      <c r="E16" s="7">
        <f>SUMIFS(Dados!$I$1:$I$1974,Dados!$K$1:$K$1974,Tp.Despesas!E$7,Dados!$J$1:$J$1974,"&gt;="&amp;$A16,Dados!$J$1:$J$1974,"&lt;="&amp;EOMONTH($A16,0))</f>
        <v>0</v>
      </c>
      <c r="F16" s="7">
        <f>SUMIFS(Dados!$I$1:$I$1974,Dados!$K$1:$K$1974,Tp.Despesas!F$7,Dados!$J$1:$J$1974,"&gt;="&amp;$A16,Dados!$J$1:$J$1974,"&lt;="&amp;EOMONTH($A16,0))</f>
        <v>0</v>
      </c>
      <c r="G16" s="7">
        <f>SUMIFS(Dados!$I$1:$I$1974,Dados!$K$1:$K$1974,Tp.Despesas!G$7,Dados!$J$1:$J$1974,"&gt;="&amp;$A16,Dados!$J$1:$J$1974,"&lt;="&amp;EOMONTH($A16,0))</f>
        <v>0</v>
      </c>
      <c r="H16" s="7">
        <f>SUMIFS(Dados!$I$1:$I$1974,Dados!$K$1:$K$1974,Tp.Despesas!H$7,Dados!$J$1:$J$1974,"&gt;="&amp;$A16,Dados!$J$1:$J$1974,"&lt;="&amp;EOMONTH($A16,0))</f>
        <v>0</v>
      </c>
      <c r="I16" s="7">
        <f>SUMIFS(Dados!$I$1:$I$1974,Dados!$K$1:$K$1974,Tp.Despesas!I$7,Dados!$J$1:$J$1974,"&gt;="&amp;$A16,Dados!$J$1:$J$1974,"&lt;="&amp;EOMONTH($A16,0))</f>
        <v>0</v>
      </c>
      <c r="J16" s="19">
        <f t="shared" si="0"/>
        <v>0</v>
      </c>
    </row>
    <row r="17" spans="1:10" ht="27.95" customHeight="1" x14ac:dyDescent="0.25">
      <c r="A17" s="43">
        <f t="shared" si="1"/>
        <v>44713</v>
      </c>
      <c r="B17" s="37"/>
      <c r="C17" s="7">
        <f>SUMIFS(Dados!$I$1:$I$1974,Dados!$K$1:$K$1974,Tp.Despesas!C$7,Dados!$J$1:$J$1974,"&gt;="&amp;$A17,Dados!$J$1:$J$1974,"&lt;="&amp;EOMONTH($A17,0))</f>
        <v>0</v>
      </c>
      <c r="D17" s="7">
        <f>SUMIFS(Dados!$I$1:$I$1974,Dados!$K$1:$K$1974,Tp.Despesas!D$7,Dados!$J$1:$J$1974,"&gt;="&amp;$A17,Dados!$J$1:$J$1974,"&lt;="&amp;EOMONTH($A17,0))</f>
        <v>0</v>
      </c>
      <c r="E17" s="7">
        <f>SUMIFS(Dados!$I$1:$I$1974,Dados!$K$1:$K$1974,Tp.Despesas!E$7,Dados!$J$1:$J$1974,"&gt;="&amp;$A17,Dados!$J$1:$J$1974,"&lt;="&amp;EOMONTH($A17,0))</f>
        <v>0</v>
      </c>
      <c r="F17" s="7">
        <f>SUMIFS(Dados!$I$1:$I$1974,Dados!$K$1:$K$1974,Tp.Despesas!F$7,Dados!$J$1:$J$1974,"&gt;="&amp;$A17,Dados!$J$1:$J$1974,"&lt;="&amp;EOMONTH($A17,0))</f>
        <v>0</v>
      </c>
      <c r="G17" s="7">
        <f>SUMIFS(Dados!$I$1:$I$1974,Dados!$K$1:$K$1974,Tp.Despesas!G$7,Dados!$J$1:$J$1974,"&gt;="&amp;$A17,Dados!$J$1:$J$1974,"&lt;="&amp;EOMONTH($A17,0))</f>
        <v>0</v>
      </c>
      <c r="H17" s="7">
        <f>SUMIFS(Dados!$I$1:$I$1974,Dados!$K$1:$K$1974,Tp.Despesas!H$7,Dados!$J$1:$J$1974,"&gt;="&amp;$A17,Dados!$J$1:$J$1974,"&lt;="&amp;EOMONTH($A17,0))</f>
        <v>0</v>
      </c>
      <c r="I17" s="7">
        <f>SUMIFS(Dados!$I$1:$I$1974,Dados!$K$1:$K$1974,Tp.Despesas!I$7,Dados!$J$1:$J$1974,"&gt;="&amp;$A17,Dados!$J$1:$J$1974,"&lt;="&amp;EOMONTH($A17,0))</f>
        <v>0</v>
      </c>
      <c r="J17" s="19">
        <f t="shared" si="0"/>
        <v>0</v>
      </c>
    </row>
    <row r="18" spans="1:10" ht="27.95" customHeight="1" x14ac:dyDescent="0.25">
      <c r="A18" s="43">
        <f t="shared" si="1"/>
        <v>44743</v>
      </c>
      <c r="B18" s="37"/>
      <c r="C18" s="7">
        <f>SUMIFS(Dados!$I$1:$I$1974,Dados!$K$1:$K$1974,Tp.Despesas!C$7,Dados!$J$1:$J$1974,"&gt;="&amp;$A18,Dados!$J$1:$J$1974,"&lt;="&amp;EOMONTH($A18,0))</f>
        <v>0</v>
      </c>
      <c r="D18" s="7">
        <f>SUMIFS(Dados!$I$1:$I$1974,Dados!$K$1:$K$1974,Tp.Despesas!D$7,Dados!$J$1:$J$1974,"&gt;="&amp;$A18,Dados!$J$1:$J$1974,"&lt;="&amp;EOMONTH($A18,0))</f>
        <v>0</v>
      </c>
      <c r="E18" s="7">
        <f>SUMIFS(Dados!$I$1:$I$1974,Dados!$K$1:$K$1974,Tp.Despesas!E$7,Dados!$J$1:$J$1974,"&gt;="&amp;$A18,Dados!$J$1:$J$1974,"&lt;="&amp;EOMONTH($A18,0))</f>
        <v>0</v>
      </c>
      <c r="F18" s="7">
        <f>SUMIFS(Dados!$I$1:$I$1974,Dados!$K$1:$K$1974,Tp.Despesas!F$7,Dados!$J$1:$J$1974,"&gt;="&amp;$A18,Dados!$J$1:$J$1974,"&lt;="&amp;EOMONTH($A18,0))</f>
        <v>0</v>
      </c>
      <c r="G18" s="7">
        <f>SUMIFS(Dados!$I$1:$I$1974,Dados!$K$1:$K$1974,Tp.Despesas!G$7,Dados!$J$1:$J$1974,"&gt;="&amp;$A18,Dados!$J$1:$J$1974,"&lt;="&amp;EOMONTH($A18,0))</f>
        <v>0</v>
      </c>
      <c r="H18" s="7">
        <f>SUMIFS(Dados!$I$1:$I$1974,Dados!$K$1:$K$1974,Tp.Despesas!H$7,Dados!$J$1:$J$1974,"&gt;="&amp;$A18,Dados!$J$1:$J$1974,"&lt;="&amp;EOMONTH($A18,0))</f>
        <v>0</v>
      </c>
      <c r="I18" s="7">
        <f>SUMIFS(Dados!$I$1:$I$1974,Dados!$K$1:$K$1974,Tp.Despesas!I$7,Dados!$J$1:$J$1974,"&gt;="&amp;$A18,Dados!$J$1:$J$1974,"&lt;="&amp;EOMONTH($A18,0))</f>
        <v>0</v>
      </c>
      <c r="J18" s="19">
        <f t="shared" si="0"/>
        <v>0</v>
      </c>
    </row>
    <row r="19" spans="1:10" ht="27.95" customHeight="1" x14ac:dyDescent="0.25">
      <c r="A19" s="43">
        <f t="shared" si="1"/>
        <v>44774</v>
      </c>
      <c r="B19" s="37"/>
      <c r="C19" s="7">
        <f>SUMIFS(Dados!$I$1:$I$1974,Dados!$K$1:$K$1974,Tp.Despesas!C$7,Dados!$J$1:$J$1974,"&gt;="&amp;$A19,Dados!$J$1:$J$1974,"&lt;="&amp;EOMONTH($A19,0))</f>
        <v>0</v>
      </c>
      <c r="D19" s="7">
        <f>SUMIFS(Dados!$I$1:$I$1974,Dados!$K$1:$K$1974,Tp.Despesas!D$7,Dados!$J$1:$J$1974,"&gt;="&amp;$A19,Dados!$J$1:$J$1974,"&lt;="&amp;EOMONTH($A19,0))</f>
        <v>0</v>
      </c>
      <c r="E19" s="7">
        <f>SUMIFS(Dados!$I$1:$I$1974,Dados!$K$1:$K$1974,Tp.Despesas!E$7,Dados!$J$1:$J$1974,"&gt;="&amp;$A19,Dados!$J$1:$J$1974,"&lt;="&amp;EOMONTH($A19,0))</f>
        <v>0</v>
      </c>
      <c r="F19" s="7">
        <f>SUMIFS(Dados!$I$1:$I$1974,Dados!$K$1:$K$1974,Tp.Despesas!F$7,Dados!$J$1:$J$1974,"&gt;="&amp;$A19,Dados!$J$1:$J$1974,"&lt;="&amp;EOMONTH($A19,0))</f>
        <v>0</v>
      </c>
      <c r="G19" s="7">
        <f>SUMIFS(Dados!$I$1:$I$1974,Dados!$K$1:$K$1974,Tp.Despesas!G$7,Dados!$J$1:$J$1974,"&gt;="&amp;$A19,Dados!$J$1:$J$1974,"&lt;="&amp;EOMONTH($A19,0))</f>
        <v>0</v>
      </c>
      <c r="H19" s="7">
        <f>SUMIFS(Dados!$I$1:$I$1974,Dados!$K$1:$K$1974,Tp.Despesas!H$7,Dados!$J$1:$J$1974,"&gt;="&amp;$A19,Dados!$J$1:$J$1974,"&lt;="&amp;EOMONTH($A19,0))</f>
        <v>0</v>
      </c>
      <c r="I19" s="7">
        <f>SUMIFS(Dados!$I$1:$I$1974,Dados!$K$1:$K$1974,Tp.Despesas!I$7,Dados!$J$1:$J$1974,"&gt;="&amp;$A19,Dados!$J$1:$J$1974,"&lt;="&amp;EOMONTH($A19,0))</f>
        <v>0</v>
      </c>
      <c r="J19" s="19">
        <f t="shared" si="0"/>
        <v>0</v>
      </c>
    </row>
    <row r="20" spans="1:10" ht="27.95" customHeight="1" x14ac:dyDescent="0.25">
      <c r="A20" s="43">
        <f t="shared" si="1"/>
        <v>44805</v>
      </c>
      <c r="B20" s="37"/>
      <c r="C20" s="7">
        <f>SUMIFS(Dados!$I$1:$I$1974,Dados!$K$1:$K$1974,Tp.Despesas!C$7,Dados!$J$1:$J$1974,"&gt;="&amp;$A20,Dados!$J$1:$J$1974,"&lt;="&amp;EOMONTH($A20,0))</f>
        <v>0</v>
      </c>
      <c r="D20" s="7">
        <f>SUMIFS(Dados!$I$1:$I$1974,Dados!$K$1:$K$1974,Tp.Despesas!D$7,Dados!$J$1:$J$1974,"&gt;="&amp;$A20,Dados!$J$1:$J$1974,"&lt;="&amp;EOMONTH($A20,0))</f>
        <v>0</v>
      </c>
      <c r="E20" s="7">
        <f>SUMIFS(Dados!$I$1:$I$1974,Dados!$K$1:$K$1974,Tp.Despesas!E$7,Dados!$J$1:$J$1974,"&gt;="&amp;$A20,Dados!$J$1:$J$1974,"&lt;="&amp;EOMONTH($A20,0))</f>
        <v>0</v>
      </c>
      <c r="F20" s="7">
        <f>SUMIFS(Dados!$I$1:$I$1974,Dados!$K$1:$K$1974,Tp.Despesas!F$7,Dados!$J$1:$J$1974,"&gt;="&amp;$A20,Dados!$J$1:$J$1974,"&lt;="&amp;EOMONTH($A20,0))</f>
        <v>0</v>
      </c>
      <c r="G20" s="7">
        <f>SUMIFS(Dados!$I$1:$I$1974,Dados!$K$1:$K$1974,Tp.Despesas!G$7,Dados!$J$1:$J$1974,"&gt;="&amp;$A20,Dados!$J$1:$J$1974,"&lt;="&amp;EOMONTH($A20,0))</f>
        <v>0</v>
      </c>
      <c r="H20" s="7">
        <f>SUMIFS(Dados!$I$1:$I$1974,Dados!$K$1:$K$1974,Tp.Despesas!H$7,Dados!$J$1:$J$1974,"&gt;="&amp;$A20,Dados!$J$1:$J$1974,"&lt;="&amp;EOMONTH($A20,0))</f>
        <v>0</v>
      </c>
      <c r="I20" s="7">
        <f>SUMIFS(Dados!$I$1:$I$1974,Dados!$K$1:$K$1974,Tp.Despesas!I$7,Dados!$J$1:$J$1974,"&gt;="&amp;$A20,Dados!$J$1:$J$1974,"&lt;="&amp;EOMONTH($A20,0))</f>
        <v>0</v>
      </c>
      <c r="J20" s="19">
        <f t="shared" si="0"/>
        <v>0</v>
      </c>
    </row>
    <row r="21" spans="1:10" ht="27.95" customHeight="1" x14ac:dyDescent="0.25">
      <c r="A21" s="43">
        <f t="shared" si="1"/>
        <v>44835</v>
      </c>
      <c r="B21" s="31"/>
      <c r="C21" s="7">
        <f>SUMIFS(Dados!$I$1:$I$1974,Dados!$K$1:$K$1974,Tp.Despesas!C$7,Dados!$J$1:$J$1974,"&gt;="&amp;$A21,Dados!$J$1:$J$1974,"&lt;="&amp;EOMONTH($A21,0))</f>
        <v>0</v>
      </c>
      <c r="D21" s="7">
        <f>SUMIFS(Dados!$I$1:$I$1974,Dados!$K$1:$K$1974,Tp.Despesas!D$7,Dados!$J$1:$J$1974,"&gt;="&amp;$A21,Dados!$J$1:$J$1974,"&lt;="&amp;EOMONTH($A21,0))</f>
        <v>0</v>
      </c>
      <c r="E21" s="7">
        <f>SUMIFS(Dados!$I$1:$I$1974,Dados!$K$1:$K$1974,Tp.Despesas!E$7,Dados!$J$1:$J$1974,"&gt;="&amp;$A21,Dados!$J$1:$J$1974,"&lt;="&amp;EOMONTH($A21,0))</f>
        <v>0</v>
      </c>
      <c r="F21" s="7">
        <f>SUMIFS(Dados!$I$1:$I$1974,Dados!$K$1:$K$1974,Tp.Despesas!F$7,Dados!$J$1:$J$1974,"&gt;="&amp;$A21,Dados!$J$1:$J$1974,"&lt;="&amp;EOMONTH($A21,0))</f>
        <v>0</v>
      </c>
      <c r="G21" s="7">
        <f>SUMIFS(Dados!$I$1:$I$1974,Dados!$K$1:$K$1974,Tp.Despesas!G$7,Dados!$J$1:$J$1974,"&gt;="&amp;$A21,Dados!$J$1:$J$1974,"&lt;="&amp;EOMONTH($A21,0))</f>
        <v>0</v>
      </c>
      <c r="H21" s="7">
        <f>SUMIFS(Dados!$I$1:$I$1974,Dados!$K$1:$K$1974,Tp.Despesas!H$7,Dados!$J$1:$J$1974,"&gt;="&amp;$A21,Dados!$J$1:$J$1974,"&lt;="&amp;EOMONTH($A21,0))</f>
        <v>0</v>
      </c>
      <c r="I21" s="7">
        <f>SUMIFS(Dados!$I$1:$I$1974,Dados!$K$1:$K$1974,Tp.Despesas!I$7,Dados!$J$1:$J$1974,"&gt;="&amp;$A21,Dados!$J$1:$J$1974,"&lt;="&amp;EOMONTH($A21,0))</f>
        <v>0</v>
      </c>
      <c r="J21" s="18">
        <f t="shared" si="0"/>
        <v>0</v>
      </c>
    </row>
    <row r="22" spans="1:10" ht="27.95" customHeight="1" x14ac:dyDescent="0.25">
      <c r="A22" s="43">
        <f t="shared" si="1"/>
        <v>44866</v>
      </c>
      <c r="B22" s="31"/>
      <c r="C22" s="7">
        <f>SUMIFS(Dados!$I$1:$I$1974,Dados!$K$1:$K$1974,Tp.Despesas!C$7,Dados!$J$1:$J$1974,"&gt;="&amp;$A22,Dados!$J$1:$J$1974,"&lt;="&amp;EOMONTH($A22,0))</f>
        <v>0</v>
      </c>
      <c r="D22" s="7">
        <f>SUMIFS(Dados!$I$1:$I$1974,Dados!$K$1:$K$1974,Tp.Despesas!D$7,Dados!$J$1:$J$1974,"&gt;="&amp;$A22,Dados!$J$1:$J$1974,"&lt;="&amp;EOMONTH($A22,0))</f>
        <v>0</v>
      </c>
      <c r="E22" s="7">
        <f>SUMIFS(Dados!$I$1:$I$1974,Dados!$K$1:$K$1974,Tp.Despesas!E$7,Dados!$J$1:$J$1974,"&gt;="&amp;$A22,Dados!$J$1:$J$1974,"&lt;="&amp;EOMONTH($A22,0))</f>
        <v>0</v>
      </c>
      <c r="F22" s="7">
        <f>SUMIFS(Dados!$I$1:$I$1974,Dados!$K$1:$K$1974,Tp.Despesas!F$7,Dados!$J$1:$J$1974,"&gt;="&amp;$A22,Dados!$J$1:$J$1974,"&lt;="&amp;EOMONTH($A22,0))</f>
        <v>0</v>
      </c>
      <c r="G22" s="7">
        <f>SUMIFS(Dados!$I$1:$I$1974,Dados!$K$1:$K$1974,Tp.Despesas!G$7,Dados!$J$1:$J$1974,"&gt;="&amp;$A22,Dados!$J$1:$J$1974,"&lt;="&amp;EOMONTH($A22,0))</f>
        <v>0</v>
      </c>
      <c r="H22" s="7">
        <f>SUMIFS(Dados!$I$1:$I$1974,Dados!$K$1:$K$1974,Tp.Despesas!H$7,Dados!$J$1:$J$1974,"&gt;="&amp;$A22,Dados!$J$1:$J$1974,"&lt;="&amp;EOMONTH($A22,0))</f>
        <v>0</v>
      </c>
      <c r="I22" s="7">
        <f>SUMIFS(Dados!$I$1:$I$1974,Dados!$K$1:$K$1974,Tp.Despesas!I$7,Dados!$J$1:$J$1974,"&gt;="&amp;$A22,Dados!$J$1:$J$1974,"&lt;="&amp;EOMONTH($A22,0))</f>
        <v>0</v>
      </c>
      <c r="J22" s="19">
        <f t="shared" si="0"/>
        <v>0</v>
      </c>
    </row>
    <row r="23" spans="1:10" ht="27.95" customHeight="1" x14ac:dyDescent="0.25">
      <c r="A23" s="43">
        <f t="shared" si="1"/>
        <v>44896</v>
      </c>
      <c r="B23" s="31"/>
      <c r="C23" s="7">
        <f>SUMIFS(Dados!$I$1:$I$1974,Dados!$K$1:$K$1974,Tp.Despesas!C$7,Dados!$J$1:$J$1974,"&gt;="&amp;$A23,Dados!$J$1:$J$1974,"&lt;="&amp;EOMONTH($A23,0))</f>
        <v>0</v>
      </c>
      <c r="D23" s="7">
        <f>SUMIFS(Dados!$I$1:$I$1974,Dados!$K$1:$K$1974,Tp.Despesas!D$7,Dados!$J$1:$J$1974,"&gt;="&amp;$A23,Dados!$J$1:$J$1974,"&lt;="&amp;EOMONTH($A23,0))</f>
        <v>0</v>
      </c>
      <c r="E23" s="7">
        <f>SUMIFS(Dados!$I$1:$I$1974,Dados!$K$1:$K$1974,Tp.Despesas!E$7,Dados!$J$1:$J$1974,"&gt;="&amp;$A23,Dados!$J$1:$J$1974,"&lt;="&amp;EOMONTH($A23,0))</f>
        <v>0</v>
      </c>
      <c r="F23" s="7">
        <f>SUMIFS(Dados!$I$1:$I$1974,Dados!$K$1:$K$1974,Tp.Despesas!F$7,Dados!$J$1:$J$1974,"&gt;="&amp;$A23,Dados!$J$1:$J$1974,"&lt;="&amp;EOMONTH($A23,0))</f>
        <v>0</v>
      </c>
      <c r="G23" s="7">
        <f>SUMIFS(Dados!$I$1:$I$1974,Dados!$K$1:$K$1974,Tp.Despesas!G$7,Dados!$J$1:$J$1974,"&gt;="&amp;$A23,Dados!$J$1:$J$1974,"&lt;="&amp;EOMONTH($A23,0))</f>
        <v>0</v>
      </c>
      <c r="H23" s="7">
        <f>SUMIFS(Dados!$I$1:$I$1974,Dados!$K$1:$K$1974,Tp.Despesas!H$7,Dados!$J$1:$J$1974,"&gt;="&amp;$A23,Dados!$J$1:$J$1974,"&lt;="&amp;EOMONTH($A23,0))</f>
        <v>0</v>
      </c>
      <c r="I23" s="7">
        <f>SUMIFS(Dados!$I$1:$I$1974,Dados!$K$1:$K$1974,Tp.Despesas!I$7,Dados!$J$1:$J$1974,"&gt;="&amp;$A23,Dados!$J$1:$J$1974,"&lt;="&amp;EOMONTH($A23,0))</f>
        <v>0</v>
      </c>
      <c r="J23" s="19">
        <f t="shared" si="0"/>
        <v>0</v>
      </c>
    </row>
    <row r="24" spans="1:10" ht="27.95" customHeight="1" x14ac:dyDescent="0.25">
      <c r="A24" s="43">
        <f t="shared" si="1"/>
        <v>44927</v>
      </c>
      <c r="B24" s="31"/>
      <c r="C24" s="7">
        <f>SUMIFS(Dados!$I$1:$I$1974,Dados!$K$1:$K$1974,Tp.Despesas!C$7,Dados!$J$1:$J$1974,"&gt;="&amp;$A24,Dados!$J$1:$J$1974,"&lt;="&amp;EOMONTH($A24,0))</f>
        <v>0</v>
      </c>
      <c r="D24" s="7">
        <f>SUMIFS(Dados!$I$1:$I$1974,Dados!$K$1:$K$1974,Tp.Despesas!D$7,Dados!$J$1:$J$1974,"&gt;="&amp;$A24,Dados!$J$1:$J$1974,"&lt;="&amp;EOMONTH($A24,0))</f>
        <v>0</v>
      </c>
      <c r="E24" s="7">
        <f>SUMIFS(Dados!$I$1:$I$1974,Dados!$K$1:$K$1974,Tp.Despesas!E$7,Dados!$J$1:$J$1974,"&gt;="&amp;$A24,Dados!$J$1:$J$1974,"&lt;="&amp;EOMONTH($A24,0))</f>
        <v>0</v>
      </c>
      <c r="F24" s="7">
        <f>SUMIFS(Dados!$I$1:$I$1974,Dados!$K$1:$K$1974,Tp.Despesas!F$7,Dados!$J$1:$J$1974,"&gt;="&amp;$A24,Dados!$J$1:$J$1974,"&lt;="&amp;EOMONTH($A24,0))</f>
        <v>0</v>
      </c>
      <c r="G24" s="7">
        <f>SUMIFS(Dados!$I$1:$I$1974,Dados!$K$1:$K$1974,Tp.Despesas!G$7,Dados!$J$1:$J$1974,"&gt;="&amp;$A24,Dados!$J$1:$J$1974,"&lt;="&amp;EOMONTH($A24,0))</f>
        <v>0</v>
      </c>
      <c r="H24" s="7">
        <f>SUMIFS(Dados!$I$1:$I$1974,Dados!$K$1:$K$1974,Tp.Despesas!H$7,Dados!$J$1:$J$1974,"&gt;="&amp;$A24,Dados!$J$1:$J$1974,"&lt;="&amp;EOMONTH($A24,0))</f>
        <v>0</v>
      </c>
      <c r="I24" s="7">
        <f>SUMIFS(Dados!$I$1:$I$1974,Dados!$K$1:$K$1974,Tp.Despesas!I$7,Dados!$J$1:$J$1974,"&gt;="&amp;$A24,Dados!$J$1:$J$1974,"&lt;="&amp;EOMONTH($A24,0))</f>
        <v>0</v>
      </c>
      <c r="J24" s="19">
        <f t="shared" si="0"/>
        <v>0</v>
      </c>
    </row>
    <row r="25" spans="1:10" ht="27.95" customHeight="1" x14ac:dyDescent="0.25">
      <c r="A25" s="43">
        <f t="shared" si="1"/>
        <v>44958</v>
      </c>
      <c r="B25" s="31"/>
      <c r="C25" s="7">
        <f>SUMIFS(Dados!$I$1:$I$1974,Dados!$K$1:$K$1974,Tp.Despesas!C$7,Dados!$J$1:$J$1974,"&gt;="&amp;$A25,Dados!$J$1:$J$1974,"&lt;="&amp;EOMONTH($A25,0))</f>
        <v>0</v>
      </c>
      <c r="D25" s="7">
        <f>SUMIFS(Dados!$I$1:$I$1974,Dados!$K$1:$K$1974,Tp.Despesas!D$7,Dados!$J$1:$J$1974,"&gt;="&amp;$A25,Dados!$J$1:$J$1974,"&lt;="&amp;EOMONTH($A25,0))</f>
        <v>0</v>
      </c>
      <c r="E25" s="7">
        <f>SUMIFS(Dados!$I$1:$I$1974,Dados!$K$1:$K$1974,Tp.Despesas!E$7,Dados!$J$1:$J$1974,"&gt;="&amp;$A25,Dados!$J$1:$J$1974,"&lt;="&amp;EOMONTH($A25,0))</f>
        <v>0</v>
      </c>
      <c r="F25" s="7">
        <f>SUMIFS(Dados!$I$1:$I$1974,Dados!$K$1:$K$1974,Tp.Despesas!F$7,Dados!$J$1:$J$1974,"&gt;="&amp;$A25,Dados!$J$1:$J$1974,"&lt;="&amp;EOMONTH($A25,0))</f>
        <v>0</v>
      </c>
      <c r="G25" s="7">
        <f>SUMIFS(Dados!$I$1:$I$1974,Dados!$K$1:$K$1974,Tp.Despesas!G$7,Dados!$J$1:$J$1974,"&gt;="&amp;$A25,Dados!$J$1:$J$1974,"&lt;="&amp;EOMONTH($A25,0))</f>
        <v>0</v>
      </c>
      <c r="H25" s="7">
        <f>SUMIFS(Dados!$I$1:$I$1974,Dados!$K$1:$K$1974,Tp.Despesas!H$7,Dados!$J$1:$J$1974,"&gt;="&amp;$A25,Dados!$J$1:$J$1974,"&lt;="&amp;EOMONTH($A25,0))</f>
        <v>0</v>
      </c>
      <c r="I25" s="7">
        <f>SUMIFS(Dados!$I$1:$I$1974,Dados!$K$1:$K$1974,Tp.Despesas!I$7,Dados!$J$1:$J$1974,"&gt;="&amp;$A25,Dados!$J$1:$J$1974,"&lt;="&amp;EOMONTH($A25,0))</f>
        <v>0</v>
      </c>
      <c r="J25" s="19">
        <f t="shared" si="0"/>
        <v>0</v>
      </c>
    </row>
    <row r="26" spans="1:10" ht="27.95" customHeight="1" x14ac:dyDescent="0.25">
      <c r="A26" s="43">
        <f t="shared" si="1"/>
        <v>44986</v>
      </c>
      <c r="B26" s="31"/>
      <c r="C26" s="7">
        <f>SUMIFS(Dados!$I$1:$I$1974,Dados!$K$1:$K$1974,Tp.Despesas!C$7,Dados!$J$1:$J$1974,"&gt;="&amp;$A26,Dados!$J$1:$J$1974,"&lt;="&amp;EOMONTH($A26,0))</f>
        <v>0</v>
      </c>
      <c r="D26" s="7">
        <f>SUMIFS(Dados!$I$1:$I$1974,Dados!$K$1:$K$1974,Tp.Despesas!D$7,Dados!$J$1:$J$1974,"&gt;="&amp;$A26,Dados!$J$1:$J$1974,"&lt;="&amp;EOMONTH($A26,0))</f>
        <v>0</v>
      </c>
      <c r="E26" s="7">
        <f>SUMIFS(Dados!$I$1:$I$1974,Dados!$K$1:$K$1974,Tp.Despesas!E$7,Dados!$J$1:$J$1974,"&gt;="&amp;$A26,Dados!$J$1:$J$1974,"&lt;="&amp;EOMONTH($A26,0))</f>
        <v>0</v>
      </c>
      <c r="F26" s="7">
        <f>SUMIFS(Dados!$I$1:$I$1974,Dados!$K$1:$K$1974,Tp.Despesas!F$7,Dados!$J$1:$J$1974,"&gt;="&amp;$A26,Dados!$J$1:$J$1974,"&lt;="&amp;EOMONTH($A26,0))</f>
        <v>0</v>
      </c>
      <c r="G26" s="7">
        <f>SUMIFS(Dados!$I$1:$I$1974,Dados!$K$1:$K$1974,Tp.Despesas!G$7,Dados!$J$1:$J$1974,"&gt;="&amp;$A26,Dados!$J$1:$J$1974,"&lt;="&amp;EOMONTH($A26,0))</f>
        <v>0</v>
      </c>
      <c r="H26" s="7">
        <f>SUMIFS(Dados!$I$1:$I$1974,Dados!$K$1:$K$1974,Tp.Despesas!H$7,Dados!$J$1:$J$1974,"&gt;="&amp;$A26,Dados!$J$1:$J$1974,"&lt;="&amp;EOMONTH($A26,0))</f>
        <v>0</v>
      </c>
      <c r="I26" s="7">
        <f>SUMIFS(Dados!$I$1:$I$1974,Dados!$K$1:$K$1974,Tp.Despesas!I$7,Dados!$J$1:$J$1974,"&gt;="&amp;$A26,Dados!$J$1:$J$1974,"&lt;="&amp;EOMONTH($A26,0))</f>
        <v>0</v>
      </c>
      <c r="J26" s="19">
        <f t="shared" si="0"/>
        <v>0</v>
      </c>
    </row>
    <row r="27" spans="1:10" ht="27.95" customHeight="1" x14ac:dyDescent="0.25">
      <c r="A27" s="43">
        <f t="shared" si="1"/>
        <v>45017</v>
      </c>
      <c r="B27" s="31"/>
      <c r="C27" s="7">
        <f>SUMIFS(Dados!$I$1:$I$1974,Dados!$K$1:$K$1974,Tp.Despesas!C$7,Dados!$J$1:$J$1974,"&gt;="&amp;$A27,Dados!$J$1:$J$1974,"&lt;="&amp;EOMONTH($A27,0))</f>
        <v>0</v>
      </c>
      <c r="D27" s="7">
        <f>SUMIFS(Dados!$I$1:$I$1974,Dados!$K$1:$K$1974,Tp.Despesas!D$7,Dados!$J$1:$J$1974,"&gt;="&amp;$A27,Dados!$J$1:$J$1974,"&lt;="&amp;EOMONTH($A27,0))</f>
        <v>0</v>
      </c>
      <c r="E27" s="7">
        <f>SUMIFS(Dados!$I$1:$I$1974,Dados!$K$1:$K$1974,Tp.Despesas!E$7,Dados!$J$1:$J$1974,"&gt;="&amp;$A27,Dados!$J$1:$J$1974,"&lt;="&amp;EOMONTH($A27,0))</f>
        <v>0</v>
      </c>
      <c r="F27" s="7">
        <f>SUMIFS(Dados!$I$1:$I$1974,Dados!$K$1:$K$1974,Tp.Despesas!F$7,Dados!$J$1:$J$1974,"&gt;="&amp;$A27,Dados!$J$1:$J$1974,"&lt;="&amp;EOMONTH($A27,0))</f>
        <v>0</v>
      </c>
      <c r="G27" s="7">
        <f>SUMIFS(Dados!$I$1:$I$1974,Dados!$K$1:$K$1974,Tp.Despesas!G$7,Dados!$J$1:$J$1974,"&gt;="&amp;$A27,Dados!$J$1:$J$1974,"&lt;="&amp;EOMONTH($A27,0))</f>
        <v>0</v>
      </c>
      <c r="H27" s="7">
        <f>SUMIFS(Dados!$I$1:$I$1974,Dados!$K$1:$K$1974,Tp.Despesas!H$7,Dados!$J$1:$J$1974,"&gt;="&amp;$A27,Dados!$J$1:$J$1974,"&lt;="&amp;EOMONTH($A27,0))</f>
        <v>0</v>
      </c>
      <c r="I27" s="7">
        <f>SUMIFS(Dados!$I$1:$I$1974,Dados!$K$1:$K$1974,Tp.Despesas!I$7,Dados!$J$1:$J$1974,"&gt;="&amp;$A27,Dados!$J$1:$J$1974,"&lt;="&amp;EOMONTH($A27,0))</f>
        <v>0</v>
      </c>
      <c r="J27" s="19">
        <f t="shared" si="0"/>
        <v>0</v>
      </c>
    </row>
    <row r="28" spans="1:10" ht="27.95" customHeight="1" x14ac:dyDescent="0.25">
      <c r="A28" s="43">
        <f t="shared" si="1"/>
        <v>45047</v>
      </c>
      <c r="B28" s="31"/>
      <c r="C28" s="7">
        <f>SUMIFS(Dados!$I$1:$I$1974,Dados!$K$1:$K$1974,Tp.Despesas!C$7,Dados!$J$1:$J$1974,"&gt;="&amp;$A28,Dados!$J$1:$J$1974,"&lt;="&amp;EOMONTH($A28,0))</f>
        <v>0</v>
      </c>
      <c r="D28" s="7">
        <f>SUMIFS(Dados!$I$1:$I$1974,Dados!$K$1:$K$1974,Tp.Despesas!D$7,Dados!$J$1:$J$1974,"&gt;="&amp;$A28,Dados!$J$1:$J$1974,"&lt;="&amp;EOMONTH($A28,0))</f>
        <v>0</v>
      </c>
      <c r="E28" s="7">
        <f>SUMIFS(Dados!$I$1:$I$1974,Dados!$K$1:$K$1974,Tp.Despesas!E$7,Dados!$J$1:$J$1974,"&gt;="&amp;$A28,Dados!$J$1:$J$1974,"&lt;="&amp;EOMONTH($A28,0))</f>
        <v>0</v>
      </c>
      <c r="F28" s="7">
        <f>SUMIFS(Dados!$I$1:$I$1974,Dados!$K$1:$K$1974,Tp.Despesas!F$7,Dados!$J$1:$J$1974,"&gt;="&amp;$A28,Dados!$J$1:$J$1974,"&lt;="&amp;EOMONTH($A28,0))</f>
        <v>0</v>
      </c>
      <c r="G28" s="7">
        <f>SUMIFS(Dados!$I$1:$I$1974,Dados!$K$1:$K$1974,Tp.Despesas!G$7,Dados!$J$1:$J$1974,"&gt;="&amp;$A28,Dados!$J$1:$J$1974,"&lt;="&amp;EOMONTH($A28,0))</f>
        <v>0</v>
      </c>
      <c r="H28" s="7">
        <f>SUMIFS(Dados!$I$1:$I$1974,Dados!$K$1:$K$1974,Tp.Despesas!H$7,Dados!$J$1:$J$1974,"&gt;="&amp;$A28,Dados!$J$1:$J$1974,"&lt;="&amp;EOMONTH($A28,0))</f>
        <v>0</v>
      </c>
      <c r="I28" s="7">
        <f>SUMIFS(Dados!$I$1:$I$1974,Dados!$K$1:$K$1974,Tp.Despesas!I$7,Dados!$J$1:$J$1974,"&gt;="&amp;$A28,Dados!$J$1:$J$1974,"&lt;="&amp;EOMONTH($A28,0))</f>
        <v>0</v>
      </c>
      <c r="J28" s="19">
        <f t="shared" si="0"/>
        <v>0</v>
      </c>
    </row>
    <row r="29" spans="1:10" ht="27.95" customHeight="1" x14ac:dyDescent="0.25">
      <c r="A29" s="43">
        <f t="shared" si="1"/>
        <v>45078</v>
      </c>
      <c r="B29" s="31"/>
      <c r="C29" s="7">
        <f>SUMIFS(Dados!$I$1:$I$1974,Dados!$K$1:$K$1974,Tp.Despesas!C$7,Dados!$J$1:$J$1974,"&gt;="&amp;$A29,Dados!$J$1:$J$1974,"&lt;="&amp;EOMONTH($A29,0))</f>
        <v>0</v>
      </c>
      <c r="D29" s="7">
        <f>SUMIFS(Dados!$I$1:$I$1974,Dados!$K$1:$K$1974,Tp.Despesas!D$7,Dados!$J$1:$J$1974,"&gt;="&amp;$A29,Dados!$J$1:$J$1974,"&lt;="&amp;EOMONTH($A29,0))</f>
        <v>0</v>
      </c>
      <c r="E29" s="7">
        <f>SUMIFS(Dados!$I$1:$I$1974,Dados!$K$1:$K$1974,Tp.Despesas!E$7,Dados!$J$1:$J$1974,"&gt;="&amp;$A29,Dados!$J$1:$J$1974,"&lt;="&amp;EOMONTH($A29,0))</f>
        <v>0</v>
      </c>
      <c r="F29" s="7">
        <f>SUMIFS(Dados!$I$1:$I$1974,Dados!$K$1:$K$1974,Tp.Despesas!F$7,Dados!$J$1:$J$1974,"&gt;="&amp;$A29,Dados!$J$1:$J$1974,"&lt;="&amp;EOMONTH($A29,0))</f>
        <v>0</v>
      </c>
      <c r="G29" s="7">
        <f>SUMIFS(Dados!$I$1:$I$1974,Dados!$K$1:$K$1974,Tp.Despesas!G$7,Dados!$J$1:$J$1974,"&gt;="&amp;$A29,Dados!$J$1:$J$1974,"&lt;="&amp;EOMONTH($A29,0))</f>
        <v>0</v>
      </c>
      <c r="H29" s="7">
        <f>SUMIFS(Dados!$I$1:$I$1974,Dados!$K$1:$K$1974,Tp.Despesas!H$7,Dados!$J$1:$J$1974,"&gt;="&amp;$A29,Dados!$J$1:$J$1974,"&lt;="&amp;EOMONTH($A29,0))</f>
        <v>0</v>
      </c>
      <c r="I29" s="7">
        <f>SUMIFS(Dados!$I$1:$I$1974,Dados!$K$1:$K$1974,Tp.Despesas!I$7,Dados!$J$1:$J$1974,"&gt;="&amp;$A29,Dados!$J$1:$J$1974,"&lt;="&amp;EOMONTH($A29,0))</f>
        <v>0</v>
      </c>
      <c r="J29" s="18">
        <f t="shared" si="0"/>
        <v>0</v>
      </c>
    </row>
    <row r="30" spans="1:10" ht="27.95" customHeight="1" x14ac:dyDescent="0.25">
      <c r="A30" s="43">
        <f t="shared" si="1"/>
        <v>45108</v>
      </c>
      <c r="B30" s="31"/>
      <c r="C30" s="7">
        <f>SUMIFS(Dados!$I$1:$I$1974,Dados!$K$1:$K$1974,Tp.Despesas!C$7,Dados!$J$1:$J$1974,"&gt;="&amp;$A30,Dados!$J$1:$J$1974,"&lt;="&amp;EOMONTH($A30,0))</f>
        <v>0</v>
      </c>
      <c r="D30" s="7">
        <f>SUMIFS(Dados!$I$1:$I$1974,Dados!$K$1:$K$1974,Tp.Despesas!D$7,Dados!$J$1:$J$1974,"&gt;="&amp;$A30,Dados!$J$1:$J$1974,"&lt;="&amp;EOMONTH($A30,0))</f>
        <v>0</v>
      </c>
      <c r="E30" s="7">
        <f>SUMIFS(Dados!$I$1:$I$1974,Dados!$K$1:$K$1974,Tp.Despesas!E$7,Dados!$J$1:$J$1974,"&gt;="&amp;$A30,Dados!$J$1:$J$1974,"&lt;="&amp;EOMONTH($A30,0))</f>
        <v>0</v>
      </c>
      <c r="F30" s="7">
        <f>SUMIFS(Dados!$I$1:$I$1974,Dados!$K$1:$K$1974,Tp.Despesas!F$7,Dados!$J$1:$J$1974,"&gt;="&amp;$A30,Dados!$J$1:$J$1974,"&lt;="&amp;EOMONTH($A30,0))</f>
        <v>0</v>
      </c>
      <c r="G30" s="7">
        <f>SUMIFS(Dados!$I$1:$I$1974,Dados!$K$1:$K$1974,Tp.Despesas!G$7,Dados!$J$1:$J$1974,"&gt;="&amp;$A30,Dados!$J$1:$J$1974,"&lt;="&amp;EOMONTH($A30,0))</f>
        <v>0</v>
      </c>
      <c r="H30" s="7">
        <f>SUMIFS(Dados!$I$1:$I$1974,Dados!$K$1:$K$1974,Tp.Despesas!H$7,Dados!$J$1:$J$1974,"&gt;="&amp;$A30,Dados!$J$1:$J$1974,"&lt;="&amp;EOMONTH($A30,0))</f>
        <v>0</v>
      </c>
      <c r="I30" s="7">
        <f>SUMIFS(Dados!$I$1:$I$1974,Dados!$K$1:$K$1974,Tp.Despesas!I$7,Dados!$J$1:$J$1974,"&gt;="&amp;$A30,Dados!$J$1:$J$1974,"&lt;="&amp;EOMONTH($A30,0))</f>
        <v>0</v>
      </c>
      <c r="J30" s="19">
        <f t="shared" si="0"/>
        <v>0</v>
      </c>
    </row>
    <row r="31" spans="1:10" ht="27.95" customHeight="1" x14ac:dyDescent="0.25">
      <c r="A31" s="43">
        <f t="shared" si="1"/>
        <v>45139</v>
      </c>
      <c r="B31" s="31"/>
      <c r="C31" s="7">
        <f>SUMIFS(Dados!$I$1:$I$1974,Dados!$K$1:$K$1974,Tp.Despesas!C$7,Dados!$J$1:$J$1974,"&gt;="&amp;$A31,Dados!$J$1:$J$1974,"&lt;="&amp;EOMONTH($A31,0))</f>
        <v>0</v>
      </c>
      <c r="D31" s="7">
        <f>SUMIFS(Dados!$I$1:$I$1974,Dados!$K$1:$K$1974,Tp.Despesas!D$7,Dados!$J$1:$J$1974,"&gt;="&amp;$A31,Dados!$J$1:$J$1974,"&lt;="&amp;EOMONTH($A31,0))</f>
        <v>0</v>
      </c>
      <c r="E31" s="7">
        <f>SUMIFS(Dados!$I$1:$I$1974,Dados!$K$1:$K$1974,Tp.Despesas!E$7,Dados!$J$1:$J$1974,"&gt;="&amp;$A31,Dados!$J$1:$J$1974,"&lt;="&amp;EOMONTH($A31,0))</f>
        <v>0</v>
      </c>
      <c r="F31" s="7">
        <f>SUMIFS(Dados!$I$1:$I$1974,Dados!$K$1:$K$1974,Tp.Despesas!F$7,Dados!$J$1:$J$1974,"&gt;="&amp;$A31,Dados!$J$1:$J$1974,"&lt;="&amp;EOMONTH($A31,0))</f>
        <v>0</v>
      </c>
      <c r="G31" s="7">
        <f>SUMIFS(Dados!$I$1:$I$1974,Dados!$K$1:$K$1974,Tp.Despesas!G$7,Dados!$J$1:$J$1974,"&gt;="&amp;$A31,Dados!$J$1:$J$1974,"&lt;="&amp;EOMONTH($A31,0))</f>
        <v>0</v>
      </c>
      <c r="H31" s="7">
        <f>SUMIFS(Dados!$I$1:$I$1974,Dados!$K$1:$K$1974,Tp.Despesas!H$7,Dados!$J$1:$J$1974,"&gt;="&amp;$A31,Dados!$J$1:$J$1974,"&lt;="&amp;EOMONTH($A31,0))</f>
        <v>0</v>
      </c>
      <c r="I31" s="7">
        <f>SUMIFS(Dados!$I$1:$I$1974,Dados!$K$1:$K$1974,Tp.Despesas!I$7,Dados!$J$1:$J$1974,"&gt;="&amp;$A31,Dados!$J$1:$J$1974,"&lt;="&amp;EOMONTH($A31,0))</f>
        <v>0</v>
      </c>
      <c r="J31" s="19">
        <f t="shared" si="0"/>
        <v>0</v>
      </c>
    </row>
    <row r="32" spans="1:10" ht="27.95" customHeight="1" x14ac:dyDescent="0.25">
      <c r="A32" s="43">
        <f t="shared" si="1"/>
        <v>45170</v>
      </c>
      <c r="B32" s="31"/>
      <c r="C32" s="7">
        <f>SUMIFS(Dados!$I$1:$I$1974,Dados!$K$1:$K$1974,Tp.Despesas!C$7,Dados!$J$1:$J$1974,"&gt;="&amp;$A32,Dados!$J$1:$J$1974,"&lt;="&amp;EOMONTH($A32,0))</f>
        <v>0</v>
      </c>
      <c r="D32" s="7">
        <f>SUMIFS(Dados!$I$1:$I$1974,Dados!$K$1:$K$1974,Tp.Despesas!D$7,Dados!$J$1:$J$1974,"&gt;="&amp;$A32,Dados!$J$1:$J$1974,"&lt;="&amp;EOMONTH($A32,0))</f>
        <v>0</v>
      </c>
      <c r="E32" s="7">
        <f>SUMIFS(Dados!$I$1:$I$1974,Dados!$K$1:$K$1974,Tp.Despesas!E$7,Dados!$J$1:$J$1974,"&gt;="&amp;$A32,Dados!$J$1:$J$1974,"&lt;="&amp;EOMONTH($A32,0))</f>
        <v>0</v>
      </c>
      <c r="F32" s="7">
        <f>SUMIFS(Dados!$I$1:$I$1974,Dados!$K$1:$K$1974,Tp.Despesas!F$7,Dados!$J$1:$J$1974,"&gt;="&amp;$A32,Dados!$J$1:$J$1974,"&lt;="&amp;EOMONTH($A32,0))</f>
        <v>0</v>
      </c>
      <c r="G32" s="7">
        <f>SUMIFS(Dados!$I$1:$I$1974,Dados!$K$1:$K$1974,Tp.Despesas!G$7,Dados!$J$1:$J$1974,"&gt;="&amp;$A32,Dados!$J$1:$J$1974,"&lt;="&amp;EOMONTH($A32,0))</f>
        <v>0</v>
      </c>
      <c r="H32" s="7">
        <f>SUMIFS(Dados!$I$1:$I$1974,Dados!$K$1:$K$1974,Tp.Despesas!H$7,Dados!$J$1:$J$1974,"&gt;="&amp;$A32,Dados!$J$1:$J$1974,"&lt;="&amp;EOMONTH($A32,0))</f>
        <v>0</v>
      </c>
      <c r="I32" s="7">
        <f>SUMIFS(Dados!$I$1:$I$1974,Dados!$K$1:$K$1974,Tp.Despesas!I$7,Dados!$J$1:$J$1974,"&gt;="&amp;$A32,Dados!$J$1:$J$1974,"&lt;="&amp;EOMONTH($A32,0))</f>
        <v>0</v>
      </c>
      <c r="J32" s="19">
        <f t="shared" si="0"/>
        <v>0</v>
      </c>
    </row>
    <row r="33" spans="1:10" ht="27.95" customHeight="1" x14ac:dyDescent="0.25">
      <c r="A33" s="43">
        <f t="shared" si="1"/>
        <v>45200</v>
      </c>
      <c r="B33" s="31"/>
      <c r="C33" s="7">
        <f>SUMIFS(Dados!$I$1:$I$1974,Dados!$K$1:$K$1974,Tp.Despesas!C$7,Dados!$J$1:$J$1974,"&gt;="&amp;$A33,Dados!$J$1:$J$1974,"&lt;="&amp;EOMONTH($A33,0))</f>
        <v>0</v>
      </c>
      <c r="D33" s="7">
        <f>SUMIFS(Dados!$I$1:$I$1974,Dados!$K$1:$K$1974,Tp.Despesas!D$7,Dados!$J$1:$J$1974,"&gt;="&amp;$A33,Dados!$J$1:$J$1974,"&lt;="&amp;EOMONTH($A33,0))</f>
        <v>0</v>
      </c>
      <c r="E33" s="7">
        <f>SUMIFS(Dados!$I$1:$I$1974,Dados!$K$1:$K$1974,Tp.Despesas!E$7,Dados!$J$1:$J$1974,"&gt;="&amp;$A33,Dados!$J$1:$J$1974,"&lt;="&amp;EOMONTH($A33,0))</f>
        <v>0</v>
      </c>
      <c r="F33" s="7">
        <f>SUMIFS(Dados!$I$1:$I$1974,Dados!$K$1:$K$1974,Tp.Despesas!F$7,Dados!$J$1:$J$1974,"&gt;="&amp;$A33,Dados!$J$1:$J$1974,"&lt;="&amp;EOMONTH($A33,0))</f>
        <v>0</v>
      </c>
      <c r="G33" s="7">
        <f>SUMIFS(Dados!$I$1:$I$1974,Dados!$K$1:$K$1974,Tp.Despesas!G$7,Dados!$J$1:$J$1974,"&gt;="&amp;$A33,Dados!$J$1:$J$1974,"&lt;="&amp;EOMONTH($A33,0))</f>
        <v>0</v>
      </c>
      <c r="H33" s="7">
        <f>SUMIFS(Dados!$I$1:$I$1974,Dados!$K$1:$K$1974,Tp.Despesas!H$7,Dados!$J$1:$J$1974,"&gt;="&amp;$A33,Dados!$J$1:$J$1974,"&lt;="&amp;EOMONTH($A33,0))</f>
        <v>0</v>
      </c>
      <c r="I33" s="7">
        <f>SUMIFS(Dados!$I$1:$I$1974,Dados!$K$1:$K$1974,Tp.Despesas!I$7,Dados!$J$1:$J$1974,"&gt;="&amp;$A33,Dados!$J$1:$J$1974,"&lt;="&amp;EOMONTH($A33,0))</f>
        <v>0</v>
      </c>
      <c r="J33" s="18">
        <f t="shared" si="0"/>
        <v>0</v>
      </c>
    </row>
    <row r="34" spans="1:10" ht="27.95" customHeight="1" x14ac:dyDescent="0.25">
      <c r="A34" s="43">
        <f t="shared" si="1"/>
        <v>45231</v>
      </c>
      <c r="B34" s="31"/>
      <c r="C34" s="7">
        <f>SUMIFS(Dados!$I$1:$I$1974,Dados!$K$1:$K$1974,Tp.Despesas!C$7,Dados!$J$1:$J$1974,"&gt;="&amp;$A34,Dados!$J$1:$J$1974,"&lt;="&amp;EOMONTH($A34,0))</f>
        <v>0</v>
      </c>
      <c r="D34" s="7">
        <f>SUMIFS(Dados!$I$1:$I$1974,Dados!$K$1:$K$1974,Tp.Despesas!D$7,Dados!$J$1:$J$1974,"&gt;="&amp;$A34,Dados!$J$1:$J$1974,"&lt;="&amp;EOMONTH($A34,0))</f>
        <v>0</v>
      </c>
      <c r="E34" s="7">
        <f>SUMIFS(Dados!$I$1:$I$1974,Dados!$K$1:$K$1974,Tp.Despesas!E$7,Dados!$J$1:$J$1974,"&gt;="&amp;$A34,Dados!$J$1:$J$1974,"&lt;="&amp;EOMONTH($A34,0))</f>
        <v>0</v>
      </c>
      <c r="F34" s="7">
        <f>SUMIFS(Dados!$I$1:$I$1974,Dados!$K$1:$K$1974,Tp.Despesas!F$7,Dados!$J$1:$J$1974,"&gt;="&amp;$A34,Dados!$J$1:$J$1974,"&lt;="&amp;EOMONTH($A34,0))</f>
        <v>0</v>
      </c>
      <c r="G34" s="7">
        <f>SUMIFS(Dados!$I$1:$I$1974,Dados!$K$1:$K$1974,Tp.Despesas!G$7,Dados!$J$1:$J$1974,"&gt;="&amp;$A34,Dados!$J$1:$J$1974,"&lt;="&amp;EOMONTH($A34,0))</f>
        <v>0</v>
      </c>
      <c r="H34" s="7">
        <f>SUMIFS(Dados!$I$1:$I$1974,Dados!$K$1:$K$1974,Tp.Despesas!H$7,Dados!$J$1:$J$1974,"&gt;="&amp;$A34,Dados!$J$1:$J$1974,"&lt;="&amp;EOMONTH($A34,0))</f>
        <v>0</v>
      </c>
      <c r="I34" s="7">
        <f>SUMIFS(Dados!$I$1:$I$1974,Dados!$K$1:$K$1974,Tp.Despesas!I$7,Dados!$J$1:$J$1974,"&gt;="&amp;$A34,Dados!$J$1:$J$1974,"&lt;="&amp;EOMONTH($A34,0))</f>
        <v>0</v>
      </c>
      <c r="J34" s="19">
        <f t="shared" si="0"/>
        <v>0</v>
      </c>
    </row>
    <row r="35" spans="1:10" ht="27.95" customHeight="1" x14ac:dyDescent="0.25">
      <c r="A35" s="43">
        <f t="shared" si="1"/>
        <v>45261</v>
      </c>
      <c r="B35" s="31"/>
      <c r="C35" s="7">
        <f>SUMIFS(Dados!$I$1:$I$1974,Dados!$K$1:$K$1974,Tp.Despesas!C$7,Dados!$J$1:$J$1974,"&gt;="&amp;$A35,Dados!$J$1:$J$1974,"&lt;="&amp;EOMONTH($A35,0))</f>
        <v>0</v>
      </c>
      <c r="D35" s="7">
        <f>SUMIFS(Dados!$I$1:$I$1974,Dados!$K$1:$K$1974,Tp.Despesas!D$7,Dados!$J$1:$J$1974,"&gt;="&amp;$A35,Dados!$J$1:$J$1974,"&lt;="&amp;EOMONTH($A35,0))</f>
        <v>0</v>
      </c>
      <c r="E35" s="7">
        <f>SUMIFS(Dados!$I$1:$I$1974,Dados!$K$1:$K$1974,Tp.Despesas!E$7,Dados!$J$1:$J$1974,"&gt;="&amp;$A35,Dados!$J$1:$J$1974,"&lt;="&amp;EOMONTH($A35,0))</f>
        <v>0</v>
      </c>
      <c r="F35" s="7">
        <f>SUMIFS(Dados!$I$1:$I$1974,Dados!$K$1:$K$1974,Tp.Despesas!F$7,Dados!$J$1:$J$1974,"&gt;="&amp;$A35,Dados!$J$1:$J$1974,"&lt;="&amp;EOMONTH($A35,0))</f>
        <v>0</v>
      </c>
      <c r="G35" s="7">
        <f>SUMIFS(Dados!$I$1:$I$1974,Dados!$K$1:$K$1974,Tp.Despesas!G$7,Dados!$J$1:$J$1974,"&gt;="&amp;$A35,Dados!$J$1:$J$1974,"&lt;="&amp;EOMONTH($A35,0))</f>
        <v>0</v>
      </c>
      <c r="H35" s="7">
        <f>SUMIFS(Dados!$I$1:$I$1974,Dados!$K$1:$K$1974,Tp.Despesas!H$7,Dados!$J$1:$J$1974,"&gt;="&amp;$A35,Dados!$J$1:$J$1974,"&lt;="&amp;EOMONTH($A35,0))</f>
        <v>0</v>
      </c>
      <c r="I35" s="7">
        <f>SUMIFS(Dados!$I$1:$I$1974,Dados!$K$1:$K$1974,Tp.Despesas!I$7,Dados!$J$1:$J$1974,"&gt;="&amp;$A35,Dados!$J$1:$J$1974,"&lt;="&amp;EOMONTH($A35,0))</f>
        <v>0</v>
      </c>
      <c r="J35" s="19">
        <f t="shared" si="0"/>
        <v>0</v>
      </c>
    </row>
    <row r="36" spans="1:10" ht="27.95" customHeight="1" x14ac:dyDescent="0.25">
      <c r="A36" s="43">
        <f t="shared" si="1"/>
        <v>45292</v>
      </c>
      <c r="B36" s="31"/>
      <c r="C36" s="7">
        <f>SUMIFS(Dados!$I$1:$I$1974,Dados!$K$1:$K$1974,Tp.Despesas!C$7,Dados!$J$1:$J$1974,"&gt;="&amp;$A36,Dados!$J$1:$J$1974,"&lt;="&amp;EOMONTH($A36,0))</f>
        <v>0</v>
      </c>
      <c r="D36" s="7">
        <f>SUMIFS(Dados!$I$1:$I$1974,Dados!$K$1:$K$1974,Tp.Despesas!D$7,Dados!$J$1:$J$1974,"&gt;="&amp;$A36,Dados!$J$1:$J$1974,"&lt;="&amp;EOMONTH($A36,0))</f>
        <v>0</v>
      </c>
      <c r="E36" s="7">
        <f>SUMIFS(Dados!$I$1:$I$1974,Dados!$K$1:$K$1974,Tp.Despesas!E$7,Dados!$J$1:$J$1974,"&gt;="&amp;$A36,Dados!$J$1:$J$1974,"&lt;="&amp;EOMONTH($A36,0))</f>
        <v>0</v>
      </c>
      <c r="F36" s="7">
        <f>SUMIFS(Dados!$I$1:$I$1974,Dados!$K$1:$K$1974,Tp.Despesas!F$7,Dados!$J$1:$J$1974,"&gt;="&amp;$A36,Dados!$J$1:$J$1974,"&lt;="&amp;EOMONTH($A36,0))</f>
        <v>2500</v>
      </c>
      <c r="G36" s="7">
        <f>SUMIFS(Dados!$I$1:$I$1974,Dados!$K$1:$K$1974,Tp.Despesas!G$7,Dados!$J$1:$J$1974,"&gt;="&amp;$A36,Dados!$J$1:$J$1974,"&lt;="&amp;EOMONTH($A36,0))</f>
        <v>0</v>
      </c>
      <c r="H36" s="7">
        <f>SUMIFS(Dados!$I$1:$I$1974,Dados!$K$1:$K$1974,Tp.Despesas!H$7,Dados!$J$1:$J$1974,"&gt;="&amp;$A36,Dados!$J$1:$J$1974,"&lt;="&amp;EOMONTH($A36,0))</f>
        <v>0</v>
      </c>
      <c r="I36" s="7">
        <f>SUMIFS(Dados!$I$1:$I$1974,Dados!$K$1:$K$1974,Tp.Despesas!I$7,Dados!$J$1:$J$1974,"&gt;="&amp;$A36,Dados!$J$1:$J$1974,"&lt;="&amp;EOMONTH($A36,0))</f>
        <v>0</v>
      </c>
      <c r="J36" s="19">
        <f t="shared" si="0"/>
        <v>2500</v>
      </c>
    </row>
    <row r="37" spans="1:10" ht="27.95" customHeight="1" x14ac:dyDescent="0.25">
      <c r="A37" s="43">
        <f t="shared" si="1"/>
        <v>45323</v>
      </c>
      <c r="B37" s="31"/>
      <c r="C37" s="7">
        <f>SUMIFS(Dados!$I$1:$I$1974,Dados!$K$1:$K$1974,Tp.Despesas!C$7,Dados!$J$1:$J$1974,"&gt;="&amp;$A37,Dados!$J$1:$J$1974,"&lt;="&amp;EOMONTH($A37,0))</f>
        <v>0</v>
      </c>
      <c r="D37" s="7">
        <f>SUMIFS(Dados!$I$1:$I$1974,Dados!$K$1:$K$1974,Tp.Despesas!D$7,Dados!$J$1:$J$1974,"&gt;="&amp;$A37,Dados!$J$1:$J$1974,"&lt;="&amp;EOMONTH($A37,0))</f>
        <v>0</v>
      </c>
      <c r="E37" s="7">
        <f>SUMIFS(Dados!$I$1:$I$1974,Dados!$K$1:$K$1974,Tp.Despesas!E$7,Dados!$J$1:$J$1974,"&gt;="&amp;$A37,Dados!$J$1:$J$1974,"&lt;="&amp;EOMONTH($A37,0))</f>
        <v>0</v>
      </c>
      <c r="F37" s="7">
        <f>SUMIFS(Dados!$I$1:$I$1974,Dados!$K$1:$K$1974,Tp.Despesas!F$7,Dados!$J$1:$J$1974,"&gt;="&amp;$A37,Dados!$J$1:$J$1974,"&lt;="&amp;EOMONTH($A37,0))</f>
        <v>0</v>
      </c>
      <c r="G37" s="7">
        <f>SUMIFS(Dados!$I$1:$I$1974,Dados!$K$1:$K$1974,Tp.Despesas!G$7,Dados!$J$1:$J$1974,"&gt;="&amp;$A37,Dados!$J$1:$J$1974,"&lt;="&amp;EOMONTH($A37,0))</f>
        <v>0</v>
      </c>
      <c r="H37" s="7">
        <f>SUMIFS(Dados!$I$1:$I$1974,Dados!$K$1:$K$1974,Tp.Despesas!H$7,Dados!$J$1:$J$1974,"&gt;="&amp;$A37,Dados!$J$1:$J$1974,"&lt;="&amp;EOMONTH($A37,0))</f>
        <v>0</v>
      </c>
      <c r="I37" s="7">
        <f>SUMIFS(Dados!$I$1:$I$1974,Dados!$K$1:$K$1974,Tp.Despesas!I$7,Dados!$J$1:$J$1974,"&gt;="&amp;$A37,Dados!$J$1:$J$1974,"&lt;="&amp;EOMONTH($A37,0))</f>
        <v>0</v>
      </c>
      <c r="J37" s="19">
        <f t="shared" si="0"/>
        <v>0</v>
      </c>
    </row>
    <row r="38" spans="1:10" ht="27.95" customHeight="1" x14ac:dyDescent="0.25">
      <c r="A38" s="43">
        <f t="shared" si="1"/>
        <v>45352</v>
      </c>
      <c r="B38" s="31"/>
      <c r="C38" s="7">
        <f>SUMIFS(Dados!$I$1:$I$1974,Dados!$K$1:$K$1974,Tp.Despesas!C$7,Dados!$J$1:$J$1974,"&gt;="&amp;$A38,Dados!$J$1:$J$1974,"&lt;="&amp;EOMONTH($A38,0))</f>
        <v>0</v>
      </c>
      <c r="D38" s="7">
        <f>SUMIFS(Dados!$I$1:$I$1974,Dados!$K$1:$K$1974,Tp.Despesas!D$7,Dados!$J$1:$J$1974,"&gt;="&amp;$A38,Dados!$J$1:$J$1974,"&lt;="&amp;EOMONTH($A38,0))</f>
        <v>0</v>
      </c>
      <c r="E38" s="7">
        <f>SUMIFS(Dados!$I$1:$I$1974,Dados!$K$1:$K$1974,Tp.Despesas!E$7,Dados!$J$1:$J$1974,"&gt;="&amp;$A38,Dados!$J$1:$J$1974,"&lt;="&amp;EOMONTH($A38,0))</f>
        <v>0</v>
      </c>
      <c r="F38" s="7">
        <f>SUMIFS(Dados!$I$1:$I$1974,Dados!$K$1:$K$1974,Tp.Despesas!F$7,Dados!$J$1:$J$1974,"&gt;="&amp;$A38,Dados!$J$1:$J$1974,"&lt;="&amp;EOMONTH($A38,0))</f>
        <v>0</v>
      </c>
      <c r="G38" s="7">
        <f>SUMIFS(Dados!$I$1:$I$1974,Dados!$K$1:$K$1974,Tp.Despesas!G$7,Dados!$J$1:$J$1974,"&gt;="&amp;$A38,Dados!$J$1:$J$1974,"&lt;="&amp;EOMONTH($A38,0))</f>
        <v>0</v>
      </c>
      <c r="H38" s="7">
        <f>SUMIFS(Dados!$I$1:$I$1974,Dados!$K$1:$K$1974,Tp.Despesas!H$7,Dados!$J$1:$J$1974,"&gt;="&amp;$A38,Dados!$J$1:$J$1974,"&lt;="&amp;EOMONTH($A38,0))</f>
        <v>0</v>
      </c>
      <c r="I38" s="7">
        <f>SUMIFS(Dados!$I$1:$I$1974,Dados!$K$1:$K$1974,Tp.Despesas!I$7,Dados!$J$1:$J$1974,"&gt;="&amp;$A38,Dados!$J$1:$J$1974,"&lt;="&amp;EOMONTH($A38,0))</f>
        <v>0</v>
      </c>
      <c r="J38" s="19">
        <f t="shared" si="0"/>
        <v>0</v>
      </c>
    </row>
    <row r="39" spans="1:10" ht="27.95" customHeight="1" x14ac:dyDescent="0.25">
      <c r="A39" s="43">
        <f t="shared" si="1"/>
        <v>45383</v>
      </c>
      <c r="B39" s="31"/>
      <c r="C39" s="7">
        <f>SUMIFS(Dados!$I$1:$I$1974,Dados!$K$1:$K$1974,Tp.Despesas!C$7,Dados!$J$1:$J$1974,"&gt;="&amp;$A39,Dados!$J$1:$J$1974,"&lt;="&amp;EOMONTH($A39,0))</f>
        <v>0</v>
      </c>
      <c r="D39" s="7">
        <f>SUMIFS(Dados!$I$1:$I$1974,Dados!$K$1:$K$1974,Tp.Despesas!D$7,Dados!$J$1:$J$1974,"&gt;="&amp;$A39,Dados!$J$1:$J$1974,"&lt;="&amp;EOMONTH($A39,0))</f>
        <v>0</v>
      </c>
      <c r="E39" s="7">
        <f>SUMIFS(Dados!$I$1:$I$1974,Dados!$K$1:$K$1974,Tp.Despesas!E$7,Dados!$J$1:$J$1974,"&gt;="&amp;$A39,Dados!$J$1:$J$1974,"&lt;="&amp;EOMONTH($A39,0))</f>
        <v>0</v>
      </c>
      <c r="F39" s="7">
        <f>SUMIFS(Dados!$I$1:$I$1974,Dados!$K$1:$K$1974,Tp.Despesas!F$7,Dados!$J$1:$J$1974,"&gt;="&amp;$A39,Dados!$J$1:$J$1974,"&lt;="&amp;EOMONTH($A39,0))</f>
        <v>0</v>
      </c>
      <c r="G39" s="7">
        <f>SUMIFS(Dados!$I$1:$I$1974,Dados!$K$1:$K$1974,Tp.Despesas!G$7,Dados!$J$1:$J$1974,"&gt;="&amp;$A39,Dados!$J$1:$J$1974,"&lt;="&amp;EOMONTH($A39,0))</f>
        <v>0</v>
      </c>
      <c r="H39" s="7">
        <f>SUMIFS(Dados!$I$1:$I$1974,Dados!$K$1:$K$1974,Tp.Despesas!H$7,Dados!$J$1:$J$1974,"&gt;="&amp;$A39,Dados!$J$1:$J$1974,"&lt;="&amp;EOMONTH($A39,0))</f>
        <v>0</v>
      </c>
      <c r="I39" s="7">
        <f>SUMIFS(Dados!$I$1:$I$1974,Dados!$K$1:$K$1974,Tp.Despesas!I$7,Dados!$J$1:$J$1974,"&gt;="&amp;$A39,Dados!$J$1:$J$1974,"&lt;="&amp;EOMONTH($A39,0))</f>
        <v>0</v>
      </c>
      <c r="J39" s="19">
        <f t="shared" si="0"/>
        <v>0</v>
      </c>
    </row>
    <row r="40" spans="1:10" ht="27.95" customHeight="1" x14ac:dyDescent="0.25">
      <c r="A40" s="43">
        <f t="shared" si="1"/>
        <v>45413</v>
      </c>
      <c r="B40" s="31"/>
      <c r="C40" s="7">
        <f>SUMIFS(Dados!$I$1:$I$1974,Dados!$K$1:$K$1974,Tp.Despesas!C$7,Dados!$J$1:$J$1974,"&gt;="&amp;$A40,Dados!$J$1:$J$1974,"&lt;="&amp;EOMONTH($A40,0))</f>
        <v>0</v>
      </c>
      <c r="D40" s="7">
        <f>SUMIFS(Dados!$I$1:$I$1974,Dados!$K$1:$K$1974,Tp.Despesas!D$7,Dados!$J$1:$J$1974,"&gt;="&amp;$A40,Dados!$J$1:$J$1974,"&lt;="&amp;EOMONTH($A40,0))</f>
        <v>0</v>
      </c>
      <c r="E40" s="7">
        <f>SUMIFS(Dados!$I$1:$I$1974,Dados!$K$1:$K$1974,Tp.Despesas!E$7,Dados!$J$1:$J$1974,"&gt;="&amp;$A40,Dados!$J$1:$J$1974,"&lt;="&amp;EOMONTH($A40,0))</f>
        <v>0</v>
      </c>
      <c r="F40" s="7">
        <f>SUMIFS(Dados!$I$1:$I$1974,Dados!$K$1:$K$1974,Tp.Despesas!F$7,Dados!$J$1:$J$1974,"&gt;="&amp;$A40,Dados!$J$1:$J$1974,"&lt;="&amp;EOMONTH($A40,0))</f>
        <v>0</v>
      </c>
      <c r="G40" s="7">
        <f>SUMIFS(Dados!$I$1:$I$1974,Dados!$K$1:$K$1974,Tp.Despesas!G$7,Dados!$J$1:$J$1974,"&gt;="&amp;$A40,Dados!$J$1:$J$1974,"&lt;="&amp;EOMONTH($A40,0))</f>
        <v>0</v>
      </c>
      <c r="H40" s="7">
        <f>SUMIFS(Dados!$I$1:$I$1974,Dados!$K$1:$K$1974,Tp.Despesas!H$7,Dados!$J$1:$J$1974,"&gt;="&amp;$A40,Dados!$J$1:$J$1974,"&lt;="&amp;EOMONTH($A40,0))</f>
        <v>0</v>
      </c>
      <c r="I40" s="7">
        <f>SUMIFS(Dados!$I$1:$I$1974,Dados!$K$1:$K$1974,Tp.Despesas!I$7,Dados!$J$1:$J$1974,"&gt;="&amp;$A40,Dados!$J$1:$J$1974,"&lt;="&amp;EOMONTH($A40,0))</f>
        <v>0</v>
      </c>
      <c r="J40" s="19">
        <f t="shared" si="0"/>
        <v>0</v>
      </c>
    </row>
    <row r="41" spans="1:10" ht="27.95" customHeight="1" x14ac:dyDescent="0.25">
      <c r="A41" s="43">
        <f t="shared" si="1"/>
        <v>45444</v>
      </c>
      <c r="B41" s="31"/>
      <c r="C41" s="7">
        <f>SUMIFS(Dados!$I$1:$I$1974,Dados!$K$1:$K$1974,Tp.Despesas!C$7,Dados!$J$1:$J$1974,"&gt;="&amp;$A41,Dados!$J$1:$J$1974,"&lt;="&amp;EOMONTH($A41,0))</f>
        <v>0</v>
      </c>
      <c r="D41" s="7">
        <f>SUMIFS(Dados!$I$1:$I$1974,Dados!$K$1:$K$1974,Tp.Despesas!D$7,Dados!$J$1:$J$1974,"&gt;="&amp;$A41,Dados!$J$1:$J$1974,"&lt;="&amp;EOMONTH($A41,0))</f>
        <v>0</v>
      </c>
      <c r="E41" s="7">
        <f>SUMIFS(Dados!$I$1:$I$1974,Dados!$K$1:$K$1974,Tp.Despesas!E$7,Dados!$J$1:$J$1974,"&gt;="&amp;$A41,Dados!$J$1:$J$1974,"&lt;="&amp;EOMONTH($A41,0))</f>
        <v>0</v>
      </c>
      <c r="F41" s="7">
        <f>SUMIFS(Dados!$I$1:$I$1974,Dados!$K$1:$K$1974,Tp.Despesas!F$7,Dados!$J$1:$J$1974,"&gt;="&amp;$A41,Dados!$J$1:$J$1974,"&lt;="&amp;EOMONTH($A41,0))</f>
        <v>0</v>
      </c>
      <c r="G41" s="7">
        <f>SUMIFS(Dados!$I$1:$I$1974,Dados!$K$1:$K$1974,Tp.Despesas!G$7,Dados!$J$1:$J$1974,"&gt;="&amp;$A41,Dados!$J$1:$J$1974,"&lt;="&amp;EOMONTH($A41,0))</f>
        <v>0</v>
      </c>
      <c r="H41" s="7">
        <f>SUMIFS(Dados!$I$1:$I$1974,Dados!$K$1:$K$1974,Tp.Despesas!H$7,Dados!$J$1:$J$1974,"&gt;="&amp;$A41,Dados!$J$1:$J$1974,"&lt;="&amp;EOMONTH($A41,0))</f>
        <v>0</v>
      </c>
      <c r="I41" s="7">
        <f>SUMIFS(Dados!$I$1:$I$1974,Dados!$K$1:$K$1974,Tp.Despesas!I$7,Dados!$J$1:$J$1974,"&gt;="&amp;$A41,Dados!$J$1:$J$1974,"&lt;="&amp;EOMONTH($A41,0))</f>
        <v>0</v>
      </c>
      <c r="J41" s="18">
        <f t="shared" si="0"/>
        <v>0</v>
      </c>
    </row>
    <row r="42" spans="1:10" ht="27.95" customHeight="1" x14ac:dyDescent="0.25">
      <c r="A42" s="43">
        <f t="shared" si="1"/>
        <v>45474</v>
      </c>
      <c r="B42" s="31"/>
      <c r="C42" s="7">
        <f>SUMIFS(Dados!$I$1:$I$1974,Dados!$K$1:$K$1974,Tp.Despesas!C$7,Dados!$J$1:$J$1974,"&gt;="&amp;$A42,Dados!$J$1:$J$1974,"&lt;="&amp;EOMONTH($A42,0))</f>
        <v>0</v>
      </c>
      <c r="D42" s="7">
        <f>SUMIFS(Dados!$I$1:$I$1974,Dados!$K$1:$K$1974,Tp.Despesas!D$7,Dados!$J$1:$J$1974,"&gt;="&amp;$A42,Dados!$J$1:$J$1974,"&lt;="&amp;EOMONTH($A42,0))</f>
        <v>0</v>
      </c>
      <c r="E42" s="7">
        <f>SUMIFS(Dados!$I$1:$I$1974,Dados!$K$1:$K$1974,Tp.Despesas!E$7,Dados!$J$1:$J$1974,"&gt;="&amp;$A42,Dados!$J$1:$J$1974,"&lt;="&amp;EOMONTH($A42,0))</f>
        <v>0</v>
      </c>
      <c r="F42" s="7">
        <f>SUMIFS(Dados!$I$1:$I$1974,Dados!$K$1:$K$1974,Tp.Despesas!F$7,Dados!$J$1:$J$1974,"&gt;="&amp;$A42,Dados!$J$1:$J$1974,"&lt;="&amp;EOMONTH($A42,0))</f>
        <v>0</v>
      </c>
      <c r="G42" s="7">
        <f>SUMIFS(Dados!$I$1:$I$1974,Dados!$K$1:$K$1974,Tp.Despesas!G$7,Dados!$J$1:$J$1974,"&gt;="&amp;$A42,Dados!$J$1:$J$1974,"&lt;="&amp;EOMONTH($A42,0))</f>
        <v>0</v>
      </c>
      <c r="H42" s="7">
        <f>SUMIFS(Dados!$I$1:$I$1974,Dados!$K$1:$K$1974,Tp.Despesas!H$7,Dados!$J$1:$J$1974,"&gt;="&amp;$A42,Dados!$J$1:$J$1974,"&lt;="&amp;EOMONTH($A42,0))</f>
        <v>0</v>
      </c>
      <c r="I42" s="7">
        <f>SUMIFS(Dados!$I$1:$I$1974,Dados!$K$1:$K$1974,Tp.Despesas!I$7,Dados!$J$1:$J$1974,"&gt;="&amp;$A42,Dados!$J$1:$J$1974,"&lt;="&amp;EOMONTH($A42,0))</f>
        <v>0</v>
      </c>
      <c r="J42" s="19">
        <f t="shared" si="0"/>
        <v>0</v>
      </c>
    </row>
    <row r="43" spans="1:10" ht="27.95" customHeight="1" x14ac:dyDescent="0.25">
      <c r="A43" s="43">
        <f t="shared" si="1"/>
        <v>45505</v>
      </c>
      <c r="B43" s="31"/>
      <c r="C43" s="7">
        <f>SUMIFS(Dados!$I$1:$I$1974,Dados!$K$1:$K$1974,Tp.Despesas!C$7,Dados!$J$1:$J$1974,"&gt;="&amp;$A43,Dados!$J$1:$J$1974,"&lt;="&amp;EOMONTH($A43,0))</f>
        <v>0</v>
      </c>
      <c r="D43" s="7">
        <f>SUMIFS(Dados!$I$1:$I$1974,Dados!$K$1:$K$1974,Tp.Despesas!D$7,Dados!$J$1:$J$1974,"&gt;="&amp;$A43,Dados!$J$1:$J$1974,"&lt;="&amp;EOMONTH($A43,0))</f>
        <v>0</v>
      </c>
      <c r="E43" s="7">
        <f>SUMIFS(Dados!$I$1:$I$1974,Dados!$K$1:$K$1974,Tp.Despesas!E$7,Dados!$J$1:$J$1974,"&gt;="&amp;$A43,Dados!$J$1:$J$1974,"&lt;="&amp;EOMONTH($A43,0))</f>
        <v>0</v>
      </c>
      <c r="F43" s="7">
        <f>SUMIFS(Dados!$I$1:$I$1974,Dados!$K$1:$K$1974,Tp.Despesas!F$7,Dados!$J$1:$J$1974,"&gt;="&amp;$A43,Dados!$J$1:$J$1974,"&lt;="&amp;EOMONTH($A43,0))</f>
        <v>0</v>
      </c>
      <c r="G43" s="7">
        <f>SUMIFS(Dados!$I$1:$I$1974,Dados!$K$1:$K$1974,Tp.Despesas!G$7,Dados!$J$1:$J$1974,"&gt;="&amp;$A43,Dados!$J$1:$J$1974,"&lt;="&amp;EOMONTH($A43,0))</f>
        <v>0</v>
      </c>
      <c r="H43" s="7">
        <f>SUMIFS(Dados!$I$1:$I$1974,Dados!$K$1:$K$1974,Tp.Despesas!H$7,Dados!$J$1:$J$1974,"&gt;="&amp;$A43,Dados!$J$1:$J$1974,"&lt;="&amp;EOMONTH($A43,0))</f>
        <v>0</v>
      </c>
      <c r="I43" s="7">
        <f>SUMIFS(Dados!$I$1:$I$1974,Dados!$K$1:$K$1974,Tp.Despesas!I$7,Dados!$J$1:$J$1974,"&gt;="&amp;$A43,Dados!$J$1:$J$1974,"&lt;="&amp;EOMONTH($A43,0))</f>
        <v>0</v>
      </c>
      <c r="J43" s="19">
        <f t="shared" si="0"/>
        <v>0</v>
      </c>
    </row>
    <row r="44" spans="1:10" ht="27.95" customHeight="1" thickBot="1" x14ac:dyDescent="0.3">
      <c r="A44" s="43">
        <f t="shared" si="1"/>
        <v>45536</v>
      </c>
      <c r="B44" s="31"/>
      <c r="C44" s="7">
        <f>SUMIFS(Dados!$I$1:$I$1974,Dados!$K$1:$K$1974,Tp.Despesas!C$7,Dados!$J$1:$J$1974,"&gt;="&amp;$A44,Dados!$J$1:$J$1974,"&lt;="&amp;EOMONTH($A44,0))</f>
        <v>0</v>
      </c>
      <c r="D44" s="7">
        <f>SUMIFS(Dados!$I$1:$I$1974,Dados!$K$1:$K$1974,Tp.Despesas!D$7,Dados!$J$1:$J$1974,"&gt;="&amp;$A44,Dados!$J$1:$J$1974,"&lt;="&amp;EOMONTH($A44,0))</f>
        <v>0</v>
      </c>
      <c r="E44" s="7">
        <f>SUMIFS(Dados!$I$1:$I$1974,Dados!$K$1:$K$1974,Tp.Despesas!E$7,Dados!$J$1:$J$1974,"&gt;="&amp;$A44,Dados!$J$1:$J$1974,"&lt;="&amp;EOMONTH($A44,0))</f>
        <v>0</v>
      </c>
      <c r="F44" s="7">
        <f>SUMIFS(Dados!$I$1:$I$1974,Dados!$K$1:$K$1974,Tp.Despesas!F$7,Dados!$J$1:$J$1974,"&gt;="&amp;$A44,Dados!$J$1:$J$1974,"&lt;="&amp;EOMONTH($A44,0))</f>
        <v>0</v>
      </c>
      <c r="G44" s="7">
        <f>SUMIFS(Dados!$I$1:$I$1974,Dados!$K$1:$K$1974,Tp.Despesas!G$7,Dados!$J$1:$J$1974,"&gt;="&amp;$A44,Dados!$J$1:$J$1974,"&lt;="&amp;EOMONTH($A44,0))</f>
        <v>0</v>
      </c>
      <c r="H44" s="7">
        <f>SUMIFS(Dados!$I$1:$I$1974,Dados!$K$1:$K$1974,Tp.Despesas!H$7,Dados!$J$1:$J$1974,"&gt;="&amp;$A44,Dados!$J$1:$J$1974,"&lt;="&amp;EOMONTH($A44,0))</f>
        <v>0</v>
      </c>
      <c r="I44" s="7">
        <f>SUMIFS(Dados!$I$1:$I$1974,Dados!$K$1:$K$1974,Tp.Despesas!I$7,Dados!$J$1:$J$1974,"&gt;="&amp;$A44,Dados!$J$1:$J$1974,"&lt;="&amp;EOMONTH($A44,0))</f>
        <v>0</v>
      </c>
      <c r="J44" s="19">
        <f t="shared" si="0"/>
        <v>0</v>
      </c>
    </row>
    <row r="45" spans="1:10" ht="33.950000000000003" customHeight="1" thickTop="1" thickBot="1" x14ac:dyDescent="0.3">
      <c r="A45" s="69" t="s">
        <v>236</v>
      </c>
      <c r="B45" s="70"/>
      <c r="C45" s="26">
        <f t="shared" ref="C45:J45" si="2">SUM(C9:C44)</f>
        <v>0</v>
      </c>
      <c r="D45" s="26">
        <f t="shared" si="2"/>
        <v>0</v>
      </c>
      <c r="E45" s="26">
        <f t="shared" si="2"/>
        <v>0</v>
      </c>
      <c r="F45" s="26">
        <f t="shared" si="2"/>
        <v>2500</v>
      </c>
      <c r="G45" s="26">
        <f t="shared" si="2"/>
        <v>0</v>
      </c>
      <c r="H45" s="26">
        <f t="shared" si="2"/>
        <v>0</v>
      </c>
      <c r="I45" s="26">
        <f t="shared" si="2"/>
        <v>0</v>
      </c>
      <c r="J45" s="27">
        <f t="shared" si="2"/>
        <v>2500</v>
      </c>
    </row>
    <row r="46" spans="1:10" ht="17.100000000000001" customHeight="1" thickBot="1" x14ac:dyDescent="0.3">
      <c r="A46" s="71"/>
      <c r="B46" s="72"/>
      <c r="C46" s="28">
        <f t="shared" ref="C46:J46" si="3">C45/$J$45</f>
        <v>0</v>
      </c>
      <c r="D46" s="28">
        <f t="shared" si="3"/>
        <v>0</v>
      </c>
      <c r="E46" s="28">
        <f t="shared" si="3"/>
        <v>0</v>
      </c>
      <c r="F46" s="28">
        <f t="shared" si="3"/>
        <v>1</v>
      </c>
      <c r="G46" s="28">
        <f t="shared" si="3"/>
        <v>0</v>
      </c>
      <c r="H46" s="28">
        <f t="shared" si="3"/>
        <v>0</v>
      </c>
      <c r="I46" s="28">
        <f t="shared" si="3"/>
        <v>0</v>
      </c>
      <c r="J46" s="29">
        <f t="shared" si="3"/>
        <v>1</v>
      </c>
    </row>
    <row r="48" spans="1:10" x14ac:dyDescent="0.25">
      <c r="J48" s="2">
        <f>RESUMO!L114</f>
        <v>7063544.3799999999</v>
      </c>
    </row>
    <row r="49" spans="10:10" x14ac:dyDescent="0.25">
      <c r="J49" s="6">
        <f>J48-J45</f>
        <v>7061044.3799999999</v>
      </c>
    </row>
    <row r="50" spans="10:10" x14ac:dyDescent="0.25">
      <c r="J50" s="32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"/>
  <sheetViews>
    <sheetView workbookViewId="0">
      <selection activeCell="A3" sqref="A3"/>
    </sheetView>
  </sheetViews>
  <sheetFormatPr defaultColWidth="8.875" defaultRowHeight="15.75" x14ac:dyDescent="0.25"/>
  <cols>
    <col min="1" max="30" width="15" customWidth="1"/>
  </cols>
  <sheetData>
    <row r="1" spans="1:30" x14ac:dyDescent="0.25">
      <c r="A1" t="s">
        <v>237</v>
      </c>
      <c r="G1" t="s">
        <v>238</v>
      </c>
      <c r="N1" t="s">
        <v>239</v>
      </c>
      <c r="R1" t="s">
        <v>240</v>
      </c>
      <c r="Y1" t="s">
        <v>241</v>
      </c>
    </row>
    <row r="2" spans="1:30" x14ac:dyDescent="0.25">
      <c r="A2" s="63" t="s">
        <v>242</v>
      </c>
      <c r="B2" s="63" t="s">
        <v>243</v>
      </c>
      <c r="C2" s="63" t="s">
        <v>244</v>
      </c>
      <c r="D2" s="63" t="s">
        <v>245</v>
      </c>
      <c r="E2" s="63" t="s">
        <v>246</v>
      </c>
      <c r="F2" s="63"/>
      <c r="G2" s="63" t="s">
        <v>242</v>
      </c>
      <c r="H2" s="63" t="s">
        <v>247</v>
      </c>
      <c r="I2" s="63" t="s">
        <v>248</v>
      </c>
      <c r="J2" s="63" t="s">
        <v>249</v>
      </c>
      <c r="K2" s="63" t="s">
        <v>250</v>
      </c>
      <c r="L2" s="63" t="s">
        <v>251</v>
      </c>
      <c r="M2" s="63" t="s">
        <v>252</v>
      </c>
      <c r="N2" s="63" t="s">
        <v>242</v>
      </c>
      <c r="O2" s="63" t="s">
        <v>253</v>
      </c>
      <c r="P2" s="63" t="s">
        <v>243</v>
      </c>
      <c r="Q2" s="63" t="s">
        <v>244</v>
      </c>
      <c r="R2" s="63" t="s">
        <v>242</v>
      </c>
      <c r="S2" s="63" t="s">
        <v>253</v>
      </c>
      <c r="T2" s="63" t="s">
        <v>247</v>
      </c>
      <c r="U2" s="63" t="s">
        <v>248</v>
      </c>
      <c r="V2" s="63" t="s">
        <v>249</v>
      </c>
      <c r="W2" s="63" t="s">
        <v>250</v>
      </c>
      <c r="X2" s="63" t="s">
        <v>251</v>
      </c>
      <c r="Y2" s="63" t="s">
        <v>254</v>
      </c>
      <c r="Z2" s="63" t="s">
        <v>255</v>
      </c>
      <c r="AA2" s="63" t="s">
        <v>247</v>
      </c>
      <c r="AB2" s="63" t="s">
        <v>256</v>
      </c>
      <c r="AC2" s="63" t="s">
        <v>257</v>
      </c>
      <c r="AD2" s="63" t="s">
        <v>245</v>
      </c>
    </row>
    <row r="3" spans="1:30" x14ac:dyDescent="0.25">
      <c r="B3" s="64"/>
      <c r="C3" s="6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2025-02-21T20:10:01Z</dcterms:modified>
</cp:coreProperties>
</file>