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Obras\sistema_gestao_testes\testes\Financeiro\Clientes\"/>
    </mc:Choice>
  </mc:AlternateContent>
  <xr:revisionPtr revIDLastSave="0" documentId="8_{76E872F2-EB60-4E2A-B156-4A506D2A21F6}" xr6:coauthVersionLast="47" xr6:coauthVersionMax="47" xr10:uidLastSave="{00000000-0000-0000-0000-000000000000}"/>
  <bookViews>
    <workbookView xWindow="390" yWindow="390" windowWidth="15300" windowHeight="14910" xr2:uid="{00000000-000D-0000-FFFF-FFFF00000000}"/>
  </bookViews>
  <sheets>
    <sheet name="Dados" sheetId="1" r:id="rId1"/>
    <sheet name="RESUMO" sheetId="2" r:id="rId2"/>
    <sheet name="Tp.Despesas" sheetId="3" r:id="rId3"/>
    <sheet name="Contratos_ADM" sheetId="4" r:id="rId4"/>
  </sheets>
  <definedNames>
    <definedName name="_xlnm._FilterDatabase" localSheetId="0" hidden="1">Dados!$A$1:$Q$486</definedName>
    <definedName name="_xlnm.Print_Area" localSheetId="1">RESUMO!$A$1:$L$83</definedName>
    <definedName name="_xlnm.Print_Area" localSheetId="2">Tp.Despesas!$A$1:$J$47</definedName>
    <definedName name="_xlnm.Print_Titles" localSheetId="1">RESUMO!$1:$5</definedName>
    <definedName name="_xlnm.Print_Titles" localSheetId="2">Tp.Despesas!$1:$5</definedName>
    <definedName name="Z_1F464119_5B8A_40C0_B182_993F69588B9D_.wvu.Cols" localSheetId="0" hidden="1">Dados!$H:$R</definedName>
    <definedName name="Z_1F464119_5B8A_40C0_B182_993F69588B9D_.wvu.FilterData" localSheetId="0" hidden="1">Dados!$A$1:$O$2</definedName>
    <definedName name="Z_4D7D1941_B5FD_47B6_8D54_2E45180B8868_.wvu.Cols" localSheetId="0" hidden="1">Dados!$H:$R</definedName>
    <definedName name="Z_4D7D1941_B5FD_47B6_8D54_2E45180B8868_.wvu.FilterData" localSheetId="0" hidden="1">Dados!$A$1:$O$2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673" i="1" l="1"/>
  <c r="O673" i="1"/>
  <c r="P673" i="1"/>
  <c r="Q673" i="1"/>
  <c r="N674" i="1"/>
  <c r="O674" i="1"/>
  <c r="P674" i="1"/>
  <c r="Q674" i="1"/>
  <c r="N675" i="1"/>
  <c r="O675" i="1"/>
  <c r="P675" i="1"/>
  <c r="Q675" i="1"/>
  <c r="N676" i="1"/>
  <c r="O676" i="1"/>
  <c r="P676" i="1"/>
  <c r="Q676" i="1"/>
  <c r="N677" i="1"/>
  <c r="O677" i="1"/>
  <c r="P677" i="1"/>
  <c r="Q677" i="1"/>
  <c r="N678" i="1"/>
  <c r="O678" i="1"/>
  <c r="P678" i="1"/>
  <c r="Q678" i="1"/>
  <c r="N679" i="1"/>
  <c r="O679" i="1"/>
  <c r="P679" i="1"/>
  <c r="Q679" i="1"/>
  <c r="N680" i="1"/>
  <c r="O680" i="1"/>
  <c r="P680" i="1"/>
  <c r="Q680" i="1"/>
  <c r="N681" i="1"/>
  <c r="O681" i="1"/>
  <c r="P681" i="1"/>
  <c r="Q681" i="1"/>
  <c r="N682" i="1"/>
  <c r="O682" i="1"/>
  <c r="P682" i="1"/>
  <c r="Q682" i="1"/>
  <c r="N683" i="1"/>
  <c r="O683" i="1"/>
  <c r="P683" i="1"/>
  <c r="Q683" i="1"/>
  <c r="N684" i="1"/>
  <c r="O684" i="1"/>
  <c r="P684" i="1"/>
  <c r="Q684" i="1"/>
  <c r="N685" i="1"/>
  <c r="O685" i="1"/>
  <c r="P685" i="1"/>
  <c r="Q685" i="1"/>
  <c r="N686" i="1"/>
  <c r="O686" i="1"/>
  <c r="P686" i="1"/>
  <c r="Q686" i="1"/>
  <c r="N687" i="1"/>
  <c r="O687" i="1"/>
  <c r="P687" i="1"/>
  <c r="Q687" i="1"/>
  <c r="N688" i="1"/>
  <c r="O688" i="1"/>
  <c r="P688" i="1"/>
  <c r="Q688" i="1"/>
  <c r="N689" i="1"/>
  <c r="O689" i="1"/>
  <c r="P689" i="1"/>
  <c r="Q689" i="1"/>
  <c r="N690" i="1"/>
  <c r="O690" i="1"/>
  <c r="P690" i="1"/>
  <c r="Q690" i="1"/>
  <c r="N691" i="1"/>
  <c r="O691" i="1"/>
  <c r="P691" i="1"/>
  <c r="Q691" i="1"/>
  <c r="N692" i="1"/>
  <c r="O692" i="1"/>
  <c r="P692" i="1"/>
  <c r="Q692" i="1"/>
  <c r="N693" i="1"/>
  <c r="O693" i="1"/>
  <c r="P693" i="1"/>
  <c r="Q693" i="1"/>
  <c r="N694" i="1"/>
  <c r="O694" i="1"/>
  <c r="P694" i="1"/>
  <c r="Q694" i="1"/>
  <c r="N695" i="1"/>
  <c r="O695" i="1"/>
  <c r="P695" i="1"/>
  <c r="Q695" i="1"/>
  <c r="N696" i="1"/>
  <c r="O696" i="1"/>
  <c r="P696" i="1"/>
  <c r="Q696" i="1"/>
  <c r="N697" i="1"/>
  <c r="O697" i="1"/>
  <c r="P697" i="1"/>
  <c r="Q697" i="1"/>
  <c r="N698" i="1"/>
  <c r="O698" i="1"/>
  <c r="P698" i="1"/>
  <c r="Q698" i="1"/>
  <c r="N699" i="1"/>
  <c r="O699" i="1"/>
  <c r="P699" i="1"/>
  <c r="Q699" i="1"/>
  <c r="N700" i="1"/>
  <c r="O700" i="1"/>
  <c r="P700" i="1"/>
  <c r="Q700" i="1"/>
  <c r="N701" i="1"/>
  <c r="O701" i="1"/>
  <c r="P701" i="1"/>
  <c r="Q701" i="1"/>
  <c r="N702" i="1"/>
  <c r="O702" i="1"/>
  <c r="P702" i="1"/>
  <c r="Q702" i="1"/>
  <c r="N703" i="1"/>
  <c r="O703" i="1"/>
  <c r="P703" i="1"/>
  <c r="Q703" i="1"/>
  <c r="N704" i="1"/>
  <c r="O704" i="1"/>
  <c r="P704" i="1"/>
  <c r="Q704" i="1"/>
  <c r="N705" i="1"/>
  <c r="O705" i="1"/>
  <c r="P705" i="1"/>
  <c r="Q705" i="1"/>
  <c r="N706" i="1"/>
  <c r="O706" i="1"/>
  <c r="P706" i="1"/>
  <c r="Q706" i="1"/>
  <c r="N707" i="1"/>
  <c r="O707" i="1"/>
  <c r="P707" i="1"/>
  <c r="Q707" i="1"/>
  <c r="N708" i="1"/>
  <c r="O708" i="1"/>
  <c r="P708" i="1"/>
  <c r="Q708" i="1"/>
  <c r="N709" i="1"/>
  <c r="O709" i="1"/>
  <c r="P709" i="1"/>
  <c r="Q709" i="1"/>
  <c r="N710" i="1"/>
  <c r="O710" i="1"/>
  <c r="P710" i="1"/>
  <c r="Q710" i="1"/>
  <c r="N711" i="1"/>
  <c r="O711" i="1"/>
  <c r="P711" i="1"/>
  <c r="Q711" i="1"/>
  <c r="N712" i="1"/>
  <c r="O712" i="1"/>
  <c r="P712" i="1"/>
  <c r="Q712" i="1"/>
  <c r="N713" i="1"/>
  <c r="O713" i="1"/>
  <c r="P713" i="1"/>
  <c r="Q713" i="1"/>
  <c r="N714" i="1"/>
  <c r="O714" i="1"/>
  <c r="P714" i="1"/>
  <c r="Q714" i="1"/>
  <c r="N715" i="1"/>
  <c r="O715" i="1"/>
  <c r="P715" i="1"/>
  <c r="Q715" i="1"/>
  <c r="N716" i="1"/>
  <c r="O716" i="1"/>
  <c r="P716" i="1"/>
  <c r="Q716" i="1"/>
  <c r="N717" i="1"/>
  <c r="O717" i="1"/>
  <c r="P717" i="1"/>
  <c r="Q717" i="1"/>
  <c r="N718" i="1"/>
  <c r="O718" i="1"/>
  <c r="P718" i="1"/>
  <c r="Q718" i="1"/>
  <c r="N719" i="1"/>
  <c r="O719" i="1"/>
  <c r="P719" i="1"/>
  <c r="Q719" i="1"/>
  <c r="N720" i="1"/>
  <c r="O720" i="1"/>
  <c r="P720" i="1"/>
  <c r="Q720" i="1"/>
  <c r="N721" i="1"/>
  <c r="O721" i="1"/>
  <c r="P721" i="1"/>
  <c r="Q721" i="1"/>
  <c r="N722" i="1"/>
  <c r="O722" i="1"/>
  <c r="P722" i="1"/>
  <c r="Q722" i="1"/>
  <c r="N723" i="1"/>
  <c r="O723" i="1"/>
  <c r="P723" i="1"/>
  <c r="Q723" i="1"/>
  <c r="N724" i="1"/>
  <c r="O724" i="1"/>
  <c r="P724" i="1"/>
  <c r="Q724" i="1"/>
  <c r="N725" i="1"/>
  <c r="O725" i="1"/>
  <c r="P725" i="1"/>
  <c r="Q725" i="1"/>
  <c r="N726" i="1"/>
  <c r="O726" i="1"/>
  <c r="P726" i="1"/>
  <c r="Q726" i="1"/>
  <c r="N727" i="1"/>
  <c r="O727" i="1"/>
  <c r="P727" i="1"/>
  <c r="Q727" i="1"/>
  <c r="N728" i="1"/>
  <c r="O728" i="1"/>
  <c r="P728" i="1"/>
  <c r="Q728" i="1"/>
  <c r="N729" i="1"/>
  <c r="O729" i="1"/>
  <c r="P729" i="1"/>
  <c r="Q729" i="1"/>
  <c r="N730" i="1"/>
  <c r="O730" i="1"/>
  <c r="P730" i="1"/>
  <c r="Q730" i="1"/>
  <c r="N731" i="1"/>
  <c r="O731" i="1"/>
  <c r="P731" i="1"/>
  <c r="Q731" i="1"/>
  <c r="N732" i="1"/>
  <c r="O732" i="1"/>
  <c r="P732" i="1"/>
  <c r="Q732" i="1"/>
  <c r="N733" i="1"/>
  <c r="O733" i="1"/>
  <c r="P733" i="1"/>
  <c r="Q733" i="1"/>
  <c r="N734" i="1"/>
  <c r="O734" i="1"/>
  <c r="P734" i="1"/>
  <c r="Q734" i="1"/>
  <c r="N735" i="1"/>
  <c r="O735" i="1"/>
  <c r="P735" i="1"/>
  <c r="Q735" i="1"/>
  <c r="N736" i="1"/>
  <c r="O736" i="1"/>
  <c r="P736" i="1"/>
  <c r="Q736" i="1"/>
  <c r="N737" i="1"/>
  <c r="O737" i="1"/>
  <c r="P737" i="1"/>
  <c r="Q737" i="1"/>
  <c r="N738" i="1"/>
  <c r="O738" i="1"/>
  <c r="P738" i="1"/>
  <c r="Q738" i="1"/>
  <c r="N739" i="1"/>
  <c r="O739" i="1"/>
  <c r="P739" i="1"/>
  <c r="Q739" i="1"/>
  <c r="N740" i="1"/>
  <c r="O740" i="1"/>
  <c r="P740" i="1"/>
  <c r="Q740" i="1"/>
  <c r="N741" i="1"/>
  <c r="O741" i="1"/>
  <c r="P741" i="1"/>
  <c r="Q741" i="1"/>
  <c r="N742" i="1"/>
  <c r="O742" i="1"/>
  <c r="P742" i="1"/>
  <c r="Q742" i="1"/>
  <c r="N743" i="1"/>
  <c r="O743" i="1"/>
  <c r="P743" i="1"/>
  <c r="Q743" i="1"/>
  <c r="N744" i="1"/>
  <c r="O744" i="1"/>
  <c r="P744" i="1"/>
  <c r="Q744" i="1"/>
  <c r="N745" i="1"/>
  <c r="O745" i="1"/>
  <c r="P745" i="1"/>
  <c r="Q745" i="1"/>
  <c r="N746" i="1"/>
  <c r="O746" i="1"/>
  <c r="P746" i="1"/>
  <c r="Q746" i="1"/>
  <c r="N747" i="1"/>
  <c r="O747" i="1"/>
  <c r="P747" i="1"/>
  <c r="Q747" i="1"/>
  <c r="N748" i="1"/>
  <c r="O748" i="1"/>
  <c r="P748" i="1"/>
  <c r="Q748" i="1"/>
  <c r="N749" i="1"/>
  <c r="O749" i="1"/>
  <c r="P749" i="1"/>
  <c r="Q749" i="1"/>
  <c r="N750" i="1"/>
  <c r="O750" i="1"/>
  <c r="P750" i="1"/>
  <c r="Q750" i="1"/>
  <c r="N751" i="1"/>
  <c r="O751" i="1"/>
  <c r="P751" i="1"/>
  <c r="Q751" i="1"/>
  <c r="N752" i="1"/>
  <c r="O752" i="1"/>
  <c r="P752" i="1"/>
  <c r="Q752" i="1"/>
  <c r="N753" i="1"/>
  <c r="O753" i="1"/>
  <c r="P753" i="1"/>
  <c r="Q753" i="1"/>
  <c r="N754" i="1"/>
  <c r="O754" i="1"/>
  <c r="P754" i="1"/>
  <c r="Q754" i="1"/>
  <c r="N755" i="1"/>
  <c r="O755" i="1"/>
  <c r="P755" i="1"/>
  <c r="Q755" i="1"/>
  <c r="N756" i="1"/>
  <c r="O756" i="1"/>
  <c r="P756" i="1"/>
  <c r="Q756" i="1"/>
  <c r="N757" i="1"/>
  <c r="O757" i="1"/>
  <c r="P757" i="1"/>
  <c r="Q757" i="1"/>
  <c r="N758" i="1"/>
  <c r="O758" i="1"/>
  <c r="P758" i="1"/>
  <c r="Q758" i="1"/>
  <c r="N759" i="1"/>
  <c r="O759" i="1"/>
  <c r="P759" i="1"/>
  <c r="Q759" i="1"/>
  <c r="N760" i="1"/>
  <c r="O760" i="1"/>
  <c r="P760" i="1"/>
  <c r="Q760" i="1"/>
  <c r="N761" i="1"/>
  <c r="O761" i="1"/>
  <c r="P761" i="1"/>
  <c r="Q761" i="1"/>
  <c r="N762" i="1"/>
  <c r="O762" i="1"/>
  <c r="P762" i="1"/>
  <c r="Q762" i="1"/>
  <c r="N763" i="1"/>
  <c r="O763" i="1"/>
  <c r="P763" i="1"/>
  <c r="Q763" i="1"/>
  <c r="N764" i="1"/>
  <c r="O764" i="1"/>
  <c r="P764" i="1"/>
  <c r="Q764" i="1"/>
  <c r="N765" i="1"/>
  <c r="O765" i="1"/>
  <c r="P765" i="1"/>
  <c r="Q765" i="1"/>
  <c r="N766" i="1"/>
  <c r="O766" i="1"/>
  <c r="P766" i="1"/>
  <c r="Q766" i="1"/>
  <c r="N767" i="1"/>
  <c r="O767" i="1"/>
  <c r="P767" i="1"/>
  <c r="Q767" i="1"/>
  <c r="N768" i="1"/>
  <c r="O768" i="1"/>
  <c r="P768" i="1"/>
  <c r="Q768" i="1"/>
  <c r="N769" i="1"/>
  <c r="O769" i="1"/>
  <c r="P769" i="1"/>
  <c r="Q769" i="1"/>
  <c r="N770" i="1"/>
  <c r="O770" i="1"/>
  <c r="P770" i="1"/>
  <c r="Q770" i="1"/>
  <c r="N771" i="1"/>
  <c r="O771" i="1"/>
  <c r="P771" i="1"/>
  <c r="Q771" i="1"/>
  <c r="N772" i="1"/>
  <c r="O772" i="1"/>
  <c r="P772" i="1"/>
  <c r="Q772" i="1"/>
  <c r="N773" i="1"/>
  <c r="O773" i="1"/>
  <c r="P773" i="1"/>
  <c r="Q773" i="1"/>
  <c r="N774" i="1"/>
  <c r="O774" i="1"/>
  <c r="P774" i="1"/>
  <c r="Q774" i="1"/>
  <c r="N775" i="1"/>
  <c r="O775" i="1"/>
  <c r="P775" i="1"/>
  <c r="Q775" i="1"/>
  <c r="N776" i="1"/>
  <c r="O776" i="1"/>
  <c r="P776" i="1"/>
  <c r="Q776" i="1"/>
  <c r="N777" i="1"/>
  <c r="O777" i="1"/>
  <c r="P777" i="1"/>
  <c r="Q777" i="1"/>
  <c r="N778" i="1"/>
  <c r="O778" i="1"/>
  <c r="P778" i="1"/>
  <c r="Q778" i="1"/>
  <c r="N779" i="1"/>
  <c r="O779" i="1"/>
  <c r="P779" i="1"/>
  <c r="Q779" i="1"/>
  <c r="N780" i="1"/>
  <c r="O780" i="1"/>
  <c r="P780" i="1"/>
  <c r="Q780" i="1"/>
  <c r="N781" i="1"/>
  <c r="O781" i="1"/>
  <c r="P781" i="1"/>
  <c r="Q781" i="1"/>
  <c r="N782" i="1"/>
  <c r="O782" i="1"/>
  <c r="P782" i="1"/>
  <c r="Q782" i="1"/>
  <c r="N783" i="1"/>
  <c r="O783" i="1"/>
  <c r="P783" i="1"/>
  <c r="Q783" i="1"/>
  <c r="N784" i="1"/>
  <c r="O784" i="1"/>
  <c r="P784" i="1"/>
  <c r="Q784" i="1"/>
  <c r="N785" i="1"/>
  <c r="O785" i="1"/>
  <c r="P785" i="1"/>
  <c r="Q785" i="1"/>
  <c r="I9" i="3"/>
  <c r="E9" i="3"/>
  <c r="D9" i="3"/>
  <c r="A9" i="3"/>
  <c r="A4" i="3"/>
  <c r="A3" i="3"/>
  <c r="H80" i="2"/>
  <c r="G80" i="2"/>
  <c r="F80" i="2"/>
  <c r="E80" i="2"/>
  <c r="D80" i="2"/>
  <c r="C80" i="2"/>
  <c r="I80" i="2" s="1"/>
  <c r="H79" i="2"/>
  <c r="G79" i="2"/>
  <c r="F79" i="2"/>
  <c r="E79" i="2"/>
  <c r="D79" i="2"/>
  <c r="I79" i="2" s="1"/>
  <c r="C79" i="2"/>
  <c r="K78" i="2"/>
  <c r="H78" i="2"/>
  <c r="G78" i="2"/>
  <c r="F78" i="2"/>
  <c r="E78" i="2"/>
  <c r="D78" i="2"/>
  <c r="C78" i="2"/>
  <c r="I78" i="2" s="1"/>
  <c r="J78" i="2" s="1"/>
  <c r="H77" i="2"/>
  <c r="G77" i="2"/>
  <c r="F77" i="2"/>
  <c r="E77" i="2"/>
  <c r="D77" i="2"/>
  <c r="C77" i="2"/>
  <c r="H76" i="2"/>
  <c r="G76" i="2"/>
  <c r="F76" i="2"/>
  <c r="E76" i="2"/>
  <c r="I76" i="2" s="1"/>
  <c r="D76" i="2"/>
  <c r="C76" i="2"/>
  <c r="H75" i="2"/>
  <c r="G75" i="2"/>
  <c r="F75" i="2"/>
  <c r="E75" i="2"/>
  <c r="D75" i="2"/>
  <c r="I75" i="2" s="1"/>
  <c r="C75" i="2"/>
  <c r="H74" i="2"/>
  <c r="G74" i="2"/>
  <c r="F74" i="2"/>
  <c r="E74" i="2"/>
  <c r="D74" i="2"/>
  <c r="C74" i="2"/>
  <c r="I74" i="2" s="1"/>
  <c r="J74" i="2" s="1"/>
  <c r="H73" i="2"/>
  <c r="G73" i="2"/>
  <c r="F73" i="2"/>
  <c r="E73" i="2"/>
  <c r="D73" i="2"/>
  <c r="C73" i="2"/>
  <c r="H72" i="2"/>
  <c r="G72" i="2"/>
  <c r="F72" i="2"/>
  <c r="E72" i="2"/>
  <c r="I72" i="2" s="1"/>
  <c r="D72" i="2"/>
  <c r="C72" i="2"/>
  <c r="K71" i="2"/>
  <c r="H71" i="2"/>
  <c r="G71" i="2"/>
  <c r="F71" i="2"/>
  <c r="E71" i="2"/>
  <c r="D71" i="2"/>
  <c r="C71" i="2"/>
  <c r="I71" i="2" s="1"/>
  <c r="J71" i="2" s="1"/>
  <c r="J70" i="2"/>
  <c r="H70" i="2"/>
  <c r="G70" i="2"/>
  <c r="F70" i="2"/>
  <c r="E70" i="2"/>
  <c r="D70" i="2"/>
  <c r="C70" i="2"/>
  <c r="I70" i="2" s="1"/>
  <c r="K70" i="2" s="1"/>
  <c r="H69" i="2"/>
  <c r="G69" i="2"/>
  <c r="F69" i="2"/>
  <c r="E69" i="2"/>
  <c r="I69" i="2" s="1"/>
  <c r="D69" i="2"/>
  <c r="C69" i="2"/>
  <c r="H68" i="2"/>
  <c r="G68" i="2"/>
  <c r="F68" i="2"/>
  <c r="E68" i="2"/>
  <c r="I68" i="2" s="1"/>
  <c r="D68" i="2"/>
  <c r="C68" i="2"/>
  <c r="H67" i="2"/>
  <c r="G67" i="2"/>
  <c r="F67" i="2"/>
  <c r="E67" i="2"/>
  <c r="D67" i="2"/>
  <c r="C67" i="2"/>
  <c r="I67" i="2" s="1"/>
  <c r="J67" i="2" s="1"/>
  <c r="H66" i="2"/>
  <c r="G66" i="2"/>
  <c r="F66" i="2"/>
  <c r="E66" i="2"/>
  <c r="D66" i="2"/>
  <c r="C66" i="2"/>
  <c r="I66" i="2" s="1"/>
  <c r="H65" i="2"/>
  <c r="G65" i="2"/>
  <c r="F65" i="2"/>
  <c r="E65" i="2"/>
  <c r="I65" i="2" s="1"/>
  <c r="D65" i="2"/>
  <c r="C65" i="2"/>
  <c r="H64" i="2"/>
  <c r="G64" i="2"/>
  <c r="F64" i="2"/>
  <c r="E64" i="2"/>
  <c r="D64" i="2"/>
  <c r="I64" i="2" s="1"/>
  <c r="C64" i="2"/>
  <c r="H63" i="2"/>
  <c r="G63" i="2"/>
  <c r="F63" i="2"/>
  <c r="E63" i="2"/>
  <c r="D63" i="2"/>
  <c r="I63" i="2" s="1"/>
  <c r="C63" i="2"/>
  <c r="H62" i="2"/>
  <c r="G62" i="2"/>
  <c r="F62" i="2"/>
  <c r="E62" i="2"/>
  <c r="D62" i="2"/>
  <c r="C62" i="2"/>
  <c r="H61" i="2"/>
  <c r="G61" i="2"/>
  <c r="F61" i="2"/>
  <c r="E61" i="2"/>
  <c r="D61" i="2"/>
  <c r="C61" i="2"/>
  <c r="H60" i="2"/>
  <c r="G60" i="2"/>
  <c r="F60" i="2"/>
  <c r="E60" i="2"/>
  <c r="D60" i="2"/>
  <c r="C60" i="2"/>
  <c r="I60" i="2" s="1"/>
  <c r="J60" i="2" s="1"/>
  <c r="H59" i="2"/>
  <c r="G59" i="2"/>
  <c r="F59" i="2"/>
  <c r="E59" i="2"/>
  <c r="D59" i="2"/>
  <c r="C59" i="2"/>
  <c r="H58" i="2"/>
  <c r="G58" i="2"/>
  <c r="F58" i="2"/>
  <c r="E58" i="2"/>
  <c r="I58" i="2" s="1"/>
  <c r="D58" i="2"/>
  <c r="C58" i="2"/>
  <c r="H57" i="2"/>
  <c r="G57" i="2"/>
  <c r="F57" i="2"/>
  <c r="E57" i="2"/>
  <c r="D57" i="2"/>
  <c r="C57" i="2"/>
  <c r="H56" i="2"/>
  <c r="G56" i="2"/>
  <c r="F56" i="2"/>
  <c r="E56" i="2"/>
  <c r="D56" i="2"/>
  <c r="C56" i="2"/>
  <c r="I56" i="2" s="1"/>
  <c r="J56" i="2" s="1"/>
  <c r="H55" i="2"/>
  <c r="G55" i="2"/>
  <c r="F55" i="2"/>
  <c r="E55" i="2"/>
  <c r="D55" i="2"/>
  <c r="C55" i="2"/>
  <c r="H54" i="2"/>
  <c r="G54" i="2"/>
  <c r="F54" i="2"/>
  <c r="E54" i="2"/>
  <c r="I54" i="2" s="1"/>
  <c r="D54" i="2"/>
  <c r="C54" i="2"/>
  <c r="H53" i="2"/>
  <c r="G53" i="2"/>
  <c r="F53" i="2"/>
  <c r="E53" i="2"/>
  <c r="D53" i="2"/>
  <c r="I53" i="2" s="1"/>
  <c r="C53" i="2"/>
  <c r="H52" i="2"/>
  <c r="G52" i="2"/>
  <c r="F52" i="2"/>
  <c r="E52" i="2"/>
  <c r="D52" i="2"/>
  <c r="C52" i="2"/>
  <c r="I52" i="2" s="1"/>
  <c r="J52" i="2" s="1"/>
  <c r="H51" i="2"/>
  <c r="G51" i="2"/>
  <c r="F51" i="2"/>
  <c r="E51" i="2"/>
  <c r="D51" i="2"/>
  <c r="C51" i="2"/>
  <c r="I51" i="2" s="1"/>
  <c r="J51" i="2" s="1"/>
  <c r="H50" i="2"/>
  <c r="G50" i="2"/>
  <c r="F50" i="2"/>
  <c r="E50" i="2"/>
  <c r="I50" i="2" s="1"/>
  <c r="D50" i="2"/>
  <c r="C50" i="2"/>
  <c r="H49" i="2"/>
  <c r="G49" i="2"/>
  <c r="F49" i="2"/>
  <c r="E49" i="2"/>
  <c r="D49" i="2"/>
  <c r="I49" i="2" s="1"/>
  <c r="C49" i="2"/>
  <c r="K48" i="2"/>
  <c r="H48" i="2"/>
  <c r="G48" i="2"/>
  <c r="F48" i="2"/>
  <c r="E48" i="2"/>
  <c r="D48" i="2"/>
  <c r="C48" i="2"/>
  <c r="I48" i="2" s="1"/>
  <c r="J48" i="2" s="1"/>
  <c r="H47" i="2"/>
  <c r="G47" i="2"/>
  <c r="F47" i="2"/>
  <c r="E47" i="2"/>
  <c r="D47" i="2"/>
  <c r="C47" i="2"/>
  <c r="I47" i="2" s="1"/>
  <c r="J47" i="2" s="1"/>
  <c r="H46" i="2"/>
  <c r="G46" i="2"/>
  <c r="F46" i="2"/>
  <c r="E46" i="2"/>
  <c r="I46" i="2" s="1"/>
  <c r="D46" i="2"/>
  <c r="C46" i="2"/>
  <c r="H45" i="2"/>
  <c r="G45" i="2"/>
  <c r="F45" i="2"/>
  <c r="E45" i="2"/>
  <c r="D45" i="2"/>
  <c r="I45" i="2" s="1"/>
  <c r="C45" i="2"/>
  <c r="H44" i="2"/>
  <c r="G44" i="2"/>
  <c r="F44" i="2"/>
  <c r="E44" i="2"/>
  <c r="D44" i="2"/>
  <c r="C44" i="2"/>
  <c r="I44" i="2" s="1"/>
  <c r="J44" i="2" s="1"/>
  <c r="H43" i="2"/>
  <c r="G43" i="2"/>
  <c r="F43" i="2"/>
  <c r="E43" i="2"/>
  <c r="D43" i="2"/>
  <c r="C43" i="2"/>
  <c r="H42" i="2"/>
  <c r="G42" i="2"/>
  <c r="F42" i="2"/>
  <c r="E42" i="2"/>
  <c r="I42" i="2" s="1"/>
  <c r="D42" i="2"/>
  <c r="C42" i="2"/>
  <c r="H41" i="2"/>
  <c r="G41" i="2"/>
  <c r="F41" i="2"/>
  <c r="E41" i="2"/>
  <c r="D41" i="2"/>
  <c r="I41" i="2" s="1"/>
  <c r="C41" i="2"/>
  <c r="H40" i="2"/>
  <c r="G40" i="2"/>
  <c r="F40" i="2"/>
  <c r="E40" i="2"/>
  <c r="D40" i="2"/>
  <c r="C40" i="2"/>
  <c r="I40" i="2" s="1"/>
  <c r="J40" i="2" s="1"/>
  <c r="H39" i="2"/>
  <c r="G39" i="2"/>
  <c r="F39" i="2"/>
  <c r="E39" i="2"/>
  <c r="D39" i="2"/>
  <c r="C39" i="2"/>
  <c r="H38" i="2"/>
  <c r="G38" i="2"/>
  <c r="F38" i="2"/>
  <c r="E38" i="2"/>
  <c r="I38" i="2" s="1"/>
  <c r="D38" i="2"/>
  <c r="C38" i="2"/>
  <c r="H37" i="2"/>
  <c r="G37" i="2"/>
  <c r="F37" i="2"/>
  <c r="E37" i="2"/>
  <c r="D37" i="2"/>
  <c r="I37" i="2" s="1"/>
  <c r="C37" i="2"/>
  <c r="H36" i="2"/>
  <c r="G36" i="2"/>
  <c r="F36" i="2"/>
  <c r="E36" i="2"/>
  <c r="D36" i="2"/>
  <c r="C36" i="2"/>
  <c r="I36" i="2" s="1"/>
  <c r="J36" i="2" s="1"/>
  <c r="H35" i="2"/>
  <c r="G35" i="2"/>
  <c r="F35" i="2"/>
  <c r="E35" i="2"/>
  <c r="D35" i="2"/>
  <c r="C35" i="2"/>
  <c r="I35" i="2" s="1"/>
  <c r="J35" i="2" s="1"/>
  <c r="H34" i="2"/>
  <c r="G34" i="2"/>
  <c r="F34" i="2"/>
  <c r="E34" i="2"/>
  <c r="I34" i="2" s="1"/>
  <c r="D34" i="2"/>
  <c r="C34" i="2"/>
  <c r="H33" i="2"/>
  <c r="G33" i="2"/>
  <c r="F33" i="2"/>
  <c r="E33" i="2"/>
  <c r="D33" i="2"/>
  <c r="I33" i="2" s="1"/>
  <c r="C33" i="2"/>
  <c r="K32" i="2"/>
  <c r="H32" i="2"/>
  <c r="G32" i="2"/>
  <c r="F32" i="2"/>
  <c r="E32" i="2"/>
  <c r="D32" i="2"/>
  <c r="C32" i="2"/>
  <c r="I32" i="2" s="1"/>
  <c r="J32" i="2" s="1"/>
  <c r="H31" i="2"/>
  <c r="G31" i="2"/>
  <c r="F31" i="2"/>
  <c r="E31" i="2"/>
  <c r="D31" i="2"/>
  <c r="C31" i="2"/>
  <c r="I31" i="2" s="1"/>
  <c r="J31" i="2" s="1"/>
  <c r="H30" i="2"/>
  <c r="G30" i="2"/>
  <c r="F30" i="2"/>
  <c r="E30" i="2"/>
  <c r="I30" i="2" s="1"/>
  <c r="D30" i="2"/>
  <c r="C30" i="2"/>
  <c r="H29" i="2"/>
  <c r="G29" i="2"/>
  <c r="F29" i="2"/>
  <c r="E29" i="2"/>
  <c r="D29" i="2"/>
  <c r="I29" i="2" s="1"/>
  <c r="C29" i="2"/>
  <c r="H28" i="2"/>
  <c r="G28" i="2"/>
  <c r="F28" i="2"/>
  <c r="E28" i="2"/>
  <c r="D28" i="2"/>
  <c r="C28" i="2"/>
  <c r="I28" i="2" s="1"/>
  <c r="J28" i="2" s="1"/>
  <c r="H27" i="2"/>
  <c r="G27" i="2"/>
  <c r="F27" i="2"/>
  <c r="E27" i="2"/>
  <c r="D27" i="2"/>
  <c r="C27" i="2"/>
  <c r="H26" i="2"/>
  <c r="G26" i="2"/>
  <c r="F26" i="2"/>
  <c r="E26" i="2"/>
  <c r="I26" i="2" s="1"/>
  <c r="D26" i="2"/>
  <c r="C26" i="2"/>
  <c r="H25" i="2"/>
  <c r="G25" i="2"/>
  <c r="F25" i="2"/>
  <c r="E25" i="2"/>
  <c r="D25" i="2"/>
  <c r="I25" i="2" s="1"/>
  <c r="C25" i="2"/>
  <c r="H24" i="2"/>
  <c r="G24" i="2"/>
  <c r="F24" i="2"/>
  <c r="E24" i="2"/>
  <c r="D24" i="2"/>
  <c r="C24" i="2"/>
  <c r="I24" i="2" s="1"/>
  <c r="J24" i="2" s="1"/>
  <c r="H23" i="2"/>
  <c r="G23" i="2"/>
  <c r="F23" i="2"/>
  <c r="E23" i="2"/>
  <c r="D23" i="2"/>
  <c r="C23" i="2"/>
  <c r="I23" i="2" s="1"/>
  <c r="H22" i="2"/>
  <c r="G22" i="2"/>
  <c r="F22" i="2"/>
  <c r="E22" i="2"/>
  <c r="I22" i="2" s="1"/>
  <c r="D22" i="2"/>
  <c r="C22" i="2"/>
  <c r="H21" i="2"/>
  <c r="G21" i="2"/>
  <c r="F21" i="2"/>
  <c r="E21" i="2"/>
  <c r="I21" i="2" s="1"/>
  <c r="D21" i="2"/>
  <c r="C21" i="2"/>
  <c r="H20" i="2"/>
  <c r="G20" i="2"/>
  <c r="F20" i="2"/>
  <c r="E20" i="2"/>
  <c r="D20" i="2"/>
  <c r="C20" i="2"/>
  <c r="H19" i="2"/>
  <c r="G19" i="2"/>
  <c r="F19" i="2"/>
  <c r="E19" i="2"/>
  <c r="D19" i="2"/>
  <c r="C19" i="2"/>
  <c r="H18" i="2"/>
  <c r="G18" i="2"/>
  <c r="F18" i="2"/>
  <c r="E18" i="2"/>
  <c r="I18" i="2" s="1"/>
  <c r="D18" i="2"/>
  <c r="C18" i="2"/>
  <c r="H17" i="2"/>
  <c r="G17" i="2"/>
  <c r="F17" i="2"/>
  <c r="E17" i="2"/>
  <c r="D17" i="2"/>
  <c r="I17" i="2" s="1"/>
  <c r="C17" i="2"/>
  <c r="H16" i="2"/>
  <c r="G16" i="2"/>
  <c r="F16" i="2"/>
  <c r="E16" i="2"/>
  <c r="D16" i="2"/>
  <c r="C16" i="2"/>
  <c r="I16" i="2" s="1"/>
  <c r="J16" i="2" s="1"/>
  <c r="H15" i="2"/>
  <c r="G15" i="2"/>
  <c r="F15" i="2"/>
  <c r="E15" i="2"/>
  <c r="D15" i="2"/>
  <c r="C15" i="2"/>
  <c r="I15" i="2" s="1"/>
  <c r="H14" i="2"/>
  <c r="G14" i="2"/>
  <c r="F14" i="2"/>
  <c r="E14" i="2"/>
  <c r="I14" i="2" s="1"/>
  <c r="D14" i="2"/>
  <c r="C14" i="2"/>
  <c r="H13" i="2"/>
  <c r="G13" i="2"/>
  <c r="F13" i="2"/>
  <c r="E13" i="2"/>
  <c r="I13" i="2" s="1"/>
  <c r="D13" i="2"/>
  <c r="C13" i="2"/>
  <c r="H12" i="2"/>
  <c r="G12" i="2"/>
  <c r="F12" i="2"/>
  <c r="E12" i="2"/>
  <c r="D12" i="2"/>
  <c r="C12" i="2"/>
  <c r="J11" i="2"/>
  <c r="H11" i="2"/>
  <c r="G11" i="2"/>
  <c r="F11" i="2"/>
  <c r="E11" i="2"/>
  <c r="D11" i="2"/>
  <c r="C11" i="2"/>
  <c r="I11" i="2" s="1"/>
  <c r="K11" i="2" s="1"/>
  <c r="H10" i="2"/>
  <c r="G10" i="2"/>
  <c r="F10" i="2"/>
  <c r="E10" i="2"/>
  <c r="I10" i="2" s="1"/>
  <c r="D10" i="2"/>
  <c r="C10" i="2"/>
  <c r="B10" i="2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H9" i="2"/>
  <c r="H81" i="2" s="1"/>
  <c r="G9" i="2"/>
  <c r="F9" i="2"/>
  <c r="E9" i="2"/>
  <c r="D9" i="2"/>
  <c r="D81" i="2" s="1"/>
  <c r="C9" i="2"/>
  <c r="P672" i="1"/>
  <c r="O672" i="1"/>
  <c r="N672" i="1"/>
  <c r="P671" i="1"/>
  <c r="O671" i="1"/>
  <c r="N671" i="1"/>
  <c r="P670" i="1"/>
  <c r="O670" i="1"/>
  <c r="N670" i="1"/>
  <c r="P669" i="1"/>
  <c r="O669" i="1"/>
  <c r="N669" i="1"/>
  <c r="P668" i="1"/>
  <c r="O668" i="1"/>
  <c r="N668" i="1"/>
  <c r="P667" i="1"/>
  <c r="O667" i="1"/>
  <c r="N667" i="1"/>
  <c r="P666" i="1"/>
  <c r="O666" i="1"/>
  <c r="N666" i="1"/>
  <c r="P665" i="1"/>
  <c r="O665" i="1"/>
  <c r="N665" i="1"/>
  <c r="P664" i="1"/>
  <c r="O664" i="1"/>
  <c r="N664" i="1"/>
  <c r="P663" i="1"/>
  <c r="O663" i="1"/>
  <c r="N663" i="1"/>
  <c r="P662" i="1"/>
  <c r="O662" i="1"/>
  <c r="N662" i="1"/>
  <c r="P661" i="1"/>
  <c r="O661" i="1"/>
  <c r="N661" i="1"/>
  <c r="P660" i="1"/>
  <c r="O660" i="1"/>
  <c r="N660" i="1"/>
  <c r="P659" i="1"/>
  <c r="O659" i="1"/>
  <c r="N659" i="1"/>
  <c r="P658" i="1"/>
  <c r="O658" i="1"/>
  <c r="N658" i="1"/>
  <c r="P657" i="1"/>
  <c r="O657" i="1"/>
  <c r="N657" i="1"/>
  <c r="P656" i="1"/>
  <c r="O656" i="1"/>
  <c r="N656" i="1"/>
  <c r="P655" i="1"/>
  <c r="O655" i="1"/>
  <c r="N655" i="1"/>
  <c r="P654" i="1"/>
  <c r="O654" i="1"/>
  <c r="N654" i="1"/>
  <c r="P653" i="1"/>
  <c r="O653" i="1"/>
  <c r="N653" i="1"/>
  <c r="P652" i="1"/>
  <c r="O652" i="1"/>
  <c r="N652" i="1"/>
  <c r="P651" i="1"/>
  <c r="O651" i="1"/>
  <c r="N651" i="1"/>
  <c r="P650" i="1"/>
  <c r="O650" i="1"/>
  <c r="N650" i="1"/>
  <c r="P649" i="1"/>
  <c r="O649" i="1"/>
  <c r="N649" i="1"/>
  <c r="P648" i="1"/>
  <c r="O648" i="1"/>
  <c r="N648" i="1"/>
  <c r="P647" i="1"/>
  <c r="O647" i="1"/>
  <c r="N647" i="1"/>
  <c r="P646" i="1"/>
  <c r="O646" i="1"/>
  <c r="N646" i="1"/>
  <c r="P645" i="1"/>
  <c r="O645" i="1"/>
  <c r="N645" i="1"/>
  <c r="P644" i="1"/>
  <c r="O644" i="1"/>
  <c r="N644" i="1"/>
  <c r="P643" i="1"/>
  <c r="O643" i="1"/>
  <c r="N643" i="1"/>
  <c r="P642" i="1"/>
  <c r="O642" i="1"/>
  <c r="N642" i="1"/>
  <c r="P641" i="1"/>
  <c r="O641" i="1"/>
  <c r="N641" i="1"/>
  <c r="P640" i="1"/>
  <c r="O640" i="1"/>
  <c r="N640" i="1"/>
  <c r="P639" i="1"/>
  <c r="O639" i="1"/>
  <c r="N639" i="1"/>
  <c r="P638" i="1"/>
  <c r="O638" i="1"/>
  <c r="N638" i="1"/>
  <c r="P637" i="1"/>
  <c r="O637" i="1"/>
  <c r="N637" i="1"/>
  <c r="P636" i="1"/>
  <c r="O636" i="1"/>
  <c r="N636" i="1"/>
  <c r="P635" i="1"/>
  <c r="O635" i="1"/>
  <c r="N635" i="1"/>
  <c r="P634" i="1"/>
  <c r="O634" i="1"/>
  <c r="N634" i="1"/>
  <c r="P633" i="1"/>
  <c r="O633" i="1"/>
  <c r="N633" i="1"/>
  <c r="P632" i="1"/>
  <c r="O632" i="1"/>
  <c r="N632" i="1"/>
  <c r="P631" i="1"/>
  <c r="O631" i="1"/>
  <c r="N631" i="1"/>
  <c r="P630" i="1"/>
  <c r="O630" i="1"/>
  <c r="N630" i="1"/>
  <c r="P629" i="1"/>
  <c r="O629" i="1"/>
  <c r="N629" i="1"/>
  <c r="P628" i="1"/>
  <c r="O628" i="1"/>
  <c r="N628" i="1"/>
  <c r="P627" i="1"/>
  <c r="O627" i="1"/>
  <c r="N627" i="1"/>
  <c r="P626" i="1"/>
  <c r="O626" i="1"/>
  <c r="N626" i="1"/>
  <c r="P625" i="1"/>
  <c r="O625" i="1"/>
  <c r="N625" i="1"/>
  <c r="P624" i="1"/>
  <c r="O624" i="1"/>
  <c r="N624" i="1"/>
  <c r="P623" i="1"/>
  <c r="O623" i="1"/>
  <c r="N623" i="1"/>
  <c r="P622" i="1"/>
  <c r="O622" i="1"/>
  <c r="N622" i="1"/>
  <c r="P621" i="1"/>
  <c r="O621" i="1"/>
  <c r="N621" i="1"/>
  <c r="P620" i="1"/>
  <c r="O620" i="1"/>
  <c r="N620" i="1"/>
  <c r="P619" i="1"/>
  <c r="O619" i="1"/>
  <c r="N619" i="1"/>
  <c r="P618" i="1"/>
  <c r="O618" i="1"/>
  <c r="N618" i="1"/>
  <c r="P617" i="1"/>
  <c r="O617" i="1"/>
  <c r="N617" i="1"/>
  <c r="P616" i="1"/>
  <c r="O616" i="1"/>
  <c r="N616" i="1"/>
  <c r="P615" i="1"/>
  <c r="O615" i="1"/>
  <c r="N615" i="1"/>
  <c r="P614" i="1"/>
  <c r="O614" i="1"/>
  <c r="N614" i="1"/>
  <c r="P613" i="1"/>
  <c r="O613" i="1"/>
  <c r="N613" i="1"/>
  <c r="P612" i="1"/>
  <c r="O612" i="1"/>
  <c r="N612" i="1"/>
  <c r="P611" i="1"/>
  <c r="O611" i="1"/>
  <c r="N611" i="1"/>
  <c r="P610" i="1"/>
  <c r="O610" i="1"/>
  <c r="N610" i="1"/>
  <c r="P609" i="1"/>
  <c r="O609" i="1"/>
  <c r="N609" i="1"/>
  <c r="P608" i="1"/>
  <c r="O608" i="1"/>
  <c r="N608" i="1"/>
  <c r="P607" i="1"/>
  <c r="O607" i="1"/>
  <c r="N607" i="1"/>
  <c r="Q606" i="1"/>
  <c r="P606" i="1"/>
  <c r="O606" i="1"/>
  <c r="N606" i="1"/>
  <c r="Q605" i="1"/>
  <c r="P605" i="1"/>
  <c r="O605" i="1"/>
  <c r="N605" i="1"/>
  <c r="Q604" i="1"/>
  <c r="P604" i="1"/>
  <c r="O604" i="1"/>
  <c r="N604" i="1"/>
  <c r="Q603" i="1"/>
  <c r="P603" i="1"/>
  <c r="O603" i="1"/>
  <c r="N603" i="1"/>
  <c r="Q602" i="1"/>
  <c r="P602" i="1"/>
  <c r="O602" i="1"/>
  <c r="N602" i="1"/>
  <c r="Q601" i="1"/>
  <c r="P601" i="1"/>
  <c r="O601" i="1"/>
  <c r="N601" i="1"/>
  <c r="Q600" i="1"/>
  <c r="P600" i="1"/>
  <c r="O600" i="1"/>
  <c r="N600" i="1"/>
  <c r="Q599" i="1"/>
  <c r="P599" i="1"/>
  <c r="O599" i="1"/>
  <c r="N599" i="1"/>
  <c r="Q598" i="1"/>
  <c r="P598" i="1"/>
  <c r="O598" i="1"/>
  <c r="N598" i="1"/>
  <c r="Q597" i="1"/>
  <c r="P597" i="1"/>
  <c r="O597" i="1"/>
  <c r="N597" i="1"/>
  <c r="Q596" i="1"/>
  <c r="P596" i="1"/>
  <c r="O596" i="1"/>
  <c r="N596" i="1"/>
  <c r="Q595" i="1"/>
  <c r="P595" i="1"/>
  <c r="O595" i="1"/>
  <c r="N595" i="1"/>
  <c r="Q594" i="1"/>
  <c r="P594" i="1"/>
  <c r="O594" i="1"/>
  <c r="N594" i="1"/>
  <c r="Q593" i="1"/>
  <c r="P593" i="1"/>
  <c r="O593" i="1"/>
  <c r="N593" i="1"/>
  <c r="Q592" i="1"/>
  <c r="P592" i="1"/>
  <c r="O592" i="1"/>
  <c r="N592" i="1"/>
  <c r="Q591" i="1"/>
  <c r="P591" i="1"/>
  <c r="O591" i="1"/>
  <c r="N591" i="1"/>
  <c r="Q590" i="1"/>
  <c r="P590" i="1"/>
  <c r="O590" i="1"/>
  <c r="N590" i="1"/>
  <c r="Q589" i="1"/>
  <c r="P589" i="1"/>
  <c r="O589" i="1"/>
  <c r="N589" i="1"/>
  <c r="Q588" i="1"/>
  <c r="P588" i="1"/>
  <c r="O588" i="1"/>
  <c r="N588" i="1"/>
  <c r="Q587" i="1"/>
  <c r="P587" i="1"/>
  <c r="O587" i="1"/>
  <c r="N587" i="1"/>
  <c r="Q586" i="1"/>
  <c r="P586" i="1"/>
  <c r="O586" i="1"/>
  <c r="N586" i="1"/>
  <c r="Q585" i="1"/>
  <c r="P585" i="1"/>
  <c r="O585" i="1"/>
  <c r="N585" i="1"/>
  <c r="Q584" i="1"/>
  <c r="P584" i="1"/>
  <c r="O584" i="1"/>
  <c r="N584" i="1"/>
  <c r="Q583" i="1"/>
  <c r="P583" i="1"/>
  <c r="O583" i="1"/>
  <c r="N583" i="1"/>
  <c r="Q582" i="1"/>
  <c r="P582" i="1"/>
  <c r="O582" i="1"/>
  <c r="N582" i="1"/>
  <c r="Q581" i="1"/>
  <c r="P581" i="1"/>
  <c r="O581" i="1"/>
  <c r="N581" i="1"/>
  <c r="Q580" i="1"/>
  <c r="P580" i="1"/>
  <c r="O580" i="1"/>
  <c r="N580" i="1"/>
  <c r="Q579" i="1"/>
  <c r="P579" i="1"/>
  <c r="O579" i="1"/>
  <c r="N579" i="1"/>
  <c r="Q578" i="1"/>
  <c r="P578" i="1"/>
  <c r="O578" i="1"/>
  <c r="N578" i="1"/>
  <c r="Q577" i="1"/>
  <c r="P577" i="1"/>
  <c r="O577" i="1"/>
  <c r="N577" i="1"/>
  <c r="Q576" i="1"/>
  <c r="P576" i="1"/>
  <c r="O576" i="1"/>
  <c r="N576" i="1"/>
  <c r="Q575" i="1"/>
  <c r="P575" i="1"/>
  <c r="O575" i="1"/>
  <c r="N575" i="1"/>
  <c r="Q574" i="1"/>
  <c r="P574" i="1"/>
  <c r="O574" i="1"/>
  <c r="N574" i="1"/>
  <c r="Q573" i="1"/>
  <c r="P573" i="1"/>
  <c r="O573" i="1"/>
  <c r="N573" i="1"/>
  <c r="Q572" i="1"/>
  <c r="P572" i="1"/>
  <c r="O572" i="1"/>
  <c r="N572" i="1"/>
  <c r="Q571" i="1"/>
  <c r="P571" i="1"/>
  <c r="O571" i="1"/>
  <c r="N571" i="1"/>
  <c r="Q570" i="1"/>
  <c r="P570" i="1"/>
  <c r="O570" i="1"/>
  <c r="N570" i="1"/>
  <c r="Q569" i="1"/>
  <c r="P569" i="1"/>
  <c r="O569" i="1"/>
  <c r="N569" i="1"/>
  <c r="Q568" i="1"/>
  <c r="P568" i="1"/>
  <c r="O568" i="1"/>
  <c r="N568" i="1"/>
  <c r="Q567" i="1"/>
  <c r="P567" i="1"/>
  <c r="O567" i="1"/>
  <c r="N567" i="1"/>
  <c r="Q566" i="1"/>
  <c r="P566" i="1"/>
  <c r="O566" i="1"/>
  <c r="N566" i="1"/>
  <c r="Q565" i="1"/>
  <c r="P565" i="1"/>
  <c r="O565" i="1"/>
  <c r="N565" i="1"/>
  <c r="Q564" i="1"/>
  <c r="P564" i="1"/>
  <c r="O564" i="1"/>
  <c r="N564" i="1"/>
  <c r="Q563" i="1"/>
  <c r="P563" i="1"/>
  <c r="O563" i="1"/>
  <c r="N563" i="1"/>
  <c r="Q562" i="1"/>
  <c r="P562" i="1"/>
  <c r="O562" i="1"/>
  <c r="N562" i="1"/>
  <c r="Q561" i="1"/>
  <c r="P561" i="1"/>
  <c r="O561" i="1"/>
  <c r="N561" i="1"/>
  <c r="Q560" i="1"/>
  <c r="P560" i="1"/>
  <c r="O560" i="1"/>
  <c r="N560" i="1"/>
  <c r="Q559" i="1"/>
  <c r="P559" i="1"/>
  <c r="O559" i="1"/>
  <c r="N559" i="1"/>
  <c r="Q558" i="1"/>
  <c r="P558" i="1"/>
  <c r="O558" i="1"/>
  <c r="N558" i="1"/>
  <c r="Q557" i="1"/>
  <c r="P557" i="1"/>
  <c r="O557" i="1"/>
  <c r="N557" i="1"/>
  <c r="Q556" i="1"/>
  <c r="P556" i="1"/>
  <c r="O556" i="1"/>
  <c r="N556" i="1"/>
  <c r="Q555" i="1"/>
  <c r="P555" i="1"/>
  <c r="O555" i="1"/>
  <c r="N555" i="1"/>
  <c r="Q554" i="1"/>
  <c r="P554" i="1"/>
  <c r="O554" i="1"/>
  <c r="N554" i="1"/>
  <c r="Q553" i="1"/>
  <c r="P553" i="1"/>
  <c r="O553" i="1"/>
  <c r="N553" i="1"/>
  <c r="Q552" i="1"/>
  <c r="P552" i="1"/>
  <c r="O552" i="1"/>
  <c r="N552" i="1"/>
  <c r="Q551" i="1"/>
  <c r="P551" i="1"/>
  <c r="O551" i="1"/>
  <c r="N551" i="1"/>
  <c r="Q550" i="1"/>
  <c r="P550" i="1"/>
  <c r="O550" i="1"/>
  <c r="N550" i="1"/>
  <c r="Q549" i="1"/>
  <c r="P549" i="1"/>
  <c r="O549" i="1"/>
  <c r="N549" i="1"/>
  <c r="Q548" i="1"/>
  <c r="P548" i="1"/>
  <c r="O548" i="1"/>
  <c r="N548" i="1"/>
  <c r="Q547" i="1"/>
  <c r="P547" i="1"/>
  <c r="O547" i="1"/>
  <c r="N547" i="1"/>
  <c r="Q546" i="1"/>
  <c r="P546" i="1"/>
  <c r="O546" i="1"/>
  <c r="N546" i="1"/>
  <c r="Q545" i="1"/>
  <c r="P545" i="1"/>
  <c r="O545" i="1"/>
  <c r="N545" i="1"/>
  <c r="Q544" i="1"/>
  <c r="P544" i="1"/>
  <c r="O544" i="1"/>
  <c r="N544" i="1"/>
  <c r="Q543" i="1"/>
  <c r="P543" i="1"/>
  <c r="O543" i="1"/>
  <c r="N543" i="1"/>
  <c r="Q542" i="1"/>
  <c r="P542" i="1"/>
  <c r="O542" i="1"/>
  <c r="N542" i="1"/>
  <c r="Q541" i="1"/>
  <c r="P541" i="1"/>
  <c r="O541" i="1"/>
  <c r="N541" i="1"/>
  <c r="Q540" i="1"/>
  <c r="P540" i="1"/>
  <c r="O540" i="1"/>
  <c r="N540" i="1"/>
  <c r="Q539" i="1"/>
  <c r="P539" i="1"/>
  <c r="O539" i="1"/>
  <c r="N539" i="1"/>
  <c r="Q538" i="1"/>
  <c r="P538" i="1"/>
  <c r="O538" i="1"/>
  <c r="N538" i="1"/>
  <c r="Q537" i="1"/>
  <c r="P537" i="1"/>
  <c r="O537" i="1"/>
  <c r="N537" i="1"/>
  <c r="Q536" i="1"/>
  <c r="P536" i="1"/>
  <c r="O536" i="1"/>
  <c r="N536" i="1"/>
  <c r="Q535" i="1"/>
  <c r="P535" i="1"/>
  <c r="O535" i="1"/>
  <c r="N535" i="1"/>
  <c r="Q534" i="1"/>
  <c r="P534" i="1"/>
  <c r="O534" i="1"/>
  <c r="N534" i="1"/>
  <c r="Q533" i="1"/>
  <c r="P533" i="1"/>
  <c r="O533" i="1"/>
  <c r="N533" i="1"/>
  <c r="Q532" i="1"/>
  <c r="P532" i="1"/>
  <c r="O532" i="1"/>
  <c r="N532" i="1"/>
  <c r="Q531" i="1"/>
  <c r="P531" i="1"/>
  <c r="O531" i="1"/>
  <c r="N531" i="1"/>
  <c r="Q530" i="1"/>
  <c r="P530" i="1"/>
  <c r="O530" i="1"/>
  <c r="N530" i="1"/>
  <c r="Q529" i="1"/>
  <c r="P529" i="1"/>
  <c r="O529" i="1"/>
  <c r="N529" i="1"/>
  <c r="Q528" i="1"/>
  <c r="P528" i="1"/>
  <c r="O528" i="1"/>
  <c r="N528" i="1"/>
  <c r="Q527" i="1"/>
  <c r="P527" i="1"/>
  <c r="O527" i="1"/>
  <c r="N527" i="1"/>
  <c r="Q526" i="1"/>
  <c r="P526" i="1"/>
  <c r="O526" i="1"/>
  <c r="N526" i="1"/>
  <c r="Q525" i="1"/>
  <c r="P525" i="1"/>
  <c r="O525" i="1"/>
  <c r="N525" i="1"/>
  <c r="Q524" i="1"/>
  <c r="P524" i="1"/>
  <c r="O524" i="1"/>
  <c r="N524" i="1"/>
  <c r="Q523" i="1"/>
  <c r="P523" i="1"/>
  <c r="O523" i="1"/>
  <c r="N523" i="1"/>
  <c r="Q522" i="1"/>
  <c r="P522" i="1"/>
  <c r="O522" i="1"/>
  <c r="N522" i="1"/>
  <c r="Q521" i="1"/>
  <c r="P521" i="1"/>
  <c r="O521" i="1"/>
  <c r="N521" i="1"/>
  <c r="Q520" i="1"/>
  <c r="P520" i="1"/>
  <c r="O520" i="1"/>
  <c r="N520" i="1"/>
  <c r="Q519" i="1"/>
  <c r="P519" i="1"/>
  <c r="O519" i="1"/>
  <c r="N519" i="1"/>
  <c r="Q518" i="1"/>
  <c r="P518" i="1"/>
  <c r="O518" i="1"/>
  <c r="N518" i="1"/>
  <c r="Q517" i="1"/>
  <c r="P517" i="1"/>
  <c r="O517" i="1"/>
  <c r="N517" i="1"/>
  <c r="Q516" i="1"/>
  <c r="P516" i="1"/>
  <c r="O516" i="1"/>
  <c r="N516" i="1"/>
  <c r="Q515" i="1"/>
  <c r="P515" i="1"/>
  <c r="O515" i="1"/>
  <c r="N515" i="1"/>
  <c r="Q514" i="1"/>
  <c r="P514" i="1"/>
  <c r="O514" i="1"/>
  <c r="N514" i="1"/>
  <c r="Q513" i="1"/>
  <c r="P513" i="1"/>
  <c r="O513" i="1"/>
  <c r="N513" i="1"/>
  <c r="Q512" i="1"/>
  <c r="P512" i="1"/>
  <c r="O512" i="1"/>
  <c r="N512" i="1"/>
  <c r="Q511" i="1"/>
  <c r="P511" i="1"/>
  <c r="O511" i="1"/>
  <c r="N511" i="1"/>
  <c r="Q510" i="1"/>
  <c r="P510" i="1"/>
  <c r="O510" i="1"/>
  <c r="N510" i="1"/>
  <c r="Q509" i="1"/>
  <c r="P509" i="1"/>
  <c r="O509" i="1"/>
  <c r="N509" i="1"/>
  <c r="Q508" i="1"/>
  <c r="P508" i="1"/>
  <c r="O508" i="1"/>
  <c r="N508" i="1"/>
  <c r="Q507" i="1"/>
  <c r="P507" i="1"/>
  <c r="O507" i="1"/>
  <c r="N507" i="1"/>
  <c r="Q506" i="1"/>
  <c r="P506" i="1"/>
  <c r="O506" i="1"/>
  <c r="N506" i="1"/>
  <c r="Q505" i="1"/>
  <c r="P505" i="1"/>
  <c r="O505" i="1"/>
  <c r="N505" i="1"/>
  <c r="Q504" i="1"/>
  <c r="P504" i="1"/>
  <c r="O504" i="1"/>
  <c r="N504" i="1"/>
  <c r="Q503" i="1"/>
  <c r="P503" i="1"/>
  <c r="O503" i="1"/>
  <c r="N503" i="1"/>
  <c r="Q502" i="1"/>
  <c r="P502" i="1"/>
  <c r="O502" i="1"/>
  <c r="N502" i="1"/>
  <c r="Q501" i="1"/>
  <c r="P501" i="1"/>
  <c r="O501" i="1"/>
  <c r="N501" i="1"/>
  <c r="Q500" i="1"/>
  <c r="P500" i="1"/>
  <c r="O500" i="1"/>
  <c r="N500" i="1"/>
  <c r="Q499" i="1"/>
  <c r="P499" i="1"/>
  <c r="O499" i="1"/>
  <c r="N499" i="1"/>
  <c r="Q498" i="1"/>
  <c r="P498" i="1"/>
  <c r="O498" i="1"/>
  <c r="N498" i="1"/>
  <c r="Q497" i="1"/>
  <c r="P497" i="1"/>
  <c r="O497" i="1"/>
  <c r="N497" i="1"/>
  <c r="Q496" i="1"/>
  <c r="P496" i="1"/>
  <c r="O496" i="1"/>
  <c r="N496" i="1"/>
  <c r="Q495" i="1"/>
  <c r="P495" i="1"/>
  <c r="O495" i="1"/>
  <c r="N495" i="1"/>
  <c r="Q494" i="1"/>
  <c r="P494" i="1"/>
  <c r="O494" i="1"/>
  <c r="N494" i="1"/>
  <c r="Q493" i="1"/>
  <c r="P493" i="1"/>
  <c r="O493" i="1"/>
  <c r="N493" i="1"/>
  <c r="Q492" i="1"/>
  <c r="P492" i="1"/>
  <c r="O492" i="1"/>
  <c r="N492" i="1"/>
  <c r="Q491" i="1"/>
  <c r="P491" i="1"/>
  <c r="O491" i="1"/>
  <c r="N491" i="1"/>
  <c r="Q490" i="1"/>
  <c r="P490" i="1"/>
  <c r="O490" i="1"/>
  <c r="N490" i="1"/>
  <c r="Q489" i="1"/>
  <c r="P489" i="1"/>
  <c r="O489" i="1"/>
  <c r="N489" i="1"/>
  <c r="Q488" i="1"/>
  <c r="P488" i="1"/>
  <c r="O488" i="1"/>
  <c r="N488" i="1"/>
  <c r="Q487" i="1"/>
  <c r="P487" i="1"/>
  <c r="O487" i="1"/>
  <c r="N487" i="1"/>
  <c r="Q486" i="1"/>
  <c r="P486" i="1"/>
  <c r="O486" i="1"/>
  <c r="N486" i="1"/>
  <c r="Q485" i="1"/>
  <c r="P485" i="1"/>
  <c r="O485" i="1"/>
  <c r="N485" i="1"/>
  <c r="Q484" i="1"/>
  <c r="P484" i="1"/>
  <c r="O484" i="1"/>
  <c r="N484" i="1"/>
  <c r="Q483" i="1"/>
  <c r="P483" i="1"/>
  <c r="O483" i="1"/>
  <c r="N483" i="1"/>
  <c r="Q482" i="1"/>
  <c r="P482" i="1"/>
  <c r="O482" i="1"/>
  <c r="N482" i="1"/>
  <c r="Q481" i="1"/>
  <c r="P481" i="1"/>
  <c r="O481" i="1"/>
  <c r="N481" i="1"/>
  <c r="Q480" i="1"/>
  <c r="P480" i="1"/>
  <c r="O480" i="1"/>
  <c r="N480" i="1"/>
  <c r="Q479" i="1"/>
  <c r="P479" i="1"/>
  <c r="O479" i="1"/>
  <c r="N479" i="1"/>
  <c r="Q478" i="1"/>
  <c r="P478" i="1"/>
  <c r="O478" i="1"/>
  <c r="N478" i="1"/>
  <c r="Q477" i="1"/>
  <c r="P477" i="1"/>
  <c r="O477" i="1"/>
  <c r="N477" i="1"/>
  <c r="Q476" i="1"/>
  <c r="P476" i="1"/>
  <c r="O476" i="1"/>
  <c r="N476" i="1"/>
  <c r="Q475" i="1"/>
  <c r="P475" i="1"/>
  <c r="O475" i="1"/>
  <c r="N475" i="1"/>
  <c r="Q474" i="1"/>
  <c r="P474" i="1"/>
  <c r="O474" i="1"/>
  <c r="N474" i="1"/>
  <c r="Q473" i="1"/>
  <c r="P473" i="1"/>
  <c r="O473" i="1"/>
  <c r="N473" i="1"/>
  <c r="Q472" i="1"/>
  <c r="P472" i="1"/>
  <c r="O472" i="1"/>
  <c r="N472" i="1"/>
  <c r="Q471" i="1"/>
  <c r="P471" i="1"/>
  <c r="O471" i="1"/>
  <c r="N471" i="1"/>
  <c r="Q470" i="1"/>
  <c r="P470" i="1"/>
  <c r="O470" i="1"/>
  <c r="N470" i="1"/>
  <c r="Q469" i="1"/>
  <c r="P469" i="1"/>
  <c r="O469" i="1"/>
  <c r="N469" i="1"/>
  <c r="Q468" i="1"/>
  <c r="P468" i="1"/>
  <c r="O468" i="1"/>
  <c r="N468" i="1"/>
  <c r="Q467" i="1"/>
  <c r="P467" i="1"/>
  <c r="O467" i="1"/>
  <c r="N467" i="1"/>
  <c r="Q466" i="1"/>
  <c r="P466" i="1"/>
  <c r="O466" i="1"/>
  <c r="N466" i="1"/>
  <c r="Q465" i="1"/>
  <c r="P465" i="1"/>
  <c r="O465" i="1"/>
  <c r="N465" i="1"/>
  <c r="Q464" i="1"/>
  <c r="P464" i="1"/>
  <c r="O464" i="1"/>
  <c r="N464" i="1"/>
  <c r="Q463" i="1"/>
  <c r="P463" i="1"/>
  <c r="O463" i="1"/>
  <c r="N463" i="1"/>
  <c r="Q462" i="1"/>
  <c r="P462" i="1"/>
  <c r="O462" i="1"/>
  <c r="N462" i="1"/>
  <c r="Q461" i="1"/>
  <c r="P461" i="1"/>
  <c r="O461" i="1"/>
  <c r="N461" i="1"/>
  <c r="Q460" i="1"/>
  <c r="P460" i="1"/>
  <c r="O460" i="1"/>
  <c r="N460" i="1"/>
  <c r="Q459" i="1"/>
  <c r="P459" i="1"/>
  <c r="O459" i="1"/>
  <c r="N459" i="1"/>
  <c r="Q458" i="1"/>
  <c r="P458" i="1"/>
  <c r="O458" i="1"/>
  <c r="N458" i="1"/>
  <c r="Q457" i="1"/>
  <c r="P457" i="1"/>
  <c r="O457" i="1"/>
  <c r="N457" i="1"/>
  <c r="Q456" i="1"/>
  <c r="P456" i="1"/>
  <c r="O456" i="1"/>
  <c r="N456" i="1"/>
  <c r="Q455" i="1"/>
  <c r="P455" i="1"/>
  <c r="O455" i="1"/>
  <c r="N455" i="1"/>
  <c r="Q454" i="1"/>
  <c r="P454" i="1"/>
  <c r="O454" i="1"/>
  <c r="N454" i="1"/>
  <c r="Q453" i="1"/>
  <c r="P453" i="1"/>
  <c r="O453" i="1"/>
  <c r="N453" i="1"/>
  <c r="Q452" i="1"/>
  <c r="P452" i="1"/>
  <c r="O452" i="1"/>
  <c r="N452" i="1"/>
  <c r="Q451" i="1"/>
  <c r="P451" i="1"/>
  <c r="O451" i="1"/>
  <c r="N451" i="1"/>
  <c r="Q450" i="1"/>
  <c r="P450" i="1"/>
  <c r="O450" i="1"/>
  <c r="N450" i="1"/>
  <c r="Q449" i="1"/>
  <c r="P449" i="1"/>
  <c r="O449" i="1"/>
  <c r="N449" i="1"/>
  <c r="Q448" i="1"/>
  <c r="P448" i="1"/>
  <c r="O448" i="1"/>
  <c r="N448" i="1"/>
  <c r="Q447" i="1"/>
  <c r="P447" i="1"/>
  <c r="O447" i="1"/>
  <c r="N447" i="1"/>
  <c r="Q446" i="1"/>
  <c r="P446" i="1"/>
  <c r="O446" i="1"/>
  <c r="N446" i="1"/>
  <c r="Q445" i="1"/>
  <c r="P445" i="1"/>
  <c r="O445" i="1"/>
  <c r="N445" i="1"/>
  <c r="Q444" i="1"/>
  <c r="P444" i="1"/>
  <c r="O444" i="1"/>
  <c r="N444" i="1"/>
  <c r="Q443" i="1"/>
  <c r="P443" i="1"/>
  <c r="O443" i="1"/>
  <c r="N443" i="1"/>
  <c r="Q442" i="1"/>
  <c r="P442" i="1"/>
  <c r="O442" i="1"/>
  <c r="N442" i="1"/>
  <c r="Q441" i="1"/>
  <c r="P441" i="1"/>
  <c r="O441" i="1"/>
  <c r="N441" i="1"/>
  <c r="Q440" i="1"/>
  <c r="P440" i="1"/>
  <c r="O440" i="1"/>
  <c r="N440" i="1"/>
  <c r="Q439" i="1"/>
  <c r="P439" i="1"/>
  <c r="O439" i="1"/>
  <c r="N439" i="1"/>
  <c r="Q438" i="1"/>
  <c r="P438" i="1"/>
  <c r="O438" i="1"/>
  <c r="N438" i="1"/>
  <c r="Q437" i="1"/>
  <c r="P437" i="1"/>
  <c r="O437" i="1"/>
  <c r="N437" i="1"/>
  <c r="Q436" i="1"/>
  <c r="P436" i="1"/>
  <c r="O436" i="1"/>
  <c r="N436" i="1"/>
  <c r="Q435" i="1"/>
  <c r="P435" i="1"/>
  <c r="O435" i="1"/>
  <c r="N435" i="1"/>
  <c r="Q434" i="1"/>
  <c r="P434" i="1"/>
  <c r="O434" i="1"/>
  <c r="N434" i="1"/>
  <c r="Q433" i="1"/>
  <c r="P433" i="1"/>
  <c r="O433" i="1"/>
  <c r="N433" i="1"/>
  <c r="Q432" i="1"/>
  <c r="P432" i="1"/>
  <c r="O432" i="1"/>
  <c r="N432" i="1"/>
  <c r="Q431" i="1"/>
  <c r="P431" i="1"/>
  <c r="O431" i="1"/>
  <c r="N431" i="1"/>
  <c r="Q430" i="1"/>
  <c r="P430" i="1"/>
  <c r="O430" i="1"/>
  <c r="N430" i="1"/>
  <c r="Q429" i="1"/>
  <c r="P429" i="1"/>
  <c r="O429" i="1"/>
  <c r="N429" i="1"/>
  <c r="Q428" i="1"/>
  <c r="P428" i="1"/>
  <c r="O428" i="1"/>
  <c r="N428" i="1"/>
  <c r="Q427" i="1"/>
  <c r="P427" i="1"/>
  <c r="O427" i="1"/>
  <c r="N427" i="1"/>
  <c r="Q426" i="1"/>
  <c r="P426" i="1"/>
  <c r="O426" i="1"/>
  <c r="N426" i="1"/>
  <c r="Q425" i="1"/>
  <c r="P425" i="1"/>
  <c r="O425" i="1"/>
  <c r="N425" i="1"/>
  <c r="Q424" i="1"/>
  <c r="P424" i="1"/>
  <c r="O424" i="1"/>
  <c r="N424" i="1"/>
  <c r="Q423" i="1"/>
  <c r="P423" i="1"/>
  <c r="O423" i="1"/>
  <c r="N423" i="1"/>
  <c r="Q422" i="1"/>
  <c r="P422" i="1"/>
  <c r="O422" i="1"/>
  <c r="N422" i="1"/>
  <c r="Q421" i="1"/>
  <c r="P421" i="1"/>
  <c r="O421" i="1"/>
  <c r="N421" i="1"/>
  <c r="Q420" i="1"/>
  <c r="P420" i="1"/>
  <c r="O420" i="1"/>
  <c r="N420" i="1"/>
  <c r="Q419" i="1"/>
  <c r="P419" i="1"/>
  <c r="O419" i="1"/>
  <c r="N419" i="1"/>
  <c r="Q418" i="1"/>
  <c r="P418" i="1"/>
  <c r="O418" i="1"/>
  <c r="N418" i="1"/>
  <c r="Q417" i="1"/>
  <c r="P417" i="1"/>
  <c r="O417" i="1"/>
  <c r="N417" i="1"/>
  <c r="Q416" i="1"/>
  <c r="P416" i="1"/>
  <c r="O416" i="1"/>
  <c r="N416" i="1"/>
  <c r="Q415" i="1"/>
  <c r="P415" i="1"/>
  <c r="O415" i="1"/>
  <c r="N415" i="1"/>
  <c r="Q414" i="1"/>
  <c r="P414" i="1"/>
  <c r="O414" i="1"/>
  <c r="N414" i="1"/>
  <c r="Q413" i="1"/>
  <c r="P413" i="1"/>
  <c r="O413" i="1"/>
  <c r="N413" i="1"/>
  <c r="Q412" i="1"/>
  <c r="P412" i="1"/>
  <c r="O412" i="1"/>
  <c r="N412" i="1"/>
  <c r="Q411" i="1"/>
  <c r="P411" i="1"/>
  <c r="O411" i="1"/>
  <c r="N411" i="1"/>
  <c r="Q410" i="1"/>
  <c r="P410" i="1"/>
  <c r="O410" i="1"/>
  <c r="N410" i="1"/>
  <c r="Q409" i="1"/>
  <c r="P409" i="1"/>
  <c r="O409" i="1"/>
  <c r="N409" i="1"/>
  <c r="Q408" i="1"/>
  <c r="P408" i="1"/>
  <c r="O408" i="1"/>
  <c r="N408" i="1"/>
  <c r="Q407" i="1"/>
  <c r="P407" i="1"/>
  <c r="O407" i="1"/>
  <c r="N407" i="1"/>
  <c r="Q406" i="1"/>
  <c r="P406" i="1"/>
  <c r="O406" i="1"/>
  <c r="N406" i="1"/>
  <c r="Q405" i="1"/>
  <c r="P405" i="1"/>
  <c r="O405" i="1"/>
  <c r="N405" i="1"/>
  <c r="Q404" i="1"/>
  <c r="P404" i="1"/>
  <c r="O404" i="1"/>
  <c r="N404" i="1"/>
  <c r="Q403" i="1"/>
  <c r="P403" i="1"/>
  <c r="O403" i="1"/>
  <c r="N403" i="1"/>
  <c r="Q402" i="1"/>
  <c r="P402" i="1"/>
  <c r="O402" i="1"/>
  <c r="N402" i="1"/>
  <c r="Q401" i="1"/>
  <c r="P401" i="1"/>
  <c r="O401" i="1"/>
  <c r="N401" i="1"/>
  <c r="Q400" i="1"/>
  <c r="P400" i="1"/>
  <c r="O400" i="1"/>
  <c r="N400" i="1"/>
  <c r="Q399" i="1"/>
  <c r="P399" i="1"/>
  <c r="O399" i="1"/>
  <c r="N399" i="1"/>
  <c r="Q398" i="1"/>
  <c r="P398" i="1"/>
  <c r="O398" i="1"/>
  <c r="N398" i="1"/>
  <c r="Q397" i="1"/>
  <c r="P397" i="1"/>
  <c r="O397" i="1"/>
  <c r="N397" i="1"/>
  <c r="Q396" i="1"/>
  <c r="P396" i="1"/>
  <c r="O396" i="1"/>
  <c r="N396" i="1"/>
  <c r="Q395" i="1"/>
  <c r="P395" i="1"/>
  <c r="O395" i="1"/>
  <c r="N395" i="1"/>
  <c r="Q394" i="1"/>
  <c r="P394" i="1"/>
  <c r="O394" i="1"/>
  <c r="N394" i="1"/>
  <c r="Q393" i="1"/>
  <c r="P393" i="1"/>
  <c r="O393" i="1"/>
  <c r="N393" i="1"/>
  <c r="Q392" i="1"/>
  <c r="P392" i="1"/>
  <c r="O392" i="1"/>
  <c r="N392" i="1"/>
  <c r="Q391" i="1"/>
  <c r="P391" i="1"/>
  <c r="O391" i="1"/>
  <c r="N391" i="1"/>
  <c r="Q390" i="1"/>
  <c r="P390" i="1"/>
  <c r="O390" i="1"/>
  <c r="N390" i="1"/>
  <c r="Q389" i="1"/>
  <c r="P389" i="1"/>
  <c r="O389" i="1"/>
  <c r="N389" i="1"/>
  <c r="Q388" i="1"/>
  <c r="P388" i="1"/>
  <c r="O388" i="1"/>
  <c r="N388" i="1"/>
  <c r="Q387" i="1"/>
  <c r="P387" i="1"/>
  <c r="O387" i="1"/>
  <c r="N387" i="1"/>
  <c r="Q386" i="1"/>
  <c r="P386" i="1"/>
  <c r="O386" i="1"/>
  <c r="N386" i="1"/>
  <c r="Q385" i="1"/>
  <c r="P385" i="1"/>
  <c r="O385" i="1"/>
  <c r="N385" i="1"/>
  <c r="Q384" i="1"/>
  <c r="P384" i="1"/>
  <c r="O384" i="1"/>
  <c r="N384" i="1"/>
  <c r="Q383" i="1"/>
  <c r="P383" i="1"/>
  <c r="O383" i="1"/>
  <c r="N383" i="1"/>
  <c r="Q382" i="1"/>
  <c r="P382" i="1"/>
  <c r="O382" i="1"/>
  <c r="N382" i="1"/>
  <c r="Q381" i="1"/>
  <c r="P381" i="1"/>
  <c r="O381" i="1"/>
  <c r="N381" i="1"/>
  <c r="Q380" i="1"/>
  <c r="P380" i="1"/>
  <c r="O380" i="1"/>
  <c r="N380" i="1"/>
  <c r="Q379" i="1"/>
  <c r="P379" i="1"/>
  <c r="O379" i="1"/>
  <c r="N379" i="1"/>
  <c r="Q378" i="1"/>
  <c r="P378" i="1"/>
  <c r="O378" i="1"/>
  <c r="N378" i="1"/>
  <c r="Q377" i="1"/>
  <c r="P377" i="1"/>
  <c r="O377" i="1"/>
  <c r="N377" i="1"/>
  <c r="Q376" i="1"/>
  <c r="P376" i="1"/>
  <c r="O376" i="1"/>
  <c r="N376" i="1"/>
  <c r="Q375" i="1"/>
  <c r="P375" i="1"/>
  <c r="O375" i="1"/>
  <c r="N375" i="1"/>
  <c r="Q374" i="1"/>
  <c r="P374" i="1"/>
  <c r="O374" i="1"/>
  <c r="N374" i="1"/>
  <c r="Q373" i="1"/>
  <c r="P373" i="1"/>
  <c r="O373" i="1"/>
  <c r="N373" i="1"/>
  <c r="Q372" i="1"/>
  <c r="P372" i="1"/>
  <c r="O372" i="1"/>
  <c r="N372" i="1"/>
  <c r="Q371" i="1"/>
  <c r="P371" i="1"/>
  <c r="O371" i="1"/>
  <c r="N371" i="1"/>
  <c r="Q370" i="1"/>
  <c r="P370" i="1"/>
  <c r="O370" i="1"/>
  <c r="N370" i="1"/>
  <c r="Q369" i="1"/>
  <c r="P369" i="1"/>
  <c r="O369" i="1"/>
  <c r="N369" i="1"/>
  <c r="Q368" i="1"/>
  <c r="P368" i="1"/>
  <c r="O368" i="1"/>
  <c r="N368" i="1"/>
  <c r="Q367" i="1"/>
  <c r="P367" i="1"/>
  <c r="O367" i="1"/>
  <c r="N367" i="1"/>
  <c r="Q366" i="1"/>
  <c r="P366" i="1"/>
  <c r="O366" i="1"/>
  <c r="N366" i="1"/>
  <c r="Q365" i="1"/>
  <c r="P365" i="1"/>
  <c r="O365" i="1"/>
  <c r="N365" i="1"/>
  <c r="Q364" i="1"/>
  <c r="P364" i="1"/>
  <c r="O364" i="1"/>
  <c r="N364" i="1"/>
  <c r="Q363" i="1"/>
  <c r="P363" i="1"/>
  <c r="O363" i="1"/>
  <c r="N363" i="1"/>
  <c r="Q362" i="1"/>
  <c r="P362" i="1"/>
  <c r="O362" i="1"/>
  <c r="N362" i="1"/>
  <c r="Q361" i="1"/>
  <c r="P361" i="1"/>
  <c r="O361" i="1"/>
  <c r="N361" i="1"/>
  <c r="Q360" i="1"/>
  <c r="P360" i="1"/>
  <c r="O360" i="1"/>
  <c r="N360" i="1"/>
  <c r="Q359" i="1"/>
  <c r="P359" i="1"/>
  <c r="O359" i="1"/>
  <c r="N359" i="1"/>
  <c r="Q358" i="1"/>
  <c r="P358" i="1"/>
  <c r="O358" i="1"/>
  <c r="N358" i="1"/>
  <c r="Q357" i="1"/>
  <c r="P357" i="1"/>
  <c r="O357" i="1"/>
  <c r="N357" i="1"/>
  <c r="Q356" i="1"/>
  <c r="P356" i="1"/>
  <c r="O356" i="1"/>
  <c r="N356" i="1"/>
  <c r="Q355" i="1"/>
  <c r="P355" i="1"/>
  <c r="O355" i="1"/>
  <c r="N355" i="1"/>
  <c r="Q354" i="1"/>
  <c r="P354" i="1"/>
  <c r="O354" i="1"/>
  <c r="N354" i="1"/>
  <c r="Q353" i="1"/>
  <c r="P353" i="1"/>
  <c r="O353" i="1"/>
  <c r="N353" i="1"/>
  <c r="Q352" i="1"/>
  <c r="P352" i="1"/>
  <c r="O352" i="1"/>
  <c r="N352" i="1"/>
  <c r="Q351" i="1"/>
  <c r="P351" i="1"/>
  <c r="O351" i="1"/>
  <c r="N351" i="1"/>
  <c r="Q350" i="1"/>
  <c r="P350" i="1"/>
  <c r="O350" i="1"/>
  <c r="N350" i="1"/>
  <c r="Q349" i="1"/>
  <c r="P349" i="1"/>
  <c r="O349" i="1"/>
  <c r="N349" i="1"/>
  <c r="Q348" i="1"/>
  <c r="P348" i="1"/>
  <c r="O348" i="1"/>
  <c r="N348" i="1"/>
  <c r="Q347" i="1"/>
  <c r="P347" i="1"/>
  <c r="O347" i="1"/>
  <c r="N347" i="1"/>
  <c r="Q346" i="1"/>
  <c r="P346" i="1"/>
  <c r="O346" i="1"/>
  <c r="N346" i="1"/>
  <c r="Q345" i="1"/>
  <c r="P345" i="1"/>
  <c r="O345" i="1"/>
  <c r="N345" i="1"/>
  <c r="Q344" i="1"/>
  <c r="P344" i="1"/>
  <c r="O344" i="1"/>
  <c r="N344" i="1"/>
  <c r="Q343" i="1"/>
  <c r="P343" i="1"/>
  <c r="O343" i="1"/>
  <c r="N343" i="1"/>
  <c r="Q342" i="1"/>
  <c r="P342" i="1"/>
  <c r="O342" i="1"/>
  <c r="N342" i="1"/>
  <c r="Q341" i="1"/>
  <c r="P341" i="1"/>
  <c r="O341" i="1"/>
  <c r="N341" i="1"/>
  <c r="Q340" i="1"/>
  <c r="P340" i="1"/>
  <c r="O340" i="1"/>
  <c r="N340" i="1"/>
  <c r="Q339" i="1"/>
  <c r="P339" i="1"/>
  <c r="O339" i="1"/>
  <c r="N339" i="1"/>
  <c r="Q338" i="1"/>
  <c r="P338" i="1"/>
  <c r="O338" i="1"/>
  <c r="N338" i="1"/>
  <c r="Q337" i="1"/>
  <c r="P337" i="1"/>
  <c r="O337" i="1"/>
  <c r="N337" i="1"/>
  <c r="Q336" i="1"/>
  <c r="P336" i="1"/>
  <c r="O336" i="1"/>
  <c r="N336" i="1"/>
  <c r="Q335" i="1"/>
  <c r="P335" i="1"/>
  <c r="O335" i="1"/>
  <c r="N335" i="1"/>
  <c r="Q334" i="1"/>
  <c r="P334" i="1"/>
  <c r="O334" i="1"/>
  <c r="N334" i="1"/>
  <c r="Q333" i="1"/>
  <c r="P333" i="1"/>
  <c r="O333" i="1"/>
  <c r="N333" i="1"/>
  <c r="Q332" i="1"/>
  <c r="P332" i="1"/>
  <c r="O332" i="1"/>
  <c r="N332" i="1"/>
  <c r="Q331" i="1"/>
  <c r="P331" i="1"/>
  <c r="O331" i="1"/>
  <c r="N331" i="1"/>
  <c r="Q330" i="1"/>
  <c r="P330" i="1"/>
  <c r="O330" i="1"/>
  <c r="N330" i="1"/>
  <c r="Q329" i="1"/>
  <c r="P329" i="1"/>
  <c r="O329" i="1"/>
  <c r="N329" i="1"/>
  <c r="Q328" i="1"/>
  <c r="P328" i="1"/>
  <c r="O328" i="1"/>
  <c r="N328" i="1"/>
  <c r="Q327" i="1"/>
  <c r="P327" i="1"/>
  <c r="O327" i="1"/>
  <c r="N327" i="1"/>
  <c r="Q326" i="1"/>
  <c r="P326" i="1"/>
  <c r="O326" i="1"/>
  <c r="N326" i="1"/>
  <c r="Q325" i="1"/>
  <c r="P325" i="1"/>
  <c r="O325" i="1"/>
  <c r="N325" i="1"/>
  <c r="Q324" i="1"/>
  <c r="P324" i="1"/>
  <c r="O324" i="1"/>
  <c r="N324" i="1"/>
  <c r="Q323" i="1"/>
  <c r="P323" i="1"/>
  <c r="O323" i="1"/>
  <c r="N323" i="1"/>
  <c r="Q322" i="1"/>
  <c r="P322" i="1"/>
  <c r="O322" i="1"/>
  <c r="N322" i="1"/>
  <c r="Q321" i="1"/>
  <c r="P321" i="1"/>
  <c r="O321" i="1"/>
  <c r="N321" i="1"/>
  <c r="Q320" i="1"/>
  <c r="P320" i="1"/>
  <c r="O320" i="1"/>
  <c r="N320" i="1"/>
  <c r="Q319" i="1"/>
  <c r="P319" i="1"/>
  <c r="O319" i="1"/>
  <c r="N319" i="1"/>
  <c r="Q318" i="1"/>
  <c r="P318" i="1"/>
  <c r="O318" i="1"/>
  <c r="N318" i="1"/>
  <c r="Q317" i="1"/>
  <c r="P317" i="1"/>
  <c r="O317" i="1"/>
  <c r="N317" i="1"/>
  <c r="Q316" i="1"/>
  <c r="P316" i="1"/>
  <c r="O316" i="1"/>
  <c r="N316" i="1"/>
  <c r="Q315" i="1"/>
  <c r="P315" i="1"/>
  <c r="O315" i="1"/>
  <c r="N315" i="1"/>
  <c r="Q314" i="1"/>
  <c r="P314" i="1"/>
  <c r="O314" i="1"/>
  <c r="N314" i="1"/>
  <c r="Q313" i="1"/>
  <c r="P313" i="1"/>
  <c r="O313" i="1"/>
  <c r="N313" i="1"/>
  <c r="Q312" i="1"/>
  <c r="P312" i="1"/>
  <c r="O312" i="1"/>
  <c r="N312" i="1"/>
  <c r="Q311" i="1"/>
  <c r="P311" i="1"/>
  <c r="O311" i="1"/>
  <c r="N311" i="1"/>
  <c r="Q310" i="1"/>
  <c r="P310" i="1"/>
  <c r="O310" i="1"/>
  <c r="N310" i="1"/>
  <c r="Q309" i="1"/>
  <c r="P309" i="1"/>
  <c r="O309" i="1"/>
  <c r="N309" i="1"/>
  <c r="Q308" i="1"/>
  <c r="P308" i="1"/>
  <c r="O308" i="1"/>
  <c r="N308" i="1"/>
  <c r="Q307" i="1"/>
  <c r="P307" i="1"/>
  <c r="O307" i="1"/>
  <c r="N307" i="1"/>
  <c r="Q306" i="1"/>
  <c r="P306" i="1"/>
  <c r="O306" i="1"/>
  <c r="N306" i="1"/>
  <c r="Q305" i="1"/>
  <c r="P305" i="1"/>
  <c r="O305" i="1"/>
  <c r="N305" i="1"/>
  <c r="Q304" i="1"/>
  <c r="P304" i="1"/>
  <c r="O304" i="1"/>
  <c r="N304" i="1"/>
  <c r="Q303" i="1"/>
  <c r="P303" i="1"/>
  <c r="O303" i="1"/>
  <c r="N303" i="1"/>
  <c r="Q302" i="1"/>
  <c r="P302" i="1"/>
  <c r="O302" i="1"/>
  <c r="N302" i="1"/>
  <c r="Q301" i="1"/>
  <c r="P301" i="1"/>
  <c r="O301" i="1"/>
  <c r="N301" i="1"/>
  <c r="Q300" i="1"/>
  <c r="P300" i="1"/>
  <c r="O300" i="1"/>
  <c r="N300" i="1"/>
  <c r="Q299" i="1"/>
  <c r="P299" i="1"/>
  <c r="O299" i="1"/>
  <c r="N299" i="1"/>
  <c r="Q298" i="1"/>
  <c r="P298" i="1"/>
  <c r="O298" i="1"/>
  <c r="N298" i="1"/>
  <c r="Q297" i="1"/>
  <c r="P297" i="1"/>
  <c r="O297" i="1"/>
  <c r="N297" i="1"/>
  <c r="Q296" i="1"/>
  <c r="P296" i="1"/>
  <c r="O296" i="1"/>
  <c r="N296" i="1"/>
  <c r="Q295" i="1"/>
  <c r="P295" i="1"/>
  <c r="O295" i="1"/>
  <c r="N295" i="1"/>
  <c r="Q294" i="1"/>
  <c r="P294" i="1"/>
  <c r="O294" i="1"/>
  <c r="N294" i="1"/>
  <c r="Q293" i="1"/>
  <c r="P293" i="1"/>
  <c r="O293" i="1"/>
  <c r="N293" i="1"/>
  <c r="Q292" i="1"/>
  <c r="P292" i="1"/>
  <c r="O292" i="1"/>
  <c r="N292" i="1"/>
  <c r="Q291" i="1"/>
  <c r="P291" i="1"/>
  <c r="O291" i="1"/>
  <c r="N291" i="1"/>
  <c r="Q290" i="1"/>
  <c r="P290" i="1"/>
  <c r="O290" i="1"/>
  <c r="N290" i="1"/>
  <c r="Q289" i="1"/>
  <c r="P289" i="1"/>
  <c r="O289" i="1"/>
  <c r="N289" i="1"/>
  <c r="Q288" i="1"/>
  <c r="P288" i="1"/>
  <c r="O288" i="1"/>
  <c r="N288" i="1"/>
  <c r="Q287" i="1"/>
  <c r="P287" i="1"/>
  <c r="O287" i="1"/>
  <c r="N287" i="1"/>
  <c r="Q286" i="1"/>
  <c r="P286" i="1"/>
  <c r="O286" i="1"/>
  <c r="N286" i="1"/>
  <c r="Q285" i="1"/>
  <c r="P285" i="1"/>
  <c r="O285" i="1"/>
  <c r="N285" i="1"/>
  <c r="Q284" i="1"/>
  <c r="P284" i="1"/>
  <c r="O284" i="1"/>
  <c r="N284" i="1"/>
  <c r="Q283" i="1"/>
  <c r="P283" i="1"/>
  <c r="O283" i="1"/>
  <c r="N283" i="1"/>
  <c r="Q282" i="1"/>
  <c r="P282" i="1"/>
  <c r="O282" i="1"/>
  <c r="N282" i="1"/>
  <c r="Q281" i="1"/>
  <c r="P281" i="1"/>
  <c r="O281" i="1"/>
  <c r="N281" i="1"/>
  <c r="Q280" i="1"/>
  <c r="P280" i="1"/>
  <c r="O280" i="1"/>
  <c r="N280" i="1"/>
  <c r="Q279" i="1"/>
  <c r="P279" i="1"/>
  <c r="O279" i="1"/>
  <c r="N279" i="1"/>
  <c r="Q278" i="1"/>
  <c r="P278" i="1"/>
  <c r="O278" i="1"/>
  <c r="N278" i="1"/>
  <c r="Q277" i="1"/>
  <c r="P277" i="1"/>
  <c r="O277" i="1"/>
  <c r="N277" i="1"/>
  <c r="Q276" i="1"/>
  <c r="P276" i="1"/>
  <c r="O276" i="1"/>
  <c r="N276" i="1"/>
  <c r="Q275" i="1"/>
  <c r="P275" i="1"/>
  <c r="O275" i="1"/>
  <c r="N275" i="1"/>
  <c r="Q274" i="1"/>
  <c r="P274" i="1"/>
  <c r="O274" i="1"/>
  <c r="N274" i="1"/>
  <c r="Q273" i="1"/>
  <c r="P273" i="1"/>
  <c r="O273" i="1"/>
  <c r="N273" i="1"/>
  <c r="Q272" i="1"/>
  <c r="P272" i="1"/>
  <c r="O272" i="1"/>
  <c r="N272" i="1"/>
  <c r="Q271" i="1"/>
  <c r="P271" i="1"/>
  <c r="O271" i="1"/>
  <c r="N271" i="1"/>
  <c r="Q270" i="1"/>
  <c r="P270" i="1"/>
  <c r="O270" i="1"/>
  <c r="N270" i="1"/>
  <c r="Q269" i="1"/>
  <c r="P269" i="1"/>
  <c r="O269" i="1"/>
  <c r="N269" i="1"/>
  <c r="Q268" i="1"/>
  <c r="P268" i="1"/>
  <c r="O268" i="1"/>
  <c r="N268" i="1"/>
  <c r="Q267" i="1"/>
  <c r="P267" i="1"/>
  <c r="O267" i="1"/>
  <c r="N267" i="1"/>
  <c r="Q266" i="1"/>
  <c r="P266" i="1"/>
  <c r="O266" i="1"/>
  <c r="N266" i="1"/>
  <c r="Q265" i="1"/>
  <c r="P265" i="1"/>
  <c r="O265" i="1"/>
  <c r="N265" i="1"/>
  <c r="Q264" i="1"/>
  <c r="P264" i="1"/>
  <c r="O264" i="1"/>
  <c r="N264" i="1"/>
  <c r="Q263" i="1"/>
  <c r="P263" i="1"/>
  <c r="O263" i="1"/>
  <c r="N263" i="1"/>
  <c r="Q262" i="1"/>
  <c r="P262" i="1"/>
  <c r="O262" i="1"/>
  <c r="N262" i="1"/>
  <c r="Q261" i="1"/>
  <c r="P261" i="1"/>
  <c r="O261" i="1"/>
  <c r="N261" i="1"/>
  <c r="Q260" i="1"/>
  <c r="P260" i="1"/>
  <c r="O260" i="1"/>
  <c r="N260" i="1"/>
  <c r="Q259" i="1"/>
  <c r="P259" i="1"/>
  <c r="O259" i="1"/>
  <c r="N259" i="1"/>
  <c r="Q258" i="1"/>
  <c r="P258" i="1"/>
  <c r="O258" i="1"/>
  <c r="N258" i="1"/>
  <c r="Q257" i="1"/>
  <c r="P257" i="1"/>
  <c r="O257" i="1"/>
  <c r="N257" i="1"/>
  <c r="Q256" i="1"/>
  <c r="P256" i="1"/>
  <c r="O256" i="1"/>
  <c r="N256" i="1"/>
  <c r="Q255" i="1"/>
  <c r="P255" i="1"/>
  <c r="O255" i="1"/>
  <c r="N255" i="1"/>
  <c r="Q254" i="1"/>
  <c r="P254" i="1"/>
  <c r="O254" i="1"/>
  <c r="N254" i="1"/>
  <c r="Q253" i="1"/>
  <c r="P253" i="1"/>
  <c r="O253" i="1"/>
  <c r="N253" i="1"/>
  <c r="Q252" i="1"/>
  <c r="P252" i="1"/>
  <c r="O252" i="1"/>
  <c r="N252" i="1"/>
  <c r="Q251" i="1"/>
  <c r="P251" i="1"/>
  <c r="O251" i="1"/>
  <c r="N251" i="1"/>
  <c r="Q250" i="1"/>
  <c r="P250" i="1"/>
  <c r="O250" i="1"/>
  <c r="N250" i="1"/>
  <c r="Q249" i="1"/>
  <c r="P249" i="1"/>
  <c r="O249" i="1"/>
  <c r="N249" i="1"/>
  <c r="Q248" i="1"/>
  <c r="P248" i="1"/>
  <c r="O248" i="1"/>
  <c r="N248" i="1"/>
  <c r="Q247" i="1"/>
  <c r="P247" i="1"/>
  <c r="O247" i="1"/>
  <c r="N247" i="1"/>
  <c r="Q246" i="1"/>
  <c r="P246" i="1"/>
  <c r="O246" i="1"/>
  <c r="N246" i="1"/>
  <c r="Q245" i="1"/>
  <c r="P245" i="1"/>
  <c r="O245" i="1"/>
  <c r="N245" i="1"/>
  <c r="Q244" i="1"/>
  <c r="P244" i="1"/>
  <c r="O244" i="1"/>
  <c r="N244" i="1"/>
  <c r="Q243" i="1"/>
  <c r="P243" i="1"/>
  <c r="O243" i="1"/>
  <c r="N243" i="1"/>
  <c r="Q242" i="1"/>
  <c r="P242" i="1"/>
  <c r="O242" i="1"/>
  <c r="N242" i="1"/>
  <c r="Q241" i="1"/>
  <c r="P241" i="1"/>
  <c r="O241" i="1"/>
  <c r="N241" i="1"/>
  <c r="Q240" i="1"/>
  <c r="P240" i="1"/>
  <c r="O240" i="1"/>
  <c r="N240" i="1"/>
  <c r="Q239" i="1"/>
  <c r="P239" i="1"/>
  <c r="O239" i="1"/>
  <c r="N239" i="1"/>
  <c r="Q238" i="1"/>
  <c r="P238" i="1"/>
  <c r="O238" i="1"/>
  <c r="N238" i="1"/>
  <c r="Q237" i="1"/>
  <c r="P237" i="1"/>
  <c r="O237" i="1"/>
  <c r="N237" i="1"/>
  <c r="Q236" i="1"/>
  <c r="P236" i="1"/>
  <c r="O236" i="1"/>
  <c r="N236" i="1"/>
  <c r="Q235" i="1"/>
  <c r="P235" i="1"/>
  <c r="O235" i="1"/>
  <c r="N235" i="1"/>
  <c r="Q234" i="1"/>
  <c r="P234" i="1"/>
  <c r="O234" i="1"/>
  <c r="N234" i="1"/>
  <c r="Q233" i="1"/>
  <c r="P233" i="1"/>
  <c r="O233" i="1"/>
  <c r="N233" i="1"/>
  <c r="Q232" i="1"/>
  <c r="P232" i="1"/>
  <c r="O232" i="1"/>
  <c r="N232" i="1"/>
  <c r="Q231" i="1"/>
  <c r="P231" i="1"/>
  <c r="O231" i="1"/>
  <c r="N231" i="1"/>
  <c r="Q230" i="1"/>
  <c r="P230" i="1"/>
  <c r="O230" i="1"/>
  <c r="N230" i="1"/>
  <c r="Q229" i="1"/>
  <c r="P229" i="1"/>
  <c r="O229" i="1"/>
  <c r="N229" i="1"/>
  <c r="Q228" i="1"/>
  <c r="P228" i="1"/>
  <c r="O228" i="1"/>
  <c r="N228" i="1"/>
  <c r="Q227" i="1"/>
  <c r="P227" i="1"/>
  <c r="O227" i="1"/>
  <c r="N227" i="1"/>
  <c r="Q226" i="1"/>
  <c r="P226" i="1"/>
  <c r="O226" i="1"/>
  <c r="N226" i="1"/>
  <c r="Q225" i="1"/>
  <c r="P225" i="1"/>
  <c r="O225" i="1"/>
  <c r="N225" i="1"/>
  <c r="Q224" i="1"/>
  <c r="P224" i="1"/>
  <c r="O224" i="1"/>
  <c r="N224" i="1"/>
  <c r="Q223" i="1"/>
  <c r="P223" i="1"/>
  <c r="O223" i="1"/>
  <c r="N223" i="1"/>
  <c r="Q222" i="1"/>
  <c r="P222" i="1"/>
  <c r="O222" i="1"/>
  <c r="N222" i="1"/>
  <c r="Q221" i="1"/>
  <c r="P221" i="1"/>
  <c r="O221" i="1"/>
  <c r="N221" i="1"/>
  <c r="Q220" i="1"/>
  <c r="P220" i="1"/>
  <c r="O220" i="1"/>
  <c r="N220" i="1"/>
  <c r="Q219" i="1"/>
  <c r="P219" i="1"/>
  <c r="O219" i="1"/>
  <c r="N219" i="1"/>
  <c r="Q218" i="1"/>
  <c r="P218" i="1"/>
  <c r="O218" i="1"/>
  <c r="N218" i="1"/>
  <c r="Q217" i="1"/>
  <c r="P217" i="1"/>
  <c r="O217" i="1"/>
  <c r="N217" i="1"/>
  <c r="Q216" i="1"/>
  <c r="P216" i="1"/>
  <c r="O216" i="1"/>
  <c r="N216" i="1"/>
  <c r="Q215" i="1"/>
  <c r="P215" i="1"/>
  <c r="O215" i="1"/>
  <c r="N215" i="1"/>
  <c r="Q214" i="1"/>
  <c r="P214" i="1"/>
  <c r="O214" i="1"/>
  <c r="N214" i="1"/>
  <c r="Q213" i="1"/>
  <c r="P213" i="1"/>
  <c r="O213" i="1"/>
  <c r="N213" i="1"/>
  <c r="Q212" i="1"/>
  <c r="P212" i="1"/>
  <c r="O212" i="1"/>
  <c r="N212" i="1"/>
  <c r="Q211" i="1"/>
  <c r="P211" i="1"/>
  <c r="O211" i="1"/>
  <c r="N211" i="1"/>
  <c r="Q210" i="1"/>
  <c r="P210" i="1"/>
  <c r="O210" i="1"/>
  <c r="N210" i="1"/>
  <c r="Q209" i="1"/>
  <c r="P209" i="1"/>
  <c r="O209" i="1"/>
  <c r="N209" i="1"/>
  <c r="Q208" i="1"/>
  <c r="P208" i="1"/>
  <c r="O208" i="1"/>
  <c r="N208" i="1"/>
  <c r="Q207" i="1"/>
  <c r="P207" i="1"/>
  <c r="O207" i="1"/>
  <c r="N207" i="1"/>
  <c r="Q206" i="1"/>
  <c r="P206" i="1"/>
  <c r="O206" i="1"/>
  <c r="N206" i="1"/>
  <c r="Q205" i="1"/>
  <c r="P205" i="1"/>
  <c r="O205" i="1"/>
  <c r="N205" i="1"/>
  <c r="Q204" i="1"/>
  <c r="P204" i="1"/>
  <c r="O204" i="1"/>
  <c r="N204" i="1"/>
  <c r="Q203" i="1"/>
  <c r="P203" i="1"/>
  <c r="O203" i="1"/>
  <c r="N203" i="1"/>
  <c r="Q202" i="1"/>
  <c r="P202" i="1"/>
  <c r="O202" i="1"/>
  <c r="N202" i="1"/>
  <c r="Q201" i="1"/>
  <c r="P201" i="1"/>
  <c r="O201" i="1"/>
  <c r="N201" i="1"/>
  <c r="Q200" i="1"/>
  <c r="P200" i="1"/>
  <c r="O200" i="1"/>
  <c r="N200" i="1"/>
  <c r="Q199" i="1"/>
  <c r="P199" i="1"/>
  <c r="O199" i="1"/>
  <c r="N199" i="1"/>
  <c r="Q198" i="1"/>
  <c r="P198" i="1"/>
  <c r="O198" i="1"/>
  <c r="N198" i="1"/>
  <c r="Q197" i="1"/>
  <c r="P197" i="1"/>
  <c r="O197" i="1"/>
  <c r="N197" i="1"/>
  <c r="Q196" i="1"/>
  <c r="P196" i="1"/>
  <c r="O196" i="1"/>
  <c r="N196" i="1"/>
  <c r="Q195" i="1"/>
  <c r="P195" i="1"/>
  <c r="O195" i="1"/>
  <c r="N195" i="1"/>
  <c r="Q194" i="1"/>
  <c r="P194" i="1"/>
  <c r="O194" i="1"/>
  <c r="N194" i="1"/>
  <c r="Q193" i="1"/>
  <c r="P193" i="1"/>
  <c r="O193" i="1"/>
  <c r="N193" i="1"/>
  <c r="Q192" i="1"/>
  <c r="P192" i="1"/>
  <c r="O192" i="1"/>
  <c r="N192" i="1"/>
  <c r="Q191" i="1"/>
  <c r="P191" i="1"/>
  <c r="O191" i="1"/>
  <c r="N191" i="1"/>
  <c r="Q190" i="1"/>
  <c r="P190" i="1"/>
  <c r="O190" i="1"/>
  <c r="N190" i="1"/>
  <c r="Q189" i="1"/>
  <c r="P189" i="1"/>
  <c r="O189" i="1"/>
  <c r="N189" i="1"/>
  <c r="Q188" i="1"/>
  <c r="P188" i="1"/>
  <c r="O188" i="1"/>
  <c r="N188" i="1"/>
  <c r="Q187" i="1"/>
  <c r="P187" i="1"/>
  <c r="O187" i="1"/>
  <c r="N187" i="1"/>
  <c r="Q186" i="1"/>
  <c r="P186" i="1"/>
  <c r="O186" i="1"/>
  <c r="N186" i="1"/>
  <c r="Q185" i="1"/>
  <c r="P185" i="1"/>
  <c r="O185" i="1"/>
  <c r="N185" i="1"/>
  <c r="Q184" i="1"/>
  <c r="P184" i="1"/>
  <c r="O184" i="1"/>
  <c r="N184" i="1"/>
  <c r="Q183" i="1"/>
  <c r="P183" i="1"/>
  <c r="O183" i="1"/>
  <c r="N183" i="1"/>
  <c r="Q182" i="1"/>
  <c r="P182" i="1"/>
  <c r="O182" i="1"/>
  <c r="N182" i="1"/>
  <c r="Q181" i="1"/>
  <c r="P181" i="1"/>
  <c r="O181" i="1"/>
  <c r="N181" i="1"/>
  <c r="Q180" i="1"/>
  <c r="P180" i="1"/>
  <c r="O180" i="1"/>
  <c r="N180" i="1"/>
  <c r="Q179" i="1"/>
  <c r="P179" i="1"/>
  <c r="O179" i="1"/>
  <c r="N179" i="1"/>
  <c r="Q178" i="1"/>
  <c r="P178" i="1"/>
  <c r="O178" i="1"/>
  <c r="N178" i="1"/>
  <c r="Q177" i="1"/>
  <c r="P177" i="1"/>
  <c r="O177" i="1"/>
  <c r="N177" i="1"/>
  <c r="Q176" i="1"/>
  <c r="P176" i="1"/>
  <c r="O176" i="1"/>
  <c r="N176" i="1"/>
  <c r="Q175" i="1"/>
  <c r="P175" i="1"/>
  <c r="O175" i="1"/>
  <c r="N175" i="1"/>
  <c r="Q174" i="1"/>
  <c r="P174" i="1"/>
  <c r="O174" i="1"/>
  <c r="N174" i="1"/>
  <c r="Q173" i="1"/>
  <c r="P173" i="1"/>
  <c r="O173" i="1"/>
  <c r="N173" i="1"/>
  <c r="Q172" i="1"/>
  <c r="P172" i="1"/>
  <c r="O172" i="1"/>
  <c r="N172" i="1"/>
  <c r="Q171" i="1"/>
  <c r="P171" i="1"/>
  <c r="O171" i="1"/>
  <c r="N171" i="1"/>
  <c r="Q170" i="1"/>
  <c r="P170" i="1"/>
  <c r="O170" i="1"/>
  <c r="N170" i="1"/>
  <c r="Q169" i="1"/>
  <c r="P169" i="1"/>
  <c r="O169" i="1"/>
  <c r="N169" i="1"/>
  <c r="Q168" i="1"/>
  <c r="P168" i="1"/>
  <c r="O168" i="1"/>
  <c r="N168" i="1"/>
  <c r="Q167" i="1"/>
  <c r="P167" i="1"/>
  <c r="O167" i="1"/>
  <c r="N167" i="1"/>
  <c r="Q166" i="1"/>
  <c r="P166" i="1"/>
  <c r="O166" i="1"/>
  <c r="N166" i="1"/>
  <c r="Q165" i="1"/>
  <c r="P165" i="1"/>
  <c r="O165" i="1"/>
  <c r="N165" i="1"/>
  <c r="Q164" i="1"/>
  <c r="P164" i="1"/>
  <c r="O164" i="1"/>
  <c r="N164" i="1"/>
  <c r="Q163" i="1"/>
  <c r="P163" i="1"/>
  <c r="O163" i="1"/>
  <c r="N163" i="1"/>
  <c r="Q162" i="1"/>
  <c r="P162" i="1"/>
  <c r="O162" i="1"/>
  <c r="N162" i="1"/>
  <c r="Q161" i="1"/>
  <c r="P161" i="1"/>
  <c r="O161" i="1"/>
  <c r="N161" i="1"/>
  <c r="Q160" i="1"/>
  <c r="P160" i="1"/>
  <c r="O160" i="1"/>
  <c r="N160" i="1"/>
  <c r="Q159" i="1"/>
  <c r="P159" i="1"/>
  <c r="O159" i="1"/>
  <c r="N159" i="1"/>
  <c r="Q158" i="1"/>
  <c r="P158" i="1"/>
  <c r="O158" i="1"/>
  <c r="N158" i="1"/>
  <c r="Q157" i="1"/>
  <c r="P157" i="1"/>
  <c r="O157" i="1"/>
  <c r="N157" i="1"/>
  <c r="Q156" i="1"/>
  <c r="P156" i="1"/>
  <c r="O156" i="1"/>
  <c r="N156" i="1"/>
  <c r="Q155" i="1"/>
  <c r="P155" i="1"/>
  <c r="O155" i="1"/>
  <c r="N155" i="1"/>
  <c r="Q154" i="1"/>
  <c r="P154" i="1"/>
  <c r="O154" i="1"/>
  <c r="N154" i="1"/>
  <c r="Q153" i="1"/>
  <c r="P153" i="1"/>
  <c r="O153" i="1"/>
  <c r="N153" i="1"/>
  <c r="Q152" i="1"/>
  <c r="P152" i="1"/>
  <c r="O152" i="1"/>
  <c r="N152" i="1"/>
  <c r="Q151" i="1"/>
  <c r="P151" i="1"/>
  <c r="O151" i="1"/>
  <c r="N151" i="1"/>
  <c r="Q150" i="1"/>
  <c r="P150" i="1"/>
  <c r="O150" i="1"/>
  <c r="N150" i="1"/>
  <c r="Q149" i="1"/>
  <c r="P149" i="1"/>
  <c r="O149" i="1"/>
  <c r="N149" i="1"/>
  <c r="Q148" i="1"/>
  <c r="P148" i="1"/>
  <c r="O148" i="1"/>
  <c r="N148" i="1"/>
  <c r="Q147" i="1"/>
  <c r="P147" i="1"/>
  <c r="O147" i="1"/>
  <c r="N147" i="1"/>
  <c r="Q146" i="1"/>
  <c r="P146" i="1"/>
  <c r="O146" i="1"/>
  <c r="N146" i="1"/>
  <c r="Q145" i="1"/>
  <c r="P145" i="1"/>
  <c r="O145" i="1"/>
  <c r="N145" i="1"/>
  <c r="Q144" i="1"/>
  <c r="P144" i="1"/>
  <c r="O144" i="1"/>
  <c r="N144" i="1"/>
  <c r="Q143" i="1"/>
  <c r="P143" i="1"/>
  <c r="O143" i="1"/>
  <c r="N143" i="1"/>
  <c r="Q142" i="1"/>
  <c r="P142" i="1"/>
  <c r="O142" i="1"/>
  <c r="N142" i="1"/>
  <c r="Q141" i="1"/>
  <c r="P141" i="1"/>
  <c r="O141" i="1"/>
  <c r="N141" i="1"/>
  <c r="Q140" i="1"/>
  <c r="P140" i="1"/>
  <c r="O140" i="1"/>
  <c r="N140" i="1"/>
  <c r="Q139" i="1"/>
  <c r="P139" i="1"/>
  <c r="O139" i="1"/>
  <c r="N139" i="1"/>
  <c r="Q138" i="1"/>
  <c r="P138" i="1"/>
  <c r="O138" i="1"/>
  <c r="N138" i="1"/>
  <c r="Q137" i="1"/>
  <c r="P137" i="1"/>
  <c r="O137" i="1"/>
  <c r="N137" i="1"/>
  <c r="Q136" i="1"/>
  <c r="P136" i="1"/>
  <c r="O136" i="1"/>
  <c r="N136" i="1"/>
  <c r="Q135" i="1"/>
  <c r="P135" i="1"/>
  <c r="O135" i="1"/>
  <c r="N135" i="1"/>
  <c r="Q134" i="1"/>
  <c r="P134" i="1"/>
  <c r="O134" i="1"/>
  <c r="N134" i="1"/>
  <c r="Q133" i="1"/>
  <c r="P133" i="1"/>
  <c r="O133" i="1"/>
  <c r="N133" i="1"/>
  <c r="Q132" i="1"/>
  <c r="P132" i="1"/>
  <c r="O132" i="1"/>
  <c r="N132" i="1"/>
  <c r="Q131" i="1"/>
  <c r="P131" i="1"/>
  <c r="O131" i="1"/>
  <c r="N131" i="1"/>
  <c r="Q130" i="1"/>
  <c r="P130" i="1"/>
  <c r="O130" i="1"/>
  <c r="N130" i="1"/>
  <c r="Q129" i="1"/>
  <c r="P129" i="1"/>
  <c r="O129" i="1"/>
  <c r="N129" i="1"/>
  <c r="Q128" i="1"/>
  <c r="P128" i="1"/>
  <c r="O128" i="1"/>
  <c r="N128" i="1"/>
  <c r="Q127" i="1"/>
  <c r="P127" i="1"/>
  <c r="O127" i="1"/>
  <c r="N127" i="1"/>
  <c r="Q126" i="1"/>
  <c r="P126" i="1"/>
  <c r="O126" i="1"/>
  <c r="N126" i="1"/>
  <c r="Q125" i="1"/>
  <c r="P125" i="1"/>
  <c r="O125" i="1"/>
  <c r="N125" i="1"/>
  <c r="Q124" i="1"/>
  <c r="P124" i="1"/>
  <c r="O124" i="1"/>
  <c r="N124" i="1"/>
  <c r="Q123" i="1"/>
  <c r="P123" i="1"/>
  <c r="O123" i="1"/>
  <c r="N123" i="1"/>
  <c r="Q122" i="1"/>
  <c r="P122" i="1"/>
  <c r="O122" i="1"/>
  <c r="N122" i="1"/>
  <c r="Q121" i="1"/>
  <c r="P121" i="1"/>
  <c r="O121" i="1"/>
  <c r="N121" i="1"/>
  <c r="Q120" i="1"/>
  <c r="P120" i="1"/>
  <c r="O120" i="1"/>
  <c r="N120" i="1"/>
  <c r="Q119" i="1"/>
  <c r="P119" i="1"/>
  <c r="O119" i="1"/>
  <c r="N119" i="1"/>
  <c r="Q118" i="1"/>
  <c r="P118" i="1"/>
  <c r="O118" i="1"/>
  <c r="N118" i="1"/>
  <c r="Q117" i="1"/>
  <c r="P117" i="1"/>
  <c r="O117" i="1"/>
  <c r="N117" i="1"/>
  <c r="Q116" i="1"/>
  <c r="P116" i="1"/>
  <c r="O116" i="1"/>
  <c r="N116" i="1"/>
  <c r="Q115" i="1"/>
  <c r="P115" i="1"/>
  <c r="O115" i="1"/>
  <c r="N115" i="1"/>
  <c r="Q114" i="1"/>
  <c r="P114" i="1"/>
  <c r="O114" i="1"/>
  <c r="N114" i="1"/>
  <c r="Q113" i="1"/>
  <c r="P113" i="1"/>
  <c r="O113" i="1"/>
  <c r="N113" i="1"/>
  <c r="Q112" i="1"/>
  <c r="P112" i="1"/>
  <c r="O112" i="1"/>
  <c r="N112" i="1"/>
  <c r="Q111" i="1"/>
  <c r="P111" i="1"/>
  <c r="O111" i="1"/>
  <c r="N111" i="1"/>
  <c r="Q110" i="1"/>
  <c r="P110" i="1"/>
  <c r="O110" i="1"/>
  <c r="N110" i="1"/>
  <c r="Q109" i="1"/>
  <c r="P109" i="1"/>
  <c r="O109" i="1"/>
  <c r="N109" i="1"/>
  <c r="Q108" i="1"/>
  <c r="P108" i="1"/>
  <c r="O108" i="1"/>
  <c r="N108" i="1"/>
  <c r="Q107" i="1"/>
  <c r="P107" i="1"/>
  <c r="O107" i="1"/>
  <c r="N107" i="1"/>
  <c r="Q106" i="1"/>
  <c r="P106" i="1"/>
  <c r="O106" i="1"/>
  <c r="N106" i="1"/>
  <c r="Q105" i="1"/>
  <c r="P105" i="1"/>
  <c r="O105" i="1"/>
  <c r="N105" i="1"/>
  <c r="Q104" i="1"/>
  <c r="P104" i="1"/>
  <c r="O104" i="1"/>
  <c r="N104" i="1"/>
  <c r="Q103" i="1"/>
  <c r="P103" i="1"/>
  <c r="O103" i="1"/>
  <c r="N103" i="1"/>
  <c r="Q102" i="1"/>
  <c r="P102" i="1"/>
  <c r="O102" i="1"/>
  <c r="N102" i="1"/>
  <c r="Q101" i="1"/>
  <c r="P101" i="1"/>
  <c r="O101" i="1"/>
  <c r="N101" i="1"/>
  <c r="Q100" i="1"/>
  <c r="P100" i="1"/>
  <c r="O100" i="1"/>
  <c r="N100" i="1"/>
  <c r="Q99" i="1"/>
  <c r="P99" i="1"/>
  <c r="O99" i="1"/>
  <c r="N99" i="1"/>
  <c r="Q98" i="1"/>
  <c r="P98" i="1"/>
  <c r="O98" i="1"/>
  <c r="N98" i="1"/>
  <c r="Q97" i="1"/>
  <c r="P97" i="1"/>
  <c r="O97" i="1"/>
  <c r="N97" i="1"/>
  <c r="Q96" i="1"/>
  <c r="P96" i="1"/>
  <c r="O96" i="1"/>
  <c r="N96" i="1"/>
  <c r="Q95" i="1"/>
  <c r="P95" i="1"/>
  <c r="O95" i="1"/>
  <c r="N95" i="1"/>
  <c r="Q94" i="1"/>
  <c r="P94" i="1"/>
  <c r="O94" i="1"/>
  <c r="N94" i="1"/>
  <c r="Q93" i="1"/>
  <c r="P93" i="1"/>
  <c r="O93" i="1"/>
  <c r="N93" i="1"/>
  <c r="Q92" i="1"/>
  <c r="P92" i="1"/>
  <c r="O92" i="1"/>
  <c r="N92" i="1"/>
  <c r="Q91" i="1"/>
  <c r="P91" i="1"/>
  <c r="O91" i="1"/>
  <c r="N91" i="1"/>
  <c r="Q90" i="1"/>
  <c r="P90" i="1"/>
  <c r="O90" i="1"/>
  <c r="N90" i="1"/>
  <c r="Q89" i="1"/>
  <c r="P89" i="1"/>
  <c r="O89" i="1"/>
  <c r="N89" i="1"/>
  <c r="Q88" i="1"/>
  <c r="P88" i="1"/>
  <c r="O88" i="1"/>
  <c r="N88" i="1"/>
  <c r="Q87" i="1"/>
  <c r="P87" i="1"/>
  <c r="O87" i="1"/>
  <c r="N87" i="1"/>
  <c r="Q86" i="1"/>
  <c r="P86" i="1"/>
  <c r="O86" i="1"/>
  <c r="N86" i="1"/>
  <c r="Q85" i="1"/>
  <c r="P85" i="1"/>
  <c r="O85" i="1"/>
  <c r="N85" i="1"/>
  <c r="Q84" i="1"/>
  <c r="P84" i="1"/>
  <c r="O84" i="1"/>
  <c r="N84" i="1"/>
  <c r="Q83" i="1"/>
  <c r="P83" i="1"/>
  <c r="O83" i="1"/>
  <c r="N83" i="1"/>
  <c r="Q82" i="1"/>
  <c r="P82" i="1"/>
  <c r="O82" i="1"/>
  <c r="N82" i="1"/>
  <c r="Q81" i="1"/>
  <c r="P81" i="1"/>
  <c r="O81" i="1"/>
  <c r="N81" i="1"/>
  <c r="Q80" i="1"/>
  <c r="P80" i="1"/>
  <c r="O80" i="1"/>
  <c r="N80" i="1"/>
  <c r="Q79" i="1"/>
  <c r="P79" i="1"/>
  <c r="O79" i="1"/>
  <c r="N79" i="1"/>
  <c r="Q78" i="1"/>
  <c r="P78" i="1"/>
  <c r="O78" i="1"/>
  <c r="N78" i="1"/>
  <c r="Q77" i="1"/>
  <c r="P77" i="1"/>
  <c r="O77" i="1"/>
  <c r="N77" i="1"/>
  <c r="Q76" i="1"/>
  <c r="P76" i="1"/>
  <c r="O76" i="1"/>
  <c r="N76" i="1"/>
  <c r="Q75" i="1"/>
  <c r="P75" i="1"/>
  <c r="O75" i="1"/>
  <c r="N75" i="1"/>
  <c r="Q74" i="1"/>
  <c r="P74" i="1"/>
  <c r="O74" i="1"/>
  <c r="N74" i="1"/>
  <c r="Q73" i="1"/>
  <c r="P73" i="1"/>
  <c r="O73" i="1"/>
  <c r="N73" i="1"/>
  <c r="Q72" i="1"/>
  <c r="P72" i="1"/>
  <c r="O72" i="1"/>
  <c r="N72" i="1"/>
  <c r="Q71" i="1"/>
  <c r="P71" i="1"/>
  <c r="O71" i="1"/>
  <c r="N71" i="1"/>
  <c r="Q70" i="1"/>
  <c r="P70" i="1"/>
  <c r="O70" i="1"/>
  <c r="N70" i="1"/>
  <c r="Q69" i="1"/>
  <c r="P69" i="1"/>
  <c r="O69" i="1"/>
  <c r="N69" i="1"/>
  <c r="Q68" i="1"/>
  <c r="P68" i="1"/>
  <c r="O68" i="1"/>
  <c r="N68" i="1"/>
  <c r="Q67" i="1"/>
  <c r="P67" i="1"/>
  <c r="O67" i="1"/>
  <c r="N67" i="1"/>
  <c r="Q66" i="1"/>
  <c r="P66" i="1"/>
  <c r="O66" i="1"/>
  <c r="N66" i="1"/>
  <c r="Q65" i="1"/>
  <c r="P65" i="1"/>
  <c r="O65" i="1"/>
  <c r="N65" i="1"/>
  <c r="Q64" i="1"/>
  <c r="P64" i="1"/>
  <c r="O64" i="1"/>
  <c r="N64" i="1"/>
  <c r="Q63" i="1"/>
  <c r="P63" i="1"/>
  <c r="O63" i="1"/>
  <c r="N63" i="1"/>
  <c r="Q62" i="1"/>
  <c r="P62" i="1"/>
  <c r="O62" i="1"/>
  <c r="N62" i="1"/>
  <c r="Q61" i="1"/>
  <c r="P61" i="1"/>
  <c r="O61" i="1"/>
  <c r="N61" i="1"/>
  <c r="Q60" i="1"/>
  <c r="P60" i="1"/>
  <c r="O60" i="1"/>
  <c r="N60" i="1"/>
  <c r="Q59" i="1"/>
  <c r="P59" i="1"/>
  <c r="O59" i="1"/>
  <c r="N59" i="1"/>
  <c r="Q58" i="1"/>
  <c r="P58" i="1"/>
  <c r="O58" i="1"/>
  <c r="N58" i="1"/>
  <c r="Q57" i="1"/>
  <c r="P57" i="1"/>
  <c r="O57" i="1"/>
  <c r="N57" i="1"/>
  <c r="Q56" i="1"/>
  <c r="P56" i="1"/>
  <c r="O56" i="1"/>
  <c r="N56" i="1"/>
  <c r="Q55" i="1"/>
  <c r="P55" i="1"/>
  <c r="O55" i="1"/>
  <c r="N55" i="1"/>
  <c r="Q54" i="1"/>
  <c r="P54" i="1"/>
  <c r="O54" i="1"/>
  <c r="N54" i="1"/>
  <c r="Q53" i="1"/>
  <c r="P53" i="1"/>
  <c r="O53" i="1"/>
  <c r="N53" i="1"/>
  <c r="Q52" i="1"/>
  <c r="P52" i="1"/>
  <c r="O52" i="1"/>
  <c r="N52" i="1"/>
  <c r="Q51" i="1"/>
  <c r="P51" i="1"/>
  <c r="O51" i="1"/>
  <c r="N51" i="1"/>
  <c r="Q50" i="1"/>
  <c r="P50" i="1"/>
  <c r="O50" i="1"/>
  <c r="N50" i="1"/>
  <c r="Q49" i="1"/>
  <c r="P49" i="1"/>
  <c r="O49" i="1"/>
  <c r="N49" i="1"/>
  <c r="Q48" i="1"/>
  <c r="P48" i="1"/>
  <c r="O48" i="1"/>
  <c r="N48" i="1"/>
  <c r="Q47" i="1"/>
  <c r="P47" i="1"/>
  <c r="O47" i="1"/>
  <c r="N47" i="1"/>
  <c r="Q46" i="1"/>
  <c r="P46" i="1"/>
  <c r="O46" i="1"/>
  <c r="N46" i="1"/>
  <c r="Q45" i="1"/>
  <c r="P45" i="1"/>
  <c r="O45" i="1"/>
  <c r="N45" i="1"/>
  <c r="Q44" i="1"/>
  <c r="P44" i="1"/>
  <c r="O44" i="1"/>
  <c r="N44" i="1"/>
  <c r="Q43" i="1"/>
  <c r="P43" i="1"/>
  <c r="O43" i="1"/>
  <c r="N43" i="1"/>
  <c r="Q42" i="1"/>
  <c r="P42" i="1"/>
  <c r="O42" i="1"/>
  <c r="N42" i="1"/>
  <c r="Q41" i="1"/>
  <c r="P41" i="1"/>
  <c r="O41" i="1"/>
  <c r="N41" i="1"/>
  <c r="Q40" i="1"/>
  <c r="P40" i="1"/>
  <c r="O40" i="1"/>
  <c r="N40" i="1"/>
  <c r="Q39" i="1"/>
  <c r="P39" i="1"/>
  <c r="O39" i="1"/>
  <c r="N39" i="1"/>
  <c r="Q38" i="1"/>
  <c r="P38" i="1"/>
  <c r="O38" i="1"/>
  <c r="N38" i="1"/>
  <c r="Q37" i="1"/>
  <c r="P37" i="1"/>
  <c r="O37" i="1"/>
  <c r="N37" i="1"/>
  <c r="Q36" i="1"/>
  <c r="P36" i="1"/>
  <c r="O36" i="1"/>
  <c r="N36" i="1"/>
  <c r="Q35" i="1"/>
  <c r="P35" i="1"/>
  <c r="O35" i="1"/>
  <c r="N35" i="1"/>
  <c r="Q34" i="1"/>
  <c r="P34" i="1"/>
  <c r="O34" i="1"/>
  <c r="N34" i="1"/>
  <c r="Q33" i="1"/>
  <c r="P33" i="1"/>
  <c r="O33" i="1"/>
  <c r="N33" i="1"/>
  <c r="Q32" i="1"/>
  <c r="P32" i="1"/>
  <c r="O32" i="1"/>
  <c r="N32" i="1"/>
  <c r="Q31" i="1"/>
  <c r="P31" i="1"/>
  <c r="O31" i="1"/>
  <c r="N31" i="1"/>
  <c r="Q30" i="1"/>
  <c r="P30" i="1"/>
  <c r="O30" i="1"/>
  <c r="N30" i="1"/>
  <c r="Q29" i="1"/>
  <c r="P29" i="1"/>
  <c r="O29" i="1"/>
  <c r="N29" i="1"/>
  <c r="Q28" i="1"/>
  <c r="P28" i="1"/>
  <c r="O28" i="1"/>
  <c r="N28" i="1"/>
  <c r="Q27" i="1"/>
  <c r="P27" i="1"/>
  <c r="O27" i="1"/>
  <c r="N27" i="1"/>
  <c r="Q26" i="1"/>
  <c r="P26" i="1"/>
  <c r="O26" i="1"/>
  <c r="N26" i="1"/>
  <c r="Q25" i="1"/>
  <c r="P25" i="1"/>
  <c r="O25" i="1"/>
  <c r="N25" i="1"/>
  <c r="Q24" i="1"/>
  <c r="P24" i="1"/>
  <c r="O24" i="1"/>
  <c r="N24" i="1"/>
  <c r="Q23" i="1"/>
  <c r="P23" i="1"/>
  <c r="O23" i="1"/>
  <c r="N23" i="1"/>
  <c r="Q22" i="1"/>
  <c r="P22" i="1"/>
  <c r="O22" i="1"/>
  <c r="N22" i="1"/>
  <c r="Q21" i="1"/>
  <c r="P21" i="1"/>
  <c r="O21" i="1"/>
  <c r="N21" i="1"/>
  <c r="Q20" i="1"/>
  <c r="P20" i="1"/>
  <c r="O20" i="1"/>
  <c r="N20" i="1"/>
  <c r="Q19" i="1"/>
  <c r="P19" i="1"/>
  <c r="O19" i="1"/>
  <c r="N19" i="1"/>
  <c r="Q18" i="1"/>
  <c r="P18" i="1"/>
  <c r="O18" i="1"/>
  <c r="N18" i="1"/>
  <c r="Q17" i="1"/>
  <c r="P17" i="1"/>
  <c r="O17" i="1"/>
  <c r="N17" i="1"/>
  <c r="Q16" i="1"/>
  <c r="P16" i="1"/>
  <c r="O16" i="1"/>
  <c r="N16" i="1"/>
  <c r="Q15" i="1"/>
  <c r="P15" i="1"/>
  <c r="O15" i="1"/>
  <c r="N15" i="1"/>
  <c r="Q14" i="1"/>
  <c r="P14" i="1"/>
  <c r="O14" i="1"/>
  <c r="N14" i="1"/>
  <c r="Q13" i="1"/>
  <c r="P13" i="1"/>
  <c r="O13" i="1"/>
  <c r="N13" i="1"/>
  <c r="Q12" i="1"/>
  <c r="P12" i="1"/>
  <c r="O12" i="1"/>
  <c r="N12" i="1"/>
  <c r="Q11" i="1"/>
  <c r="P11" i="1"/>
  <c r="O11" i="1"/>
  <c r="N11" i="1"/>
  <c r="Q10" i="1"/>
  <c r="P10" i="1"/>
  <c r="O10" i="1"/>
  <c r="N10" i="1"/>
  <c r="Q9" i="1"/>
  <c r="P9" i="1"/>
  <c r="O9" i="1"/>
  <c r="N9" i="1"/>
  <c r="Q8" i="1"/>
  <c r="P8" i="1"/>
  <c r="O8" i="1"/>
  <c r="N8" i="1"/>
  <c r="Q7" i="1"/>
  <c r="P7" i="1"/>
  <c r="O7" i="1"/>
  <c r="N7" i="1"/>
  <c r="Q6" i="1"/>
  <c r="P6" i="1"/>
  <c r="O6" i="1"/>
  <c r="N6" i="1"/>
  <c r="Q5" i="1"/>
  <c r="P5" i="1"/>
  <c r="O5" i="1"/>
  <c r="N5" i="1"/>
  <c r="Q4" i="1"/>
  <c r="P4" i="1"/>
  <c r="O4" i="1"/>
  <c r="N4" i="1"/>
  <c r="Q3" i="1"/>
  <c r="P3" i="1"/>
  <c r="O3" i="1"/>
  <c r="N3" i="1"/>
  <c r="Q2" i="1"/>
  <c r="P2" i="1"/>
  <c r="O2" i="1"/>
  <c r="N2" i="1"/>
  <c r="J10" i="2" l="1"/>
  <c r="K10" i="2" s="1"/>
  <c r="B26" i="2"/>
  <c r="Q635" i="1"/>
  <c r="Q634" i="1"/>
  <c r="Q633" i="1"/>
  <c r="Q632" i="1"/>
  <c r="Q631" i="1"/>
  <c r="Q630" i="1"/>
  <c r="Q629" i="1"/>
  <c r="Q628" i="1"/>
  <c r="Q627" i="1"/>
  <c r="Q626" i="1"/>
  <c r="Q625" i="1"/>
  <c r="Q624" i="1"/>
  <c r="Q623" i="1"/>
  <c r="Q622" i="1"/>
  <c r="Q621" i="1"/>
  <c r="Q620" i="1"/>
  <c r="Q619" i="1"/>
  <c r="Q618" i="1"/>
  <c r="Q617" i="1"/>
  <c r="Q616" i="1"/>
  <c r="Q615" i="1"/>
  <c r="Q614" i="1"/>
  <c r="Q613" i="1"/>
  <c r="Q612" i="1"/>
  <c r="Q611" i="1"/>
  <c r="Q610" i="1"/>
  <c r="Q609" i="1"/>
  <c r="Q608" i="1"/>
  <c r="Q607" i="1"/>
  <c r="J14" i="2"/>
  <c r="K14" i="2" s="1"/>
  <c r="J18" i="2"/>
  <c r="K18" i="2" s="1"/>
  <c r="J22" i="2"/>
  <c r="K22" i="2" s="1"/>
  <c r="J26" i="2"/>
  <c r="K26" i="2" s="1"/>
  <c r="J30" i="2"/>
  <c r="K30" i="2" s="1"/>
  <c r="J17" i="2"/>
  <c r="K17" i="2" s="1"/>
  <c r="J34" i="2"/>
  <c r="K34" i="2" s="1"/>
  <c r="J38" i="2"/>
  <c r="K38" i="2" s="1"/>
  <c r="J42" i="2"/>
  <c r="K42" i="2" s="1"/>
  <c r="J46" i="2"/>
  <c r="K46" i="2" s="1"/>
  <c r="J13" i="2"/>
  <c r="K13" i="2" s="1"/>
  <c r="J21" i="2"/>
  <c r="K21" i="2" s="1"/>
  <c r="J50" i="2"/>
  <c r="K50" i="2" s="1"/>
  <c r="J54" i="2"/>
  <c r="K54" i="2" s="1"/>
  <c r="J58" i="2"/>
  <c r="K58" i="2" s="1"/>
  <c r="J29" i="2"/>
  <c r="K29" i="2" s="1"/>
  <c r="K36" i="2"/>
  <c r="I39" i="2"/>
  <c r="J45" i="2"/>
  <c r="K45" i="2" s="1"/>
  <c r="K52" i="2"/>
  <c r="I55" i="2"/>
  <c r="J63" i="2"/>
  <c r="K63" i="2"/>
  <c r="E81" i="2"/>
  <c r="I9" i="2"/>
  <c r="I12" i="2"/>
  <c r="J15" i="2"/>
  <c r="K15" i="2" s="1"/>
  <c r="K16" i="2"/>
  <c r="I19" i="2"/>
  <c r="I20" i="2"/>
  <c r="J23" i="2"/>
  <c r="K23" i="2" s="1"/>
  <c r="K24" i="2"/>
  <c r="I27" i="2"/>
  <c r="J33" i="2"/>
  <c r="K33" i="2" s="1"/>
  <c r="K40" i="2"/>
  <c r="I43" i="2"/>
  <c r="J49" i="2"/>
  <c r="K49" i="2" s="1"/>
  <c r="K56" i="2"/>
  <c r="I59" i="2"/>
  <c r="J65" i="2"/>
  <c r="K65" i="2" s="1"/>
  <c r="K69" i="2"/>
  <c r="J69" i="2"/>
  <c r="K72" i="2"/>
  <c r="J72" i="2"/>
  <c r="J76" i="2"/>
  <c r="K76" i="2" s="1"/>
  <c r="K28" i="2"/>
  <c r="K31" i="2"/>
  <c r="J37" i="2"/>
  <c r="K37" i="2" s="1"/>
  <c r="K44" i="2"/>
  <c r="K47" i="2"/>
  <c r="J53" i="2"/>
  <c r="K53" i="2" s="1"/>
  <c r="I57" i="2"/>
  <c r="K60" i="2"/>
  <c r="J64" i="2"/>
  <c r="K64" i="2" s="1"/>
  <c r="K25" i="2"/>
  <c r="J25" i="2"/>
  <c r="K35" i="2"/>
  <c r="K41" i="2"/>
  <c r="J41" i="2"/>
  <c r="K51" i="2"/>
  <c r="I61" i="2"/>
  <c r="J68" i="2"/>
  <c r="K68" i="2" s="1"/>
  <c r="K80" i="2"/>
  <c r="J80" i="2"/>
  <c r="J75" i="2"/>
  <c r="K75" i="2" s="1"/>
  <c r="F81" i="2"/>
  <c r="I62" i="2"/>
  <c r="J66" i="2"/>
  <c r="K66" i="2" s="1"/>
  <c r="K67" i="2"/>
  <c r="I73" i="2"/>
  <c r="J79" i="2"/>
  <c r="K79" i="2" s="1"/>
  <c r="C81" i="2"/>
  <c r="G81" i="2"/>
  <c r="K74" i="2"/>
  <c r="I77" i="2"/>
  <c r="A10" i="3"/>
  <c r="G9" i="3"/>
  <c r="F9" i="3"/>
  <c r="C9" i="3"/>
  <c r="H9" i="3"/>
  <c r="J77" i="2" l="1"/>
  <c r="K77" i="2" s="1"/>
  <c r="K57" i="2"/>
  <c r="J57" i="2"/>
  <c r="Q672" i="1"/>
  <c r="Q671" i="1"/>
  <c r="Q670" i="1"/>
  <c r="Q669" i="1"/>
  <c r="Q668" i="1"/>
  <c r="Q667" i="1"/>
  <c r="B27" i="2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Q666" i="1"/>
  <c r="Q665" i="1"/>
  <c r="Q664" i="1"/>
  <c r="Q663" i="1"/>
  <c r="Q662" i="1"/>
  <c r="Q661" i="1"/>
  <c r="Q660" i="1"/>
  <c r="Q659" i="1"/>
  <c r="Q658" i="1"/>
  <c r="Q657" i="1"/>
  <c r="Q656" i="1"/>
  <c r="Q655" i="1"/>
  <c r="Q654" i="1"/>
  <c r="Q653" i="1"/>
  <c r="Q652" i="1"/>
  <c r="Q651" i="1"/>
  <c r="Q650" i="1"/>
  <c r="Q649" i="1"/>
  <c r="Q648" i="1"/>
  <c r="Q647" i="1"/>
  <c r="Q646" i="1"/>
  <c r="Q645" i="1"/>
  <c r="Q644" i="1"/>
  <c r="Q643" i="1"/>
  <c r="Q642" i="1"/>
  <c r="Q641" i="1"/>
  <c r="Q640" i="1"/>
  <c r="Q639" i="1"/>
  <c r="Q638" i="1"/>
  <c r="Q637" i="1"/>
  <c r="Q636" i="1"/>
  <c r="F10" i="3"/>
  <c r="I10" i="3"/>
  <c r="D10" i="3"/>
  <c r="H10" i="3"/>
  <c r="C10" i="3"/>
  <c r="G10" i="3"/>
  <c r="A11" i="3"/>
  <c r="E10" i="3"/>
  <c r="J9" i="3"/>
  <c r="J62" i="2"/>
  <c r="K62" i="2" s="1"/>
  <c r="J20" i="2"/>
  <c r="K20" i="2"/>
  <c r="J12" i="2"/>
  <c r="K12" i="2"/>
  <c r="J73" i="2"/>
  <c r="K73" i="2" s="1"/>
  <c r="J61" i="2"/>
  <c r="K61" i="2" s="1"/>
  <c r="J59" i="2"/>
  <c r="K59" i="2" s="1"/>
  <c r="J43" i="2"/>
  <c r="K43" i="2" s="1"/>
  <c r="J27" i="2"/>
  <c r="K27" i="2" s="1"/>
  <c r="J19" i="2"/>
  <c r="K19" i="2"/>
  <c r="I81" i="2"/>
  <c r="J9" i="2"/>
  <c r="K9" i="2" s="1"/>
  <c r="K55" i="2"/>
  <c r="J55" i="2"/>
  <c r="J39" i="2"/>
  <c r="K39" i="2" s="1"/>
  <c r="K81" i="2" l="1"/>
  <c r="L9" i="2"/>
  <c r="L10" i="2" s="1"/>
  <c r="L11" i="2" s="1"/>
  <c r="L12" i="2"/>
  <c r="L13" i="2" s="1"/>
  <c r="L14" i="2" s="1"/>
  <c r="L15" i="2" s="1"/>
  <c r="L16" i="2" s="1"/>
  <c r="L17" i="2" s="1"/>
  <c r="L18" i="2" s="1"/>
  <c r="L19" i="2" s="1"/>
  <c r="L20" i="2" s="1"/>
  <c r="L21" i="2" s="1"/>
  <c r="L22" i="2" s="1"/>
  <c r="L23" i="2" s="1"/>
  <c r="L24" i="2" s="1"/>
  <c r="L25" i="2" s="1"/>
  <c r="L26" i="2" s="1"/>
  <c r="L27" i="2" s="1"/>
  <c r="L28" i="2" s="1"/>
  <c r="L29" i="2" s="1"/>
  <c r="L30" i="2" s="1"/>
  <c r="L31" i="2" s="1"/>
  <c r="L32" i="2" s="1"/>
  <c r="L33" i="2" s="1"/>
  <c r="L34" i="2" s="1"/>
  <c r="L35" i="2" s="1"/>
  <c r="L36" i="2" s="1"/>
  <c r="L37" i="2" s="1"/>
  <c r="L38" i="2" s="1"/>
  <c r="L39" i="2" s="1"/>
  <c r="L40" i="2" s="1"/>
  <c r="L41" i="2" s="1"/>
  <c r="L42" i="2" s="1"/>
  <c r="L43" i="2" s="1"/>
  <c r="L44" i="2" s="1"/>
  <c r="L45" i="2" s="1"/>
  <c r="L46" i="2" s="1"/>
  <c r="L47" i="2" s="1"/>
  <c r="L48" i="2" s="1"/>
  <c r="L49" i="2" s="1"/>
  <c r="L50" i="2" s="1"/>
  <c r="L51" i="2" s="1"/>
  <c r="L52" i="2" s="1"/>
  <c r="L53" i="2" s="1"/>
  <c r="L54" i="2" s="1"/>
  <c r="L55" i="2" s="1"/>
  <c r="L56" i="2" s="1"/>
  <c r="L57" i="2" s="1"/>
  <c r="L58" i="2" s="1"/>
  <c r="L59" i="2" s="1"/>
  <c r="L60" i="2" s="1"/>
  <c r="L61" i="2" s="1"/>
  <c r="L62" i="2" s="1"/>
  <c r="L63" i="2" s="1"/>
  <c r="L64" i="2" s="1"/>
  <c r="L65" i="2" s="1"/>
  <c r="L66" i="2" s="1"/>
  <c r="L67" i="2" s="1"/>
  <c r="L68" i="2" s="1"/>
  <c r="L69" i="2" s="1"/>
  <c r="L70" i="2" s="1"/>
  <c r="L71" i="2" s="1"/>
  <c r="L72" i="2" s="1"/>
  <c r="L73" i="2" s="1"/>
  <c r="L74" i="2" s="1"/>
  <c r="L75" i="2" s="1"/>
  <c r="L76" i="2" s="1"/>
  <c r="L77" i="2" s="1"/>
  <c r="L78" i="2" s="1"/>
  <c r="L79" i="2" s="1"/>
  <c r="L80" i="2" s="1"/>
  <c r="J48" i="3" s="1"/>
  <c r="J10" i="3"/>
  <c r="J81" i="2"/>
  <c r="I11" i="3"/>
  <c r="E11" i="3"/>
  <c r="A12" i="3"/>
  <c r="F11" i="3"/>
  <c r="D11" i="3"/>
  <c r="H11" i="3"/>
  <c r="C11" i="3"/>
  <c r="G11" i="3"/>
  <c r="J11" i="3" l="1"/>
  <c r="H12" i="3"/>
  <c r="D12" i="3"/>
  <c r="G12" i="3"/>
  <c r="A13" i="3"/>
  <c r="F12" i="3"/>
  <c r="E12" i="3"/>
  <c r="I12" i="3"/>
  <c r="C12" i="3"/>
  <c r="J12" i="3" l="1"/>
  <c r="A14" i="3"/>
  <c r="G13" i="3"/>
  <c r="C13" i="3"/>
  <c r="I13" i="3"/>
  <c r="D13" i="3"/>
  <c r="H13" i="3"/>
  <c r="F13" i="3"/>
  <c r="E13" i="3"/>
  <c r="F14" i="3" l="1"/>
  <c r="A15" i="3"/>
  <c r="E14" i="3"/>
  <c r="I14" i="3"/>
  <c r="D14" i="3"/>
  <c r="H14" i="3"/>
  <c r="C14" i="3"/>
  <c r="G14" i="3"/>
  <c r="J13" i="3"/>
  <c r="J14" i="3" l="1"/>
  <c r="I15" i="3"/>
  <c r="E15" i="3"/>
  <c r="G15" i="3"/>
  <c r="A16" i="3"/>
  <c r="F15" i="3"/>
  <c r="D15" i="3"/>
  <c r="H15" i="3"/>
  <c r="C15" i="3"/>
  <c r="J15" i="3" l="1"/>
  <c r="H16" i="3"/>
  <c r="D16" i="3"/>
  <c r="I16" i="3"/>
  <c r="C16" i="3"/>
  <c r="G16" i="3"/>
  <c r="A17" i="3"/>
  <c r="F16" i="3"/>
  <c r="E16" i="3"/>
  <c r="A18" i="3" l="1"/>
  <c r="G17" i="3"/>
  <c r="C17" i="3"/>
  <c r="E17" i="3"/>
  <c r="I17" i="3"/>
  <c r="D17" i="3"/>
  <c r="H17" i="3"/>
  <c r="F17" i="3"/>
  <c r="J16" i="3"/>
  <c r="J17" i="3" l="1"/>
  <c r="F18" i="3"/>
  <c r="G18" i="3"/>
  <c r="A19" i="3"/>
  <c r="E18" i="3"/>
  <c r="I18" i="3"/>
  <c r="D18" i="3"/>
  <c r="H18" i="3"/>
  <c r="C18" i="3"/>
  <c r="I19" i="3" l="1"/>
  <c r="E19" i="3"/>
  <c r="H19" i="3"/>
  <c r="C19" i="3"/>
  <c r="G19" i="3"/>
  <c r="A20" i="3"/>
  <c r="F19" i="3"/>
  <c r="D19" i="3"/>
  <c r="J18" i="3"/>
  <c r="J19" i="3" l="1"/>
  <c r="H20" i="3"/>
  <c r="D20" i="3"/>
  <c r="E20" i="3"/>
  <c r="I20" i="3"/>
  <c r="C20" i="3"/>
  <c r="G20" i="3"/>
  <c r="A21" i="3"/>
  <c r="F20" i="3"/>
  <c r="J20" i="3" l="1"/>
  <c r="A22" i="3"/>
  <c r="G21" i="3"/>
  <c r="C21" i="3"/>
  <c r="F21" i="3"/>
  <c r="E21" i="3"/>
  <c r="I21" i="3"/>
  <c r="D21" i="3"/>
  <c r="H21" i="3"/>
  <c r="J21" i="3" l="1"/>
  <c r="F22" i="3"/>
  <c r="H22" i="3"/>
  <c r="C22" i="3"/>
  <c r="G22" i="3"/>
  <c r="A23" i="3"/>
  <c r="E22" i="3"/>
  <c r="I22" i="3"/>
  <c r="D22" i="3"/>
  <c r="J22" i="3" l="1"/>
  <c r="I23" i="3"/>
  <c r="E23" i="3"/>
  <c r="D23" i="3"/>
  <c r="H23" i="3"/>
  <c r="C23" i="3"/>
  <c r="J23" i="3" s="1"/>
  <c r="G23" i="3"/>
  <c r="A24" i="3"/>
  <c r="F23" i="3"/>
  <c r="H24" i="3" l="1"/>
  <c r="D24" i="3"/>
  <c r="A25" i="3"/>
  <c r="F24" i="3"/>
  <c r="E24" i="3"/>
  <c r="I24" i="3"/>
  <c r="C24" i="3"/>
  <c r="G24" i="3"/>
  <c r="J24" i="3" l="1"/>
  <c r="A26" i="3"/>
  <c r="G25" i="3"/>
  <c r="C25" i="3"/>
  <c r="H25" i="3"/>
  <c r="F25" i="3"/>
  <c r="E25" i="3"/>
  <c r="I25" i="3"/>
  <c r="D25" i="3"/>
  <c r="J25" i="3" l="1"/>
  <c r="F26" i="3"/>
  <c r="I26" i="3"/>
  <c r="D26" i="3"/>
  <c r="H26" i="3"/>
  <c r="C26" i="3"/>
  <c r="G26" i="3"/>
  <c r="A27" i="3"/>
  <c r="E26" i="3"/>
  <c r="I27" i="3" l="1"/>
  <c r="E27" i="3"/>
  <c r="A28" i="3"/>
  <c r="F27" i="3"/>
  <c r="D27" i="3"/>
  <c r="H27" i="3"/>
  <c r="C27" i="3"/>
  <c r="G27" i="3"/>
  <c r="J26" i="3"/>
  <c r="J27" i="3" l="1"/>
  <c r="H28" i="3"/>
  <c r="D28" i="3"/>
  <c r="G28" i="3"/>
  <c r="A29" i="3"/>
  <c r="F28" i="3"/>
  <c r="E28" i="3"/>
  <c r="I28" i="3"/>
  <c r="C28" i="3"/>
  <c r="J28" i="3" l="1"/>
  <c r="A30" i="3"/>
  <c r="G29" i="3"/>
  <c r="C29" i="3"/>
  <c r="I29" i="3"/>
  <c r="D29" i="3"/>
  <c r="H29" i="3"/>
  <c r="F29" i="3"/>
  <c r="E29" i="3"/>
  <c r="J29" i="3" l="1"/>
  <c r="F30" i="3"/>
  <c r="A31" i="3"/>
  <c r="E30" i="3"/>
  <c r="I30" i="3"/>
  <c r="D30" i="3"/>
  <c r="H30" i="3"/>
  <c r="C30" i="3"/>
  <c r="G30" i="3"/>
  <c r="J30" i="3" l="1"/>
  <c r="I31" i="3"/>
  <c r="E31" i="3"/>
  <c r="G31" i="3"/>
  <c r="A32" i="3"/>
  <c r="F31" i="3"/>
  <c r="D31" i="3"/>
  <c r="H31" i="3"/>
  <c r="C31" i="3"/>
  <c r="J31" i="3" l="1"/>
  <c r="H32" i="3"/>
  <c r="D32" i="3"/>
  <c r="I32" i="3"/>
  <c r="C32" i="3"/>
  <c r="G32" i="3"/>
  <c r="A33" i="3"/>
  <c r="F32" i="3"/>
  <c r="E32" i="3"/>
  <c r="A34" i="3" l="1"/>
  <c r="G33" i="3"/>
  <c r="C33" i="3"/>
  <c r="E33" i="3"/>
  <c r="I33" i="3"/>
  <c r="D33" i="3"/>
  <c r="H33" i="3"/>
  <c r="F33" i="3"/>
  <c r="J32" i="3"/>
  <c r="J33" i="3" l="1"/>
  <c r="F34" i="3"/>
  <c r="G34" i="3"/>
  <c r="A35" i="3"/>
  <c r="E34" i="3"/>
  <c r="I34" i="3"/>
  <c r="D34" i="3"/>
  <c r="H34" i="3"/>
  <c r="C34" i="3"/>
  <c r="I35" i="3" l="1"/>
  <c r="E35" i="3"/>
  <c r="H35" i="3"/>
  <c r="C35" i="3"/>
  <c r="G35" i="3"/>
  <c r="A36" i="3"/>
  <c r="F35" i="3"/>
  <c r="D35" i="3"/>
  <c r="J34" i="3"/>
  <c r="J35" i="3" l="1"/>
  <c r="H36" i="3"/>
  <c r="D36" i="3"/>
  <c r="E36" i="3"/>
  <c r="I36" i="3"/>
  <c r="C36" i="3"/>
  <c r="G36" i="3"/>
  <c r="A37" i="3"/>
  <c r="F36" i="3"/>
  <c r="A38" i="3" l="1"/>
  <c r="G37" i="3"/>
  <c r="C37" i="3"/>
  <c r="F37" i="3"/>
  <c r="E37" i="3"/>
  <c r="I37" i="3"/>
  <c r="D37" i="3"/>
  <c r="H37" i="3"/>
  <c r="J36" i="3"/>
  <c r="J37" i="3" l="1"/>
  <c r="F38" i="3"/>
  <c r="H38" i="3"/>
  <c r="C38" i="3"/>
  <c r="G38" i="3"/>
  <c r="A39" i="3"/>
  <c r="E38" i="3"/>
  <c r="I38" i="3"/>
  <c r="D38" i="3"/>
  <c r="J38" i="3" l="1"/>
  <c r="I39" i="3"/>
  <c r="E39" i="3"/>
  <c r="D39" i="3"/>
  <c r="H39" i="3"/>
  <c r="C39" i="3"/>
  <c r="G39" i="3"/>
  <c r="A40" i="3"/>
  <c r="F39" i="3"/>
  <c r="H40" i="3" l="1"/>
  <c r="D40" i="3"/>
  <c r="A41" i="3"/>
  <c r="F40" i="3"/>
  <c r="E40" i="3"/>
  <c r="I40" i="3"/>
  <c r="C40" i="3"/>
  <c r="G40" i="3"/>
  <c r="J39" i="3"/>
  <c r="J40" i="3" l="1"/>
  <c r="A42" i="3"/>
  <c r="G41" i="3"/>
  <c r="C41" i="3"/>
  <c r="F41" i="3"/>
  <c r="D41" i="3"/>
  <c r="I41" i="3"/>
  <c r="H41" i="3"/>
  <c r="E41" i="3"/>
  <c r="J41" i="3" l="1"/>
  <c r="F42" i="3"/>
  <c r="I42" i="3"/>
  <c r="E42" i="3"/>
  <c r="A43" i="3"/>
  <c r="C42" i="3"/>
  <c r="H42" i="3"/>
  <c r="G42" i="3"/>
  <c r="D42" i="3"/>
  <c r="J42" i="3" l="1"/>
  <c r="I43" i="3"/>
  <c r="E43" i="3"/>
  <c r="H43" i="3"/>
  <c r="D43" i="3"/>
  <c r="G43" i="3"/>
  <c r="F43" i="3"/>
  <c r="A44" i="3"/>
  <c r="C43" i="3"/>
  <c r="H44" i="3" l="1"/>
  <c r="H45" i="3" s="1"/>
  <c r="D44" i="3"/>
  <c r="D45" i="3" s="1"/>
  <c r="G44" i="3"/>
  <c r="G45" i="3" s="1"/>
  <c r="C44" i="3"/>
  <c r="I44" i="3"/>
  <c r="I45" i="3" s="1"/>
  <c r="F44" i="3"/>
  <c r="F45" i="3" s="1"/>
  <c r="E44" i="3"/>
  <c r="E45" i="3" s="1"/>
  <c r="J43" i="3"/>
  <c r="J44" i="3" l="1"/>
  <c r="J45" i="3" s="1"/>
  <c r="E46" i="3" s="1"/>
  <c r="C45" i="3"/>
  <c r="C46" i="3" s="1"/>
  <c r="F46" i="3"/>
  <c r="D46" i="3"/>
  <c r="H46" i="3" l="1"/>
  <c r="J46" i="3"/>
  <c r="J49" i="3"/>
  <c r="G46" i="3"/>
  <c r="I46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emilia.mga@gmail.com</author>
  </authors>
  <commentList>
    <comment ref="P1" authorId="0" shapeId="0" xr:uid="{00000000-0006-0000-0000-000001000000}">
      <text>
        <r>
          <rPr>
            <sz val="12"/>
            <color theme="1"/>
            <rFont val="Calibri"/>
            <family val="2"/>
            <scheme val="minor"/>
          </rPr>
          <t xml:space="preserve">emilia.mga@gmail.com:
=C2&amp;D2&amp;E2&amp;G2&amp;J2&amp;K2
</t>
        </r>
      </text>
    </comment>
    <comment ref="Q1" authorId="0" shapeId="0" xr:uid="{00000000-0006-0000-0000-000002000000}">
      <text>
        <r>
          <rPr>
            <sz val="12"/>
            <color theme="1"/>
            <rFont val="Calibri"/>
            <family val="2"/>
            <scheme val="minor"/>
          </rPr>
          <t>emilia.mga@gmail.com:</t>
        </r>
      </text>
    </comment>
  </commentList>
</comments>
</file>

<file path=xl/sharedStrings.xml><?xml version="1.0" encoding="utf-8"?>
<sst xmlns="http://schemas.openxmlformats.org/spreadsheetml/2006/main" count="4482" uniqueCount="787">
  <si>
    <t>DATA_REL</t>
  </si>
  <si>
    <t>TP_DESP</t>
  </si>
  <si>
    <t>CNPJ_CPF</t>
  </si>
  <si>
    <t>NOME</t>
  </si>
  <si>
    <t>REFERÊNCIA</t>
  </si>
  <si>
    <t>NF</t>
  </si>
  <si>
    <t>VR_UNIT</t>
  </si>
  <si>
    <t>DIAS</t>
  </si>
  <si>
    <t>VALOR</t>
  </si>
  <si>
    <t>DT_VENCTO</t>
  </si>
  <si>
    <t>CATEGORIA</t>
  </si>
  <si>
    <t>DADOS_BANCARIOS</t>
  </si>
  <si>
    <t>OBSERVAÇÃO</t>
  </si>
  <si>
    <t>NF?</t>
  </si>
  <si>
    <t>PAGTO</t>
  </si>
  <si>
    <t>CHECK</t>
  </si>
  <si>
    <t>RELATÓRIO</t>
  </si>
  <si>
    <t>13540399801</t>
  </si>
  <si>
    <t>ADALMO ANTONIO DA SILVA</t>
  </si>
  <si>
    <t>SALÁRIO</t>
  </si>
  <si>
    <t>05/05/2024</t>
  </si>
  <si>
    <t>MO</t>
  </si>
  <si>
    <t>PIX: 13540399801</t>
  </si>
  <si>
    <t>04083278633</t>
  </si>
  <si>
    <t>RONEY GIL NUNES</t>
  </si>
  <si>
    <t>PIX: 04083278633</t>
  </si>
  <si>
    <t>07834753000141</t>
  </si>
  <si>
    <t>ANCORA PAPELARIA</t>
  </si>
  <si>
    <t>PLOTAGENS - NF A EMITIR</t>
  </si>
  <si>
    <t>SERV</t>
  </si>
  <si>
    <t>PIX: ancorapapelaria@gmail.com</t>
  </si>
  <si>
    <t>27648990687</t>
  </si>
  <si>
    <t>ROGÉRIO VASCONCELOS SANTOS</t>
  </si>
  <si>
    <t>CREA - MG - RESTITUIÇÃO</t>
  </si>
  <si>
    <t>15/12/2023</t>
  </si>
  <si>
    <t>PIX: 31995901635</t>
  </si>
  <si>
    <t>09462647000100</t>
  </si>
  <si>
    <t>LOC RAMOS</t>
  </si>
  <si>
    <t>LOCAÇÃO DE CAÇAMBAS - NF 495</t>
  </si>
  <si>
    <t>LOC</t>
  </si>
  <si>
    <t>LOCAÇÃO DE CAÇAMBAS - NF 512</t>
  </si>
  <si>
    <t>15/01/2024</t>
  </si>
  <si>
    <t>12/01/2024</t>
  </si>
  <si>
    <t>17581836000200</t>
  </si>
  <si>
    <t>LOJA DO PAULO</t>
  </si>
  <si>
    <t>PREGOS, ALAVANCA, CAVADEIRA, PÁ, ENXADA - NF 28</t>
  </si>
  <si>
    <t>18/04/2024</t>
  </si>
  <si>
    <t>MAT</t>
  </si>
  <si>
    <t>18850040000198</t>
  </si>
  <si>
    <t>CASA DAS LONAS LTDA</t>
  </si>
  <si>
    <t>LONA - NF 27298</t>
  </si>
  <si>
    <t>DIV</t>
  </si>
  <si>
    <t>07861005000158</t>
  </si>
  <si>
    <t>MADECLARA COMERCIO DE MADEIRAS LTDA</t>
  </si>
  <si>
    <t>MADEIRAS</t>
  </si>
  <si>
    <t>15746193000100</t>
  </si>
  <si>
    <t xml:space="preserve">TRILHA DE MINAS </t>
  </si>
  <si>
    <t>SINAL TERRAPLANAGEM</t>
  </si>
  <si>
    <t>03/05/2024</t>
  </si>
  <si>
    <t>16935869000168</t>
  </si>
  <si>
    <t>BH MATERIAIS DE CONSTRUCAO</t>
  </si>
  <si>
    <t>AREIA E BRITA - NF 6697</t>
  </si>
  <si>
    <t>21/05/2024</t>
  </si>
  <si>
    <t>30104788000147</t>
  </si>
  <si>
    <t>COMERCIAL CARMO SION LTDA</t>
  </si>
  <si>
    <t>MADEIRITE, PONTALETE, TABUA - NF 12075</t>
  </si>
  <si>
    <t>10/05/2024</t>
  </si>
  <si>
    <t>TERRAPLENAGEM</t>
  </si>
  <si>
    <t>14/05/2024</t>
  </si>
  <si>
    <t>42841924000160</t>
  </si>
  <si>
    <t>FERRAGENS SANTA MONICA LTDA</t>
  </si>
  <si>
    <t>AÇO - NF A EMITIR</t>
  </si>
  <si>
    <t>13/05/2024</t>
  </si>
  <si>
    <t>66016118672</t>
  </si>
  <si>
    <t>MARCO ANTONIO DE OLIVEIRA</t>
  </si>
  <si>
    <t>20/05/2024</t>
  </si>
  <si>
    <t>PIX: 66016118672</t>
  </si>
  <si>
    <t>02055468626</t>
  </si>
  <si>
    <t>DIOGO SOUZA MARQUES</t>
  </si>
  <si>
    <t>PIX: 02055468626</t>
  </si>
  <si>
    <t>05/06/2024</t>
  </si>
  <si>
    <t>00977964760</t>
  </si>
  <si>
    <t>JOSÉ DO CARMO</t>
  </si>
  <si>
    <t>PIX: 00977964760</t>
  </si>
  <si>
    <t>13840800668</t>
  </si>
  <si>
    <t>JESUS AVELINO LOMBARDI</t>
  </si>
  <si>
    <t xml:space="preserve">SONDAGEM </t>
  </si>
  <si>
    <t>18/05/2024</t>
  </si>
  <si>
    <t>11346295000179</t>
  </si>
  <si>
    <t>F&amp;F TRANSPORTES</t>
  </si>
  <si>
    <t>CAMINHÃO PIPA</t>
  </si>
  <si>
    <t>46569397819</t>
  </si>
  <si>
    <t>CLAUDIMIR ALVES DINIZ</t>
  </si>
  <si>
    <t>50% FOSSA</t>
  </si>
  <si>
    <t>28/05/2024</t>
  </si>
  <si>
    <t>AÇO - NF 62343</t>
  </si>
  <si>
    <t>24/05/2024</t>
  </si>
  <si>
    <t>MHS - MENSALIDADE</t>
  </si>
  <si>
    <t>MOTOBOY - MENSALIDADE</t>
  </si>
  <si>
    <t>ABERTURA CNO</t>
  </si>
  <si>
    <t>01234567890</t>
  </si>
  <si>
    <t>ROGÉRIO CÁSSIO DE SOUZA</t>
  </si>
  <si>
    <t>LOCAÇÃO DOS TUBULÕES</t>
  </si>
  <si>
    <t>PIX: 31994499285</t>
  </si>
  <si>
    <t>32392731000116</t>
  </si>
  <si>
    <t>DEPÓSITO 040</t>
  </si>
  <si>
    <t>MATERIAIS DIVERSOS - NF 2121</t>
  </si>
  <si>
    <t>18/06/2024</t>
  </si>
  <si>
    <t>21587809000131</t>
  </si>
  <si>
    <t>MR DESENTUPIDORA</t>
  </si>
  <si>
    <t>BANHEIRO QUIMICO</t>
  </si>
  <si>
    <t>12/06/2024</t>
  </si>
  <si>
    <t>52675571000120</t>
  </si>
  <si>
    <t>TABGHA CONSTRUTORA</t>
  </si>
  <si>
    <t>SINAL - ASSINATURA CONTRATO - NF A EMITIR</t>
  </si>
  <si>
    <t>06/06/2024</t>
  </si>
  <si>
    <t>ADM</t>
  </si>
  <si>
    <t>PIX: 52675571000120</t>
  </si>
  <si>
    <t>PARCELA 1/19 - NF A EMITIR</t>
  </si>
  <si>
    <t>03/06/2024</t>
  </si>
  <si>
    <t>17155342000183</t>
  </si>
  <si>
    <t>LOJA ELETRICA LTDA</t>
  </si>
  <si>
    <t>MATERIAIS ELÉTRICOS - NF 413512</t>
  </si>
  <si>
    <t>20/06/2024</t>
  </si>
  <si>
    <t>38727707000177</t>
  </si>
  <si>
    <t>PASI SEGURO</t>
  </si>
  <si>
    <t>SEGURO COLABORADORES</t>
  </si>
  <si>
    <t>30/06/2024</t>
  </si>
  <si>
    <t>24654133000220</t>
  </si>
  <si>
    <t xml:space="preserve">PLIMAX PERSONA </t>
  </si>
  <si>
    <t>CESTAS BASICAS - NF 246510</t>
  </si>
  <si>
    <t>28/06/2024</t>
  </si>
  <si>
    <t>04016024862</t>
  </si>
  <si>
    <t>ISAEL ALVES DOS SANTOS</t>
  </si>
  <si>
    <t>TRANSPORTE</t>
  </si>
  <si>
    <t>PIX: 04016024862</t>
  </si>
  <si>
    <t>CAFÉ</t>
  </si>
  <si>
    <t>11/06/2024</t>
  </si>
  <si>
    <t>97397491000198</t>
  </si>
  <si>
    <t>COMERCIAL ISO LTDA</t>
  </si>
  <si>
    <t>ESPAÇADORE - NF 58906</t>
  </si>
  <si>
    <t>17/06/2024</t>
  </si>
  <si>
    <t>17581836000634</t>
  </si>
  <si>
    <t>MATERIAIS DIVERSOS - NF 29126</t>
  </si>
  <si>
    <t>MAKITA E SERRA - NF 20661</t>
  </si>
  <si>
    <t>MATERIAIS DIVERSOS - NF 29215</t>
  </si>
  <si>
    <t>01561477699</t>
  </si>
  <si>
    <t>ANDERSON SANTOS ARAUJO</t>
  </si>
  <si>
    <t>PROJETO ESTRUTURAL</t>
  </si>
  <si>
    <t>13/06/2024</t>
  </si>
  <si>
    <t>MADEIRAS - NF A EMITIR</t>
  </si>
  <si>
    <t>12362560694</t>
  </si>
  <si>
    <t>FERNANDO FRANCO MARIANI</t>
  </si>
  <si>
    <t>MATERIAIS OBRA FERNANDO</t>
  </si>
  <si>
    <t>07/06/2024</t>
  </si>
  <si>
    <t>54228255604</t>
  </si>
  <si>
    <t>ANTONIO TRINDADE FERNANDES</t>
  </si>
  <si>
    <t>DIÁRIA</t>
  </si>
  <si>
    <t>PIX: 54228255604</t>
  </si>
  <si>
    <t>00000000600</t>
  </si>
  <si>
    <t>JOSÉ RODRIGO DO CARMO DE OLIVEIRA</t>
  </si>
  <si>
    <t>PIX: 31995457098</t>
  </si>
  <si>
    <t>31993936955</t>
  </si>
  <si>
    <t>EDSON FERREIRA DA SILVA</t>
  </si>
  <si>
    <t>ESCAVAÇÃO DE TUBULÃO</t>
  </si>
  <si>
    <t>PIX: 31993936955</t>
  </si>
  <si>
    <t>41598885000105</t>
  </si>
  <si>
    <t>BOA VISTA CAÇAMBA</t>
  </si>
  <si>
    <t>LOCAÇÃO DE CAÇAMBAS - NF 1592</t>
  </si>
  <si>
    <t>10000000002</t>
  </si>
  <si>
    <t>MHS MENSALIDADE</t>
  </si>
  <si>
    <t>REF. 06/2024</t>
  </si>
  <si>
    <t>05/07/2024</t>
  </si>
  <si>
    <t>10000000003</t>
  </si>
  <si>
    <t>MOTOBOY</t>
  </si>
  <si>
    <t>10000000004</t>
  </si>
  <si>
    <t>FOLHA DP</t>
  </si>
  <si>
    <t>46423467000145</t>
  </si>
  <si>
    <t>BANHEIRO QUIMICO - NF 713</t>
  </si>
  <si>
    <t>12/07/2024</t>
  </si>
  <si>
    <t>07409393000130</t>
  </si>
  <si>
    <t>LOCFER</t>
  </si>
  <si>
    <t>MARTELO - NF 24916</t>
  </si>
  <si>
    <t>11/07/2024</t>
  </si>
  <si>
    <t>39350424000111</t>
  </si>
  <si>
    <t>TUTELA SHOP</t>
  </si>
  <si>
    <t>EQUIPAMENTOS DE PROTEÇÃO - NF 7397</t>
  </si>
  <si>
    <t>MATERIAIS DIVERSOS - NF 2136</t>
  </si>
  <si>
    <t>17/07/2024</t>
  </si>
  <si>
    <t>04446069000102</t>
  </si>
  <si>
    <t>PENETRON BRASIL</t>
  </si>
  <si>
    <t>PENETRON - NF 29722</t>
  </si>
  <si>
    <t>21/06/2024</t>
  </si>
  <si>
    <t>37052904870</t>
  </si>
  <si>
    <t>VR AREIA E BRITA</t>
  </si>
  <si>
    <t>BICA CORRIDA - PED. 4725</t>
  </si>
  <si>
    <t>PIX: 37052904870</t>
  </si>
  <si>
    <t>07958682000199</t>
  </si>
  <si>
    <t>ASSOCIACAO RESIDENCIAL NASCENTES</t>
  </si>
  <si>
    <t>SUMIDOURO</t>
  </si>
  <si>
    <t>01/07/2024</t>
  </si>
  <si>
    <t>01587662000172</t>
  </si>
  <si>
    <t>COMERCIAL ALTEROSA</t>
  </si>
  <si>
    <t>LONA PLASTICA</t>
  </si>
  <si>
    <t>14051624000142</t>
  </si>
  <si>
    <t>ALFATEC INSTALACOES</t>
  </si>
  <si>
    <t>INSTALAÇÃO PADRAO CEMIG</t>
  </si>
  <si>
    <t>PIX: 14051624000142</t>
  </si>
  <si>
    <t>LOCAÇÃO DE NOVO TUBULÃO</t>
  </si>
  <si>
    <t>03098929000193</t>
  </si>
  <si>
    <t>SETE LAGOAS TRANSPORTES LTDA</t>
  </si>
  <si>
    <t>FRETE DO ADITIVO</t>
  </si>
  <si>
    <t>26/06/2024</t>
  </si>
  <si>
    <t>PARCELA 2/19 - NF A EMITIR</t>
  </si>
  <si>
    <t>20/07/2024</t>
  </si>
  <si>
    <t>10000000001</t>
  </si>
  <si>
    <t>MHS EVENTO SST ESOCIAL</t>
  </si>
  <si>
    <t>51708324000110</t>
  </si>
  <si>
    <t>AMAZONIA UNIFORMES LTDA</t>
  </si>
  <si>
    <t>UNIFORMES - NF 709</t>
  </si>
  <si>
    <t>01/08/2024</t>
  </si>
  <si>
    <t>FRETE UNIFORMES - RESTITUIÇÃO</t>
  </si>
  <si>
    <t>04/07/2024</t>
  </si>
  <si>
    <t>AGUARDANDO BOLETO</t>
  </si>
  <si>
    <t>31/07/2024</t>
  </si>
  <si>
    <t>CESTAS BASICAS - NF 249703</t>
  </si>
  <si>
    <t>28/07/2024</t>
  </si>
  <si>
    <t>15373066000102</t>
  </si>
  <si>
    <t>JB CIMENTO</t>
  </si>
  <si>
    <t>CIMENTO - NF 273510</t>
  </si>
  <si>
    <t>10/07/2024</t>
  </si>
  <si>
    <t>CESTA BASICA - NF 250507</t>
  </si>
  <si>
    <t>17250275000348</t>
  </si>
  <si>
    <t xml:space="preserve">CASA FERREIRA GONÇALVES </t>
  </si>
  <si>
    <t>TANQUE PLASTICO - NF 473987</t>
  </si>
  <si>
    <t>06/08/2024</t>
  </si>
  <si>
    <t>MATERIAIS HIDRAULICOS - NF 473988</t>
  </si>
  <si>
    <t>SERRA MADEIRA - NF 25092</t>
  </si>
  <si>
    <t>24/07/2024</t>
  </si>
  <si>
    <t>MARTELO - NF 25158</t>
  </si>
  <si>
    <t>26/07/2024</t>
  </si>
  <si>
    <t>34713151000109</t>
  </si>
  <si>
    <t>CONSULTARELABCON</t>
  </si>
  <si>
    <t>CONTROLE DE QUALIDADE CONCRETO</t>
  </si>
  <si>
    <t>25/07/2024</t>
  </si>
  <si>
    <t>12235303617</t>
  </si>
  <si>
    <t>MARCOS VINICIUS BISPO CORREIA</t>
  </si>
  <si>
    <t>CEF  013  2922  150878 - CPF: 12235303617</t>
  </si>
  <si>
    <t>05318038646</t>
  </si>
  <si>
    <t>JOÃO CARLOS DOS SANTOS BARBOSA</t>
  </si>
  <si>
    <t>PIX: 05318038646</t>
  </si>
  <si>
    <t>00360305000104</t>
  </si>
  <si>
    <t>FGTS</t>
  </si>
  <si>
    <t>COMPETENCIA 06/2024</t>
  </si>
  <si>
    <t>19/07/2024</t>
  </si>
  <si>
    <t>00394460000141</t>
  </si>
  <si>
    <t>INSS/IRRF</t>
  </si>
  <si>
    <t>CONTROLE DE QUALIDADE CONCRETO - 517</t>
  </si>
  <si>
    <t>41598885000150</t>
  </si>
  <si>
    <t>CACAMBAS BOA VISTA LTDA</t>
  </si>
  <si>
    <t>LOCAÇÃO DE CAÇAMBAS - NF 1666</t>
  </si>
  <si>
    <t>22/07/2024</t>
  </si>
  <si>
    <t>06240368636</t>
  </si>
  <si>
    <t>VANDER LUCIO JESUS DA SILVA</t>
  </si>
  <si>
    <t>VENDA BETONEIRA</t>
  </si>
  <si>
    <t>08858494000151</t>
  </si>
  <si>
    <t>OLIVIA CAETANO DE FARIA</t>
  </si>
  <si>
    <t>BLOCO SOLIMÕES</t>
  </si>
  <si>
    <t>08/07/2024</t>
  </si>
  <si>
    <t>50636383687</t>
  </si>
  <si>
    <t>ADILSON CARLOS DE MOURA MARTINS</t>
  </si>
  <si>
    <t>LIGAÇÃO PADRAO CEMIG</t>
  </si>
  <si>
    <t>REF. 07/2024</t>
  </si>
  <si>
    <t>08/08/2024</t>
  </si>
  <si>
    <t>BOBCAT, VIAGENS DE CAMINHÃO</t>
  </si>
  <si>
    <t>12463472000240</t>
  </si>
  <si>
    <t>IMA EPI LTDA</t>
  </si>
  <si>
    <t>EQUIPAMENTOS DE PROTEÇÃO - NF 147080</t>
  </si>
  <si>
    <t>22/08/2024</t>
  </si>
  <si>
    <t>10559679661</t>
  </si>
  <si>
    <t>JOSE CARLOS BATISTA</t>
  </si>
  <si>
    <t>PIX: 31986859061</t>
  </si>
  <si>
    <t>03120153567</t>
  </si>
  <si>
    <t>ADEILTON ALVES</t>
  </si>
  <si>
    <t>PIX: 03120153567</t>
  </si>
  <si>
    <t>30996544000116</t>
  </si>
  <si>
    <t>WORK MED</t>
  </si>
  <si>
    <t>REALIZAÇÃO DE EXAMES - NF 3149</t>
  </si>
  <si>
    <t>05512402000270</t>
  </si>
  <si>
    <t>DIPROTEC</t>
  </si>
  <si>
    <t>EMCEKRETE - NF 60721</t>
  </si>
  <si>
    <t>MATERIAIS DIVERSOS - NF 2148</t>
  </si>
  <si>
    <t>14/08/2024</t>
  </si>
  <si>
    <t>BRITA E AREIA - 4901/4864/4865</t>
  </si>
  <si>
    <t>UNIFORMES - NF 716</t>
  </si>
  <si>
    <t>36245582000113</t>
  </si>
  <si>
    <t>MHS SEGURANÇA E MEDICINA DO TRABALHO</t>
  </si>
  <si>
    <t>REALIZAÇÃO DE EXAMES - NF 2024/586</t>
  </si>
  <si>
    <t>REBOLO DIAMANTADO - NF 2685</t>
  </si>
  <si>
    <t>16/08/2024</t>
  </si>
  <si>
    <t>MOTOR, MANGOTE, MARTELO, SERRA - NF 25371</t>
  </si>
  <si>
    <t>CINTO, TALABARTE - NF 145202</t>
  </si>
  <si>
    <t>09/08/2024</t>
  </si>
  <si>
    <t>LOCAÇÃO DE CAÇAMBAS - NF 1736</t>
  </si>
  <si>
    <t>12/08/2024</t>
  </si>
  <si>
    <t>29067113023560</t>
  </si>
  <si>
    <t>POLIMIX CONCRETO</t>
  </si>
  <si>
    <t>CONCRETAGEM - NF 2024/1035</t>
  </si>
  <si>
    <t>PAPELARIA ESCRITÓRIO NA OBRA</t>
  </si>
  <si>
    <t>15589182646</t>
  </si>
  <si>
    <t>FERNANDA LIMA DE ALMEIDA</t>
  </si>
  <si>
    <t>FRETE TUPI - 01/08</t>
  </si>
  <si>
    <t>PIX: 15589182646</t>
  </si>
  <si>
    <t>ARAME - AGUARDANDO NF</t>
  </si>
  <si>
    <t>30/07/2024</t>
  </si>
  <si>
    <t>20/08/2024</t>
  </si>
  <si>
    <t>COMPETENCIA 07/2024</t>
  </si>
  <si>
    <t>MATERIAIS DIVERSOS - NF 1311</t>
  </si>
  <si>
    <t>28/08/2024</t>
  </si>
  <si>
    <t>REALIZAÇÃO DE EXAMES - NF 2024/667</t>
  </si>
  <si>
    <t>CAMINHÃO DE AREIA - PED. 4883</t>
  </si>
  <si>
    <t>SERRA DE MADEIRA E BANCADA - NF 25453</t>
  </si>
  <si>
    <t>23/08/2024</t>
  </si>
  <si>
    <t>SERRA DE VIDEA - NF 2696</t>
  </si>
  <si>
    <t>31/08/2024</t>
  </si>
  <si>
    <t>CESTAS BASICAS - NF 253204</t>
  </si>
  <si>
    <t>22377147000138</t>
  </si>
  <si>
    <t>TUPIANDAIMES</t>
  </si>
  <si>
    <t>LOCAÇÃO DE ANDAIMES - ND 63968</t>
  </si>
  <si>
    <t>17015387000152</t>
  </si>
  <si>
    <t xml:space="preserve">UNIÃO IMPERMEABILIZANTES </t>
  </si>
  <si>
    <t>IGOL E ROLO DE LÃ - NF 11997</t>
  </si>
  <si>
    <t>05/09/2024</t>
  </si>
  <si>
    <t>31992114455</t>
  </si>
  <si>
    <t>ERIKO ANDRE SOUZA</t>
  </si>
  <si>
    <t>FRETE ANDAIME</t>
  </si>
  <si>
    <t>43828098000182</t>
  </si>
  <si>
    <t>MADESCOM MADEIREIRA</t>
  </si>
  <si>
    <t>TABUA - NF 1318</t>
  </si>
  <si>
    <t>EMCEKRETE - NF 60841</t>
  </si>
  <si>
    <t>17475666000107</t>
  </si>
  <si>
    <t>LOMAC LOCAÇÕES</t>
  </si>
  <si>
    <t>AÇO - NF 33110</t>
  </si>
  <si>
    <t>PREGO E ARAME - NF 65894</t>
  </si>
  <si>
    <t>03473509680</t>
  </si>
  <si>
    <t>ADAILSON SILVA</t>
  </si>
  <si>
    <t>CEF  1926  50939-5 - CPF: 034.735.096-80</t>
  </si>
  <si>
    <t>31986999747</t>
  </si>
  <si>
    <t>ELVES PEREIRA</t>
  </si>
  <si>
    <t>PIX: 31986999747</t>
  </si>
  <si>
    <t>CONTROLE TECNOLOGICO DE MATERIAIS - NF 598</t>
  </si>
  <si>
    <t>02/09/2024</t>
  </si>
  <si>
    <t>CIMENTO - NF 275193</t>
  </si>
  <si>
    <t>41518575000188</t>
  </si>
  <si>
    <t>CARMO SION MATERIAIS DE CONSTRUÇÃO LTDA</t>
  </si>
  <si>
    <t>BLOCO DE CONCRETO - NF 13787</t>
  </si>
  <si>
    <t>16/09/2024</t>
  </si>
  <si>
    <t>LOCAÇÃO DE EQUIPAMENTOS - NF 38287</t>
  </si>
  <si>
    <t>12/09/2024</t>
  </si>
  <si>
    <t>CESTAS BASICAS - NF 254146</t>
  </si>
  <si>
    <t>10/09/2024</t>
  </si>
  <si>
    <t>EMCEKRETE - NF 60883</t>
  </si>
  <si>
    <t>19/08/2024</t>
  </si>
  <si>
    <t>EMCEKRETE - NF 60922</t>
  </si>
  <si>
    <t>26/08/2024</t>
  </si>
  <si>
    <t>AREIA E BRITA - PED. Nº 4953 / 4954</t>
  </si>
  <si>
    <t>06/09/2024</t>
  </si>
  <si>
    <t>RESCISÃO</t>
  </si>
  <si>
    <t>03213713643</t>
  </si>
  <si>
    <t xml:space="preserve">OSMAR GERALDO DA SILVA </t>
  </si>
  <si>
    <t>PIX: 03213713643</t>
  </si>
  <si>
    <t>MOTOR, MANGOTE, MARTELO, SERRA - NF 25721</t>
  </si>
  <si>
    <t>LOCAÇÃO DE CAÇAMBA - NF 1806</t>
  </si>
  <si>
    <t>26415506000155</t>
  </si>
  <si>
    <t>SUPER IMPER</t>
  </si>
  <si>
    <t>GEOCOMPOSTO DRENANTE - NF 19779</t>
  </si>
  <si>
    <t>29/08/2024</t>
  </si>
  <si>
    <t>REF. 08/2024</t>
  </si>
  <si>
    <t>09/09/2024</t>
  </si>
  <si>
    <t>52551594000122</t>
  </si>
  <si>
    <t>ISOMOC</t>
  </si>
  <si>
    <t>ISOPOR - AGUARDANDO NF</t>
  </si>
  <si>
    <t>CIMENTO - NF 275843</t>
  </si>
  <si>
    <t>ESCORA EUCALIPTO - PED. 47335</t>
  </si>
  <si>
    <t>MANTA ASFALTICA - NF 19887</t>
  </si>
  <si>
    <t>CESTAS BASICAS - NF 256428</t>
  </si>
  <si>
    <t>28/09/2024</t>
  </si>
  <si>
    <t>30/09/2024</t>
  </si>
  <si>
    <t>LAVADORA - NF 25987</t>
  </si>
  <si>
    <t>04/10/2024</t>
  </si>
  <si>
    <t>SERRAS - NF 25805</t>
  </si>
  <si>
    <t>23/09/2024</t>
  </si>
  <si>
    <t>CORREIA - NF 2729</t>
  </si>
  <si>
    <t>MATERIAIS DIVERSOS - NF 1322</t>
  </si>
  <si>
    <t>27/09/2024</t>
  </si>
  <si>
    <t>BRITA - PED. 4975</t>
  </si>
  <si>
    <t>20/09/2024</t>
  </si>
  <si>
    <t>LOCAÇÃO DE ANDAIMES - ND 64263</t>
  </si>
  <si>
    <t>CONTROLE TECNOLOGICO DE MATERIAIS - NF 678</t>
  </si>
  <si>
    <t>25/09/2024</t>
  </si>
  <si>
    <t>REALIZAÇÃO DE EXAMES - aguardando nf</t>
  </si>
  <si>
    <t>62576321615</t>
  </si>
  <si>
    <t>MARCUS VINICIUS FERREIRA ANDRADE</t>
  </si>
  <si>
    <t>FRETE GELADEIRA</t>
  </si>
  <si>
    <t>PIX: 62576321615</t>
  </si>
  <si>
    <t>PARCELA 4/19 - NF A EMITIR</t>
  </si>
  <si>
    <t>PARC. ADTIVO 4/19 - NF A EMITIR</t>
  </si>
  <si>
    <t>COMPETENCIA 08/2024</t>
  </si>
  <si>
    <t>COMPETENCIA 08/2024 - NF A EMITIR</t>
  </si>
  <si>
    <t>00119056693</t>
  </si>
  <si>
    <t>RENATO MARCOS DA CUNHA</t>
  </si>
  <si>
    <t>FRETE</t>
  </si>
  <si>
    <t>PIX: 31986726494</t>
  </si>
  <si>
    <t>02038736375</t>
  </si>
  <si>
    <t>MARCELO FERNANDES DE ALMEIDA</t>
  </si>
  <si>
    <t>PIX: 31 994629438</t>
  </si>
  <si>
    <t>16700914655</t>
  </si>
  <si>
    <t>MATEUS HENRIQUE RODRIGUES</t>
  </si>
  <si>
    <t>PIX: 16700914655</t>
  </si>
  <si>
    <t>16700955688</t>
  </si>
  <si>
    <t>ADRIEN FELIPE NERES RODRIGUES</t>
  </si>
  <si>
    <t>PIX: 16700955688</t>
  </si>
  <si>
    <t>40238235000130</t>
  </si>
  <si>
    <t>MEGA IMPERMEABILIZAÇÃO</t>
  </si>
  <si>
    <t>IMPERMEABILIZAÇÃO</t>
  </si>
  <si>
    <t>PIX: 40238235000130</t>
  </si>
  <si>
    <t>ARGAMASSA - NF 8000</t>
  </si>
  <si>
    <t>01/10/2024</t>
  </si>
  <si>
    <t>39117707668</t>
  </si>
  <si>
    <t>AGUIMAR DOS SANTOS FERREIRA</t>
  </si>
  <si>
    <t>FRETE ESCORAMENTOS</t>
  </si>
  <si>
    <t>PIX: 39117707668</t>
  </si>
  <si>
    <t>06197842610</t>
  </si>
  <si>
    <t>BRUNA GRACIELLE RIBAS</t>
  </si>
  <si>
    <t>MATERIAIS ELETRICOS</t>
  </si>
  <si>
    <t>17/09/2024</t>
  </si>
  <si>
    <t>PARCELA 5/19 - NF A EMITIR</t>
  </si>
  <si>
    <t>PARC. ADTIVO 5/19 - NF A EMITIR</t>
  </si>
  <si>
    <t>REF. 09/2024</t>
  </si>
  <si>
    <t>MOTOR, MANGOTE, MARTELO, SERRA, MARTELETE - NF 26117</t>
  </si>
  <si>
    <t>17/10/2024</t>
  </si>
  <si>
    <t>MADEIRAS - NF 1376</t>
  </si>
  <si>
    <t>08/10/2024</t>
  </si>
  <si>
    <t>MADEIRAS - NF 1375</t>
  </si>
  <si>
    <t>DENVERMANTA - NF 12458</t>
  </si>
  <si>
    <t>07/10/2024</t>
  </si>
  <si>
    <t>LOCAÇÃO DE EQUIPAMENTOS - NF 38448</t>
  </si>
  <si>
    <t>12/10/2024</t>
  </si>
  <si>
    <t>BRITA - PED. 4968</t>
  </si>
  <si>
    <t>CIMENTO - NF 277987</t>
  </si>
  <si>
    <t>LOCAÇÃO DE CAÇAMBA - NF 1861</t>
  </si>
  <si>
    <t>08022030600</t>
  </si>
  <si>
    <t xml:space="preserve">WALTER BARBOSA DOS SANTOS </t>
  </si>
  <si>
    <t>CONCRETAGEM LAJE NIVEL 400</t>
  </si>
  <si>
    <t>PIX: 08022030600</t>
  </si>
  <si>
    <t>12454587000198</t>
  </si>
  <si>
    <t>CS MADEIRAS E MAT CONSTRUCAO</t>
  </si>
  <si>
    <t>CAPA DE CHUVA - NF 9541</t>
  </si>
  <si>
    <t>GRAUTE - AGUARDANDO NF</t>
  </si>
  <si>
    <t>18/10/2024</t>
  </si>
  <si>
    <t>COMPETENCIA 09/2024</t>
  </si>
  <si>
    <t>COMPETENCIA 09/2024 - NF A EMITIR</t>
  </si>
  <si>
    <t>2 DIÁRIAS DE RETRO E RETIRADA DE TERRA</t>
  </si>
  <si>
    <t>PIX: 31992172003</t>
  </si>
  <si>
    <t>CONCRETAGEM - NF 2024/1307</t>
  </si>
  <si>
    <t>10/10/2024</t>
  </si>
  <si>
    <t>SERRA E MARTELO - NF 26180</t>
  </si>
  <si>
    <t>23/10/2024</t>
  </si>
  <si>
    <t>LAVADORA, MOTOR E MANGOTE - NF 26289</t>
  </si>
  <si>
    <t>28/10/2024</t>
  </si>
  <si>
    <t>MATERIAIS DIVEROS - NF 157393</t>
  </si>
  <si>
    <t>05/11/2024</t>
  </si>
  <si>
    <t>MATERIAIS DIVERSOS - NF 1339</t>
  </si>
  <si>
    <t>21/10/2024</t>
  </si>
  <si>
    <t>CESTAS BASICAS - NF 259490</t>
  </si>
  <si>
    <t>MATERIAIS DIVERSOS - NF 1551</t>
  </si>
  <si>
    <t>30/10/2024</t>
  </si>
  <si>
    <t>GUINCHO E PEDESTAL - NF 26354</t>
  </si>
  <si>
    <t>04/11/2024</t>
  </si>
  <si>
    <t>42979237000378</t>
  </si>
  <si>
    <t>TECFER COM E IND DE FERRO E MAT CONSTR LTDA</t>
  </si>
  <si>
    <t>ARAMES, PREGOS - NF 70580</t>
  </si>
  <si>
    <t>BRITA E AREIA - PED. 4331 / 4908</t>
  </si>
  <si>
    <t>CONTROLE TECNOLÓGICO DE QUALIDADE - NF 835</t>
  </si>
  <si>
    <t>LOCAÇÃO DE CAÇAMBAS - NF 1940</t>
  </si>
  <si>
    <t>45086515000194</t>
  </si>
  <si>
    <t>LISA PAPEIS LTDA</t>
  </si>
  <si>
    <t>TUBOS - NF 2694</t>
  </si>
  <si>
    <t>UNIFORMES - NF 872</t>
  </si>
  <si>
    <t>06/11/2024</t>
  </si>
  <si>
    <t>31/10/2024</t>
  </si>
  <si>
    <t>VINICIUS SANTANA RINALDI</t>
  </si>
  <si>
    <t>CHURRASCO OBRA</t>
  </si>
  <si>
    <t>17281106000103</t>
  </si>
  <si>
    <t>COPASA MG</t>
  </si>
  <si>
    <t>TP</t>
  </si>
  <si>
    <t>18/09/2024</t>
  </si>
  <si>
    <t>COMPETENCIA 10/2024</t>
  </si>
  <si>
    <t>20/10/2024</t>
  </si>
  <si>
    <t>12054582638</t>
  </si>
  <si>
    <t>RODOLFO DIAS DA SILVA</t>
  </si>
  <si>
    <t>PIX: 12054582638</t>
  </si>
  <si>
    <t>MADEIRAS - NF 1396 - PARC. 1/2</t>
  </si>
  <si>
    <t>25/10/2024</t>
  </si>
  <si>
    <t>LOCAÇÃO DE ANDAIMES - ND 64606</t>
  </si>
  <si>
    <t>CIMENTO - PREVISÃO AGUARDANDO BOLETO</t>
  </si>
  <si>
    <t>00132294605</t>
  </si>
  <si>
    <t>EMERSON VANDERDAMATA</t>
  </si>
  <si>
    <t>FRETE TUPI ANDAIMES - 18/10</t>
  </si>
  <si>
    <t>07/11/2024</t>
  </si>
  <si>
    <t>PIX: 31998599706</t>
  </si>
  <si>
    <t>FRETE TUPI ANDAIMES - 17/10</t>
  </si>
  <si>
    <t>03097494685</t>
  </si>
  <si>
    <t>GEOVANE BARTOLOMEU MAGALHÃES</t>
  </si>
  <si>
    <t>FRETE TUPI ANDAIMES - 22/10</t>
  </si>
  <si>
    <t>PIX: 03097494685</t>
  </si>
  <si>
    <t>ESPAÇADORES - NF 61052</t>
  </si>
  <si>
    <t>14/11/2024</t>
  </si>
  <si>
    <t>MOTOR, MANGOTE, MARTELO, SERRA, MARTELETE - NF 26482</t>
  </si>
  <si>
    <t>18/11/2024</t>
  </si>
  <si>
    <t>LOCAÇÃO DE EQUIPAMENTOS - 38627</t>
  </si>
  <si>
    <t>12/11/2024</t>
  </si>
  <si>
    <t>SERRA DE VIDEA - NF 2778</t>
  </si>
  <si>
    <t>MADEIRAS - NF 1427 - PARC. 1/3</t>
  </si>
  <si>
    <t>13/11/2024</t>
  </si>
  <si>
    <t>MATERIAIS DIVERSOS - NF 1557</t>
  </si>
  <si>
    <t>08/11/2024</t>
  </si>
  <si>
    <t>AÇO - NF 69919 - PARC. 1/2</t>
  </si>
  <si>
    <t>17155730000164</t>
  </si>
  <si>
    <t>CEMIG</t>
  </si>
  <si>
    <t>REF. 10/2024</t>
  </si>
  <si>
    <t>BRITA E AREIA - PED. 4921 / 4927</t>
  </si>
  <si>
    <t>LOCAÇÃO DE CAÇAMBAS - NF 2012</t>
  </si>
  <si>
    <t>21/11/2024</t>
  </si>
  <si>
    <t>08821206629</t>
  </si>
  <si>
    <t>CESAR HENRIQUE DAS DORES</t>
  </si>
  <si>
    <t>MOTOBOY ENTREGA DE PROJETOS</t>
  </si>
  <si>
    <t>22/10/2024</t>
  </si>
  <si>
    <t>CONTROLE TECNOLOGICO - NF 898</t>
  </si>
  <si>
    <t>20/11/2024</t>
  </si>
  <si>
    <t>MAKITA - NF 32165</t>
  </si>
  <si>
    <t>FRETE TUPI ANDAIMES - 23/10</t>
  </si>
  <si>
    <t>CONTROLE DE CONCRETO - MED. 25431</t>
  </si>
  <si>
    <t>19/11/2024</t>
  </si>
  <si>
    <t>COMPETENCIA 10/2024 - NF A EMITIR</t>
  </si>
  <si>
    <t>LOCAÇÃO DE CAÇAMBA - NF 2012</t>
  </si>
  <si>
    <t>MADEIRAS - NF 1396 - PARC. 2/2</t>
  </si>
  <si>
    <t>22/11/2024</t>
  </si>
  <si>
    <t>GUINCHO E PEDESTAL - NF 26717</t>
  </si>
  <si>
    <t>04/12/2024</t>
  </si>
  <si>
    <t>SERRA MADEIRA E SERRA BANCADA - NF 26560</t>
  </si>
  <si>
    <t>30/11/2024</t>
  </si>
  <si>
    <t>CESTAS BASICAS - NF 262822</t>
  </si>
  <si>
    <t>28/11/2024</t>
  </si>
  <si>
    <t>REF. 11/2024</t>
  </si>
  <si>
    <t>27/11/2024</t>
  </si>
  <si>
    <t>13938283000169</t>
  </si>
  <si>
    <t>BETON MIX</t>
  </si>
  <si>
    <t>CONCRETAGEM - AGUARDANDO NF</t>
  </si>
  <si>
    <t>VIAGENS DE TERRA</t>
  </si>
  <si>
    <t>MADEIRAS - NF 1457</t>
  </si>
  <si>
    <t>29/11/2024</t>
  </si>
  <si>
    <t>13º SALÁRIO</t>
  </si>
  <si>
    <t>00003120153567</t>
  </si>
  <si>
    <t>00000000000600</t>
  </si>
  <si>
    <t>00002038736375</t>
  </si>
  <si>
    <t>00012054582638</t>
  </si>
  <si>
    <t>00016700955688</t>
  </si>
  <si>
    <t>00054228255604</t>
  </si>
  <si>
    <t>00004016024862</t>
  </si>
  <si>
    <t>00005318038646</t>
  </si>
  <si>
    <t>00000977964760</t>
  </si>
  <si>
    <t>00066016118672</t>
  </si>
  <si>
    <t>00012235303617</t>
  </si>
  <si>
    <t>CEF 13 - 2922 150878</t>
  </si>
  <si>
    <t>00016700914655</t>
  </si>
  <si>
    <t>00003213713643</t>
  </si>
  <si>
    <t>00004083278633</t>
  </si>
  <si>
    <t>PARCELA 6/19 - NF A EMITIR</t>
  </si>
  <si>
    <t>ADITIVO - PARCELA 6/19 - NF A EMITIR</t>
  </si>
  <si>
    <t>00008022030600</t>
  </si>
  <si>
    <t>CONCRETAGEM LAJE NÍVEL 2º PAVIMENTO</t>
  </si>
  <si>
    <t>DIÁRIAS RETRO-ESCAVADEIRA</t>
  </si>
  <si>
    <t>00000000011126</t>
  </si>
  <si>
    <t>00000000011398</t>
  </si>
  <si>
    <t>REF. 13º SALÁRIO</t>
  </si>
  <si>
    <t>00000000011207</t>
  </si>
  <si>
    <t>MADEIRAS - NF 1427 - PARC. 2/3</t>
  </si>
  <si>
    <t>-</t>
  </si>
  <si>
    <t>AÇO - NF 69919 - PARC. 2/2</t>
  </si>
  <si>
    <t>MADEIRAS - NF 1477 - PARC. 1/2</t>
  </si>
  <si>
    <t>LOCAÇÃO DE ESQUIPAMENTOS - FL 38814</t>
  </si>
  <si>
    <t>LOCAÇÃO DE ANDAIMES - ND 64850</t>
  </si>
  <si>
    <t>MOTOR, MANGOTE, MARTELO, SERRA, MARTELETE - NF 26841</t>
  </si>
  <si>
    <t>BROCA - NF 2813</t>
  </si>
  <si>
    <t>00037052904870</t>
  </si>
  <si>
    <t>C6 BANK  - 0001 19363893</t>
  </si>
  <si>
    <t>AÇO - PED. 4657526</t>
  </si>
  <si>
    <t>20450277000123</t>
  </si>
  <si>
    <t>GRUPO IGL MATERIAL DE CONSTRUÇÃO</t>
  </si>
  <si>
    <t>ENTRADA PISOS, LOUÇAS E SANITARIOS</t>
  </si>
  <si>
    <t>00012095122623</t>
  </si>
  <si>
    <t>WANDERSON ROMUALDO DE SOUZA</t>
  </si>
  <si>
    <t>PIX: 12095122623</t>
  </si>
  <si>
    <t>CONCRETAGEM - NF 1673</t>
  </si>
  <si>
    <t>PIX: 29067113023560</t>
  </si>
  <si>
    <t>COMPETENCIA 11/2024</t>
  </si>
  <si>
    <t>00000000011045</t>
  </si>
  <si>
    <t>MADEIRAS - NF 1477 - PARC. 2/2</t>
  </si>
  <si>
    <t>SERRA MADEIRA E SERRA BANCADA - NF 26922</t>
  </si>
  <si>
    <t>MOTOR, MANGOTE, LAVADORA - NF 27026</t>
  </si>
  <si>
    <t>GUINCHO E PEDESTAL - NF 27066</t>
  </si>
  <si>
    <t>MOTOR E MANGOTE - 27163</t>
  </si>
  <si>
    <t>REF. 12/2024</t>
  </si>
  <si>
    <t>24200699000100</t>
  </si>
  <si>
    <t xml:space="preserve">ELITE EPIS </t>
  </si>
  <si>
    <t>EQUIPAMENTOS DE PROTEÇÃO - NF 112475</t>
  </si>
  <si>
    <t>MATERIAIS DIVERSOS - NF 2923</t>
  </si>
  <si>
    <t>MATERIAIS DIVERSOS - NF 1577</t>
  </si>
  <si>
    <t>LOCAÇÃO DE ANDAIMES - ND 64919</t>
  </si>
  <si>
    <t>CESTAS DE NATAL - NF 269705</t>
  </si>
  <si>
    <t>CESTAS BÁSICAS - NF 268583</t>
  </si>
  <si>
    <t>LOCAÇÃO DE EQUIPAMENTOS - FL 38985</t>
  </si>
  <si>
    <t>03918003000105</t>
  </si>
  <si>
    <t>DEPÓSITO BOA VISTA</t>
  </si>
  <si>
    <t>LOCAÇÃO DE CAÇAMBAS - NF 2095</t>
  </si>
  <si>
    <t>ESPAÇADORES - NF 61997</t>
  </si>
  <si>
    <t>TECFER COM E IND DE FERRO MAT CONSTR LTDA</t>
  </si>
  <si>
    <t>20450277001286</t>
  </si>
  <si>
    <t>IGL IMP COMERCIO MATERIAIS</t>
  </si>
  <si>
    <t>ENTRADA PISOS, LOUÇAS E SANITÁRIOS - 2/2</t>
  </si>
  <si>
    <t>PARCELA 7/19 - NF A EMITIR</t>
  </si>
  <si>
    <t>ADITIVO - PARCELA 7/19 - NF A EMITIR</t>
  </si>
  <si>
    <t>CONCRETAGEM</t>
  </si>
  <si>
    <t>1627</t>
  </si>
  <si>
    <t>00000132294605</t>
  </si>
  <si>
    <t>EMERSON VANDERMATA</t>
  </si>
  <si>
    <t>FRETE TUPI - 17/12</t>
  </si>
  <si>
    <t>BRITA - PED 5018</t>
  </si>
  <si>
    <t>MOTOR, MANGOTE, MARTELO, SERRA, MARTELETE</t>
  </si>
  <si>
    <t>27209</t>
  </si>
  <si>
    <t>LOCAÇÃO DE ANDAIMES - ND 65527</t>
  </si>
  <si>
    <t>CIMENTO</t>
  </si>
  <si>
    <t>282234</t>
  </si>
  <si>
    <t>COMPLEMENTO - REAJUSTE</t>
  </si>
  <si>
    <t>AREIA E BRITA - PED. 5020/5027/5039</t>
  </si>
  <si>
    <t>FRETE TUPI - 06/01 - RECIBO 25</t>
  </si>
  <si>
    <t>REF. 01/2025</t>
  </si>
  <si>
    <t>CONTROLE TECNOLÓGICO DE QUALIDADE MATERIAIS - 2025/14</t>
  </si>
  <si>
    <t>REALIZAÇÃO DE EXAMES</t>
  </si>
  <si>
    <t>3570</t>
  </si>
  <si>
    <t>CESTAS BASICAS</t>
  </si>
  <si>
    <t>272256</t>
  </si>
  <si>
    <t>GUINCHO COLUNA E PEDESTAL</t>
  </si>
  <si>
    <t>27388</t>
  </si>
  <si>
    <t>LOCAÇÃO DE CAÇAMBAS</t>
  </si>
  <si>
    <t>2216</t>
  </si>
  <si>
    <t>REF. 12/2024 E 13º SALÁRIO</t>
  </si>
  <si>
    <t>BEL LAR</t>
  </si>
  <si>
    <t>84655364220</t>
  </si>
  <si>
    <t>DORGIVAL POTASIO</t>
  </si>
  <si>
    <t>PIX: 31992969989</t>
  </si>
  <si>
    <t>04084580627</t>
  </si>
  <si>
    <t>CLAUDIO FONSECA DE REZENDE</t>
  </si>
  <si>
    <t>FRETE - SABARÁ PRA OBRA</t>
  </si>
  <si>
    <t>PIX: 04084580627</t>
  </si>
  <si>
    <t>AREIA E BRITA - PED. 5043/5056</t>
  </si>
  <si>
    <t>23452261000148</t>
  </si>
  <si>
    <t>CERAMICA BRAUNAS LTDA</t>
  </si>
  <si>
    <t>TIJOLOS</t>
  </si>
  <si>
    <t>107194</t>
  </si>
  <si>
    <t>283654</t>
  </si>
  <si>
    <t>LOCAÇÃO DE EQUIPAMENTOS - FL 39151</t>
  </si>
  <si>
    <t>6519</t>
  </si>
  <si>
    <t>MATERIAIS DIVERSOS</t>
  </si>
  <si>
    <t>1591</t>
  </si>
  <si>
    <t>MATERIAIS HIDRAULICOS</t>
  </si>
  <si>
    <t>497155</t>
  </si>
  <si>
    <t>27555</t>
  </si>
  <si>
    <t>SERRA DE VIDEA</t>
  </si>
  <si>
    <t>2860</t>
  </si>
  <si>
    <t>SERRA DE BANCADA E SERRA MADEIRA</t>
  </si>
  <si>
    <t>27249</t>
  </si>
  <si>
    <t>2025/49</t>
  </si>
  <si>
    <t>LOCAÇÃO DE ANDAIMES - ND 65839</t>
  </si>
  <si>
    <t xml:space="preserve">LOCAÇÃO DE CAÇAMBAS </t>
  </si>
  <si>
    <t>2283</t>
  </si>
  <si>
    <t>2942</t>
  </si>
  <si>
    <t>2943</t>
  </si>
  <si>
    <t>00000011126</t>
  </si>
  <si>
    <t>00000011398</t>
  </si>
  <si>
    <t>00000011207</t>
  </si>
  <si>
    <t>AÇO</t>
  </si>
  <si>
    <t>74083</t>
  </si>
  <si>
    <t>VT E CAFÉ</t>
  </si>
  <si>
    <t>13870922000100</t>
  </si>
  <si>
    <t>FLAMARION CAIO LIMA</t>
  </si>
  <si>
    <t>FRETE LOMAC</t>
  </si>
  <si>
    <t>PIX: 13870922000100</t>
  </si>
  <si>
    <t>05896435000341</t>
  </si>
  <si>
    <t>WALSYWA</t>
  </si>
  <si>
    <t>TELA, PINO E FINCAPINO</t>
  </si>
  <si>
    <t>131296</t>
  </si>
  <si>
    <t xml:space="preserve">AREIA - PED. Nº 5065
</t>
  </si>
  <si>
    <t>REF. 02/2025</t>
  </si>
  <si>
    <t>MATERIAIS DIVEROS</t>
  </si>
  <si>
    <t>10811</t>
  </si>
  <si>
    <t>GUINCHO, MARTELO, ANDAIME, SERRA</t>
  </si>
  <si>
    <t>27758</t>
  </si>
  <si>
    <t>DISCO DIAMANTADO</t>
  </si>
  <si>
    <t>2881</t>
  </si>
  <si>
    <t>CESTAS BÁSICAS</t>
  </si>
  <si>
    <t>276252</t>
  </si>
  <si>
    <t>SERRA, PISTOLA</t>
  </si>
  <si>
    <t>27595</t>
  </si>
  <si>
    <t>UNIFORMES</t>
  </si>
  <si>
    <t>1063</t>
  </si>
  <si>
    <t>MARTELETE</t>
  </si>
  <si>
    <t>27692</t>
  </si>
  <si>
    <t>00000011045</t>
  </si>
  <si>
    <t xml:space="preserve">KIT SLUMP - MEDIÇÃO Nº 26668
</t>
  </si>
  <si>
    <t xml:space="preserve">FRETE UNIFORMES - RESTITUIÇÃO
</t>
  </si>
  <si>
    <t>BLOCO CANALETA</t>
  </si>
  <si>
    <t>672</t>
  </si>
  <si>
    <t>BEL LAR - PARC. 1/4</t>
  </si>
  <si>
    <t>BEL LAR - PARC. 2/4</t>
  </si>
  <si>
    <t>BEL LAR - PARC. 3/4</t>
  </si>
  <si>
    <t>BEL LAR - PARC. 4/4</t>
  </si>
  <si>
    <t>Rua  Zodiaco, 87  Sala 07 – Santa  Lúcia - Belo Horizonte - MG
(31) 3654-6616 / (31) 99974-1241 /  (31) 98711-1139
rvr.engenharia@gmail.com / vinicius.rinaldi26@gmail.com</t>
  </si>
  <si>
    <t>GILMAR ALMEIDA PORTUGAL</t>
  </si>
  <si>
    <t>Data Inicial:</t>
  </si>
  <si>
    <t>RUA LÍRIO DO AMANHÃ, L OTE 2 Q 23, n° 85 VALE DOS CRISTAIS</t>
  </si>
  <si>
    <t>% Adm Obra:</t>
  </si>
  <si>
    <t>RESUMO DAS DESPESAS</t>
  </si>
  <si>
    <t>DATA</t>
  </si>
  <si>
    <t>Nº REL.</t>
  </si>
  <si>
    <t>1) DESPESAS COM COLABORADORES</t>
  </si>
  <si>
    <t>2) TRANSF. PROGR. - MATERIAIS, LOCAÇÕES E PREST. SERVIÇOS</t>
  </si>
  <si>
    <t>3) MATERIAIS, PREST DE SERVIÇOS, IMPOSTOS E OUTROS</t>
  </si>
  <si>
    <t>4) RESSARCIMENTOS E RESTITUIÇÕES</t>
  </si>
  <si>
    <t>5) DESPESAS PAGAS PELO CLIENTE</t>
  </si>
  <si>
    <t xml:space="preserve">6) PAGAMENTOS CAIXA DE OBRA </t>
  </si>
  <si>
    <t>SUBTOTAL</t>
  </si>
  <si>
    <t>7) ADM. OBRA</t>
  </si>
  <si>
    <t>TOTAL</t>
  </si>
  <si>
    <t>ACUMULADO</t>
  </si>
  <si>
    <t>RESUMO POR TIPO DE DESPESAS</t>
  </si>
  <si>
    <t>ADMINISTRATIVO</t>
  </si>
  <si>
    <t>DIVERSOS</t>
  </si>
  <si>
    <t>LOCAÇAO</t>
  </si>
  <si>
    <t>MATERIAL</t>
  </si>
  <si>
    <t>MÃO DE OBRA</t>
  </si>
  <si>
    <t>SERVIÇOS</t>
  </si>
  <si>
    <t>TARIFAS/TRIBUTOS PÚBLICAS</t>
  </si>
  <si>
    <t>TOTAL GERAL</t>
  </si>
  <si>
    <t>CONTRATOS</t>
  </si>
  <si>
    <t>ADMINISTRADORES_CONTRATO</t>
  </si>
  <si>
    <t>ADITIVOS</t>
  </si>
  <si>
    <t>ADMINISTRADORES_ADITIVO</t>
  </si>
  <si>
    <t>PARCELAS</t>
  </si>
  <si>
    <t>Nº Contrato</t>
  </si>
  <si>
    <t>Data Início</t>
  </si>
  <si>
    <t>Data Fim</t>
  </si>
  <si>
    <t>Status</t>
  </si>
  <si>
    <t>Observações</t>
  </si>
  <si>
    <t>CNPJ/CPF</t>
  </si>
  <si>
    <t>Nome/Razão Social</t>
  </si>
  <si>
    <t>Tipo</t>
  </si>
  <si>
    <t>Valor/Percentual</t>
  </si>
  <si>
    <t>Valor Total</t>
  </si>
  <si>
    <t>Nº Parcelas</t>
  </si>
  <si>
    <t>Nº Aditivo</t>
  </si>
  <si>
    <t>Referência</t>
  </si>
  <si>
    <t>Número</t>
  </si>
  <si>
    <t>Nome</t>
  </si>
  <si>
    <t>Data Vencimento</t>
  </si>
  <si>
    <t>Valor</t>
  </si>
  <si>
    <t>Data Pagamento</t>
  </si>
  <si>
    <t>2024/050-0</t>
  </si>
  <si>
    <t>ATIVO</t>
  </si>
  <si>
    <t>Fixo</t>
  </si>
  <si>
    <t>15000.00</t>
  </si>
  <si>
    <t>PAGO</t>
  </si>
  <si>
    <t>PENDENTE</t>
  </si>
  <si>
    <t>2024/050-1</t>
  </si>
  <si>
    <t>aditivo</t>
  </si>
  <si>
    <t>1334.00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</si>
</sst>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-* #,##0.00_-;\-* #,##0.00_-;_-* &quot;-&quot;??_-;_-@_-"/>
    <numFmt numFmtId="164" formatCode="dd/mm/yy;@"/>
    <numFmt numFmtId="165" formatCode="00"/>
    <numFmt numFmtId="166" formatCode="0.0%"/>
    <numFmt numFmtId="167" formatCode="[&lt;=99999999999]\ 000\.000\.000\-00;\ 00\.000\.000\/0000\-00"/>
    <numFmt numFmtId="168" formatCode="mm/yyyy"/>
    <numFmt numFmtId="169" formatCode="_-* #,##0.0_-;\-* #,##0.0_-;_-* &quot;-&quot;??_-;_-@_-"/>
    <numFmt numFmtId="170" formatCode="yyyy\-mm\-dd"/>
    <numFmt numFmtId="171" formatCode="_(&quot;R$&quot;* #,##0.00_);_(&quot;R$&quot;* \(#,##0.00\);_(&quot;R$&quot;* &quot;-&quot;??_);_(@_)"/>
  </numFmts>
  <fonts count="1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8"/>
      <color theme="0" tint="-0.34998626667073579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/>
        <bgColor theme="4"/>
      </patternFill>
    </fill>
  </fills>
  <borders count="24">
    <border>
      <left/>
      <right/>
      <top/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 style="medium">
        <color theme="0" tint="-0.24994659260841701"/>
      </top>
      <bottom style="double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medium">
        <color theme="0" tint="-0.24994659260841701"/>
      </top>
      <bottom style="double">
        <color theme="0" tint="-0.24994659260841701"/>
      </bottom>
      <diagonal/>
    </border>
    <border>
      <left style="thin">
        <color theme="0" tint="-0.24994659260841701"/>
      </left>
      <right/>
      <top style="medium">
        <color theme="0" tint="-0.24994659260841701"/>
      </top>
      <bottom style="double">
        <color theme="0" tint="-0.24994659260841701"/>
      </bottom>
      <diagonal/>
    </border>
    <border>
      <left/>
      <right style="thin">
        <color theme="0" tint="-0.24994659260841701"/>
      </right>
      <top style="double">
        <color theme="0" tint="-0.24994659260841701"/>
      </top>
      <bottom style="medium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double">
        <color theme="0" tint="-0.24994659260841701"/>
      </top>
      <bottom style="medium">
        <color theme="0" tint="-0.24994659260841701"/>
      </bottom>
      <diagonal/>
    </border>
    <border>
      <left style="thin">
        <color theme="0" tint="-0.24994659260841701"/>
      </left>
      <right/>
      <top style="double">
        <color theme="0" tint="-0.24994659260841701"/>
      </top>
      <bottom style="medium">
        <color theme="0" tint="-0.24994659260841701"/>
      </bottom>
      <diagonal/>
    </border>
    <border>
      <left/>
      <right style="thin">
        <color theme="0" tint="-0.24994659260841701"/>
      </right>
      <top style="double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double">
        <color theme="0" tint="-0.24994659260841701"/>
      </top>
      <bottom/>
      <diagonal/>
    </border>
    <border>
      <left style="thin">
        <color theme="0" tint="-0.24994659260841701"/>
      </left>
      <right/>
      <top style="double">
        <color theme="0" tint="-0.24994659260841701"/>
      </top>
      <bottom/>
      <diagonal/>
    </border>
    <border>
      <left/>
      <right style="thin">
        <color theme="0" tint="-0.24994659260841701"/>
      </right>
      <top/>
      <bottom style="medium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medium">
        <color theme="0" tint="-0.24994659260841701"/>
      </bottom>
      <diagonal/>
    </border>
    <border>
      <left style="thin">
        <color theme="0" tint="-0.24994659260841701"/>
      </left>
      <right/>
      <top/>
      <bottom style="medium">
        <color theme="0" tint="-0.24994659260841701"/>
      </bottom>
      <diagonal/>
    </border>
    <border>
      <left/>
      <right/>
      <top/>
      <bottom style="medium">
        <color theme="0" tint="-0.24994659260841701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0" tint="-0.24994659260841701"/>
      </right>
      <top style="double">
        <color theme="0" tint="-0.24994659260841701"/>
      </top>
      <bottom style="thin">
        <color theme="0" tint="-0.24994659260841701"/>
      </bottom>
      <diagonal/>
    </border>
    <border>
      <left/>
      <right/>
      <top/>
      <bottom style="double">
        <color auto="1"/>
      </bottom>
      <diagonal/>
    </border>
    <border>
      <left/>
      <right style="thin">
        <color theme="4" tint="0.39997558519241921"/>
      </right>
      <top/>
      <bottom style="double">
        <color auto="1"/>
      </bottom>
      <diagonal/>
    </border>
  </borders>
  <cellStyleXfs count="9">
    <xf numFmtId="0" fontId="0" fillId="0" borderId="0"/>
    <xf numFmtId="43" fontId="3" fillId="0" borderId="0"/>
    <xf numFmtId="0" fontId="5" fillId="0" borderId="0"/>
    <xf numFmtId="0" fontId="6" fillId="0" borderId="0"/>
    <xf numFmtId="0" fontId="5" fillId="0" borderId="0"/>
    <xf numFmtId="9" fontId="3" fillId="0" borderId="0"/>
    <xf numFmtId="0" fontId="5" fillId="0" borderId="0"/>
    <xf numFmtId="171" fontId="5" fillId="0" borderId="0"/>
    <xf numFmtId="43" fontId="3" fillId="0" borderId="0"/>
  </cellStyleXfs>
  <cellXfs count="74">
    <xf numFmtId="0" fontId="0" fillId="0" borderId="0" xfId="0"/>
    <xf numFmtId="0" fontId="0" fillId="0" borderId="0" xfId="0" applyAlignment="1">
      <alignment vertical="center"/>
    </xf>
    <xf numFmtId="43" fontId="0" fillId="0" borderId="0" xfId="1" applyFont="1" applyAlignment="1">
      <alignment vertical="center"/>
    </xf>
    <xf numFmtId="0" fontId="9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43" fontId="0" fillId="0" borderId="0" xfId="0" applyNumberFormat="1" applyAlignment="1">
      <alignment vertical="center"/>
    </xf>
    <xf numFmtId="43" fontId="0" fillId="0" borderId="2" xfId="1" applyFont="1" applyBorder="1" applyAlignment="1">
      <alignment vertical="center"/>
    </xf>
    <xf numFmtId="43" fontId="0" fillId="0" borderId="5" xfId="1" applyFont="1" applyBorder="1" applyAlignment="1">
      <alignment vertical="center"/>
    </xf>
    <xf numFmtId="43" fontId="0" fillId="0" borderId="6" xfId="0" applyNumberFormat="1" applyBorder="1" applyAlignment="1">
      <alignment vertical="center"/>
    </xf>
    <xf numFmtId="0" fontId="0" fillId="0" borderId="7" xfId="0" applyBorder="1" applyAlignment="1">
      <alignment vertical="center"/>
    </xf>
    <xf numFmtId="0" fontId="2" fillId="0" borderId="8" xfId="0" applyFont="1" applyBorder="1" applyAlignment="1">
      <alignment vertical="center" wrapText="1"/>
    </xf>
    <xf numFmtId="0" fontId="7" fillId="0" borderId="8" xfId="0" applyFont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43" fontId="4" fillId="0" borderId="11" xfId="1" applyFont="1" applyBorder="1" applyAlignment="1">
      <alignment vertical="center"/>
    </xf>
    <xf numFmtId="0" fontId="0" fillId="0" borderId="12" xfId="0" applyBorder="1" applyAlignment="1">
      <alignment vertical="center"/>
    </xf>
    <xf numFmtId="0" fontId="7" fillId="0" borderId="8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43" fontId="0" fillId="0" borderId="3" xfId="1" applyFont="1" applyBorder="1" applyAlignment="1">
      <alignment vertical="center"/>
    </xf>
    <xf numFmtId="164" fontId="4" fillId="0" borderId="10" xfId="0" applyNumberFormat="1" applyFont="1" applyBorder="1" applyAlignment="1">
      <alignment horizontal="center" vertical="center"/>
    </xf>
    <xf numFmtId="164" fontId="0" fillId="0" borderId="0" xfId="0" applyNumberFormat="1" applyAlignment="1">
      <alignment vertical="center"/>
    </xf>
    <xf numFmtId="164" fontId="8" fillId="0" borderId="0" xfId="0" applyNumberFormat="1" applyFont="1" applyAlignment="1">
      <alignment vertical="center"/>
    </xf>
    <xf numFmtId="0" fontId="0" fillId="0" borderId="7" xfId="0" applyBorder="1" applyAlignment="1">
      <alignment vertical="center" wrapText="1"/>
    </xf>
    <xf numFmtId="165" fontId="0" fillId="0" borderId="4" xfId="1" applyNumberFormat="1" applyFont="1" applyBorder="1" applyAlignment="1">
      <alignment horizontal="center" vertical="center"/>
    </xf>
    <xf numFmtId="165" fontId="0" fillId="0" borderId="1" xfId="1" applyNumberFormat="1" applyFont="1" applyBorder="1" applyAlignment="1">
      <alignment horizontal="center" vertical="center"/>
    </xf>
    <xf numFmtId="43" fontId="4" fillId="2" borderId="14" xfId="1" applyFont="1" applyFill="1" applyBorder="1" applyAlignment="1">
      <alignment vertical="center"/>
    </xf>
    <xf numFmtId="43" fontId="4" fillId="2" borderId="15" xfId="1" applyFont="1" applyFill="1" applyBorder="1" applyAlignment="1">
      <alignment vertical="center"/>
    </xf>
    <xf numFmtId="166" fontId="0" fillId="2" borderId="17" xfId="5" applyNumberFormat="1" applyFont="1" applyFill="1" applyBorder="1" applyAlignment="1">
      <alignment vertical="center"/>
    </xf>
    <xf numFmtId="9" fontId="4" fillId="2" borderId="18" xfId="5" applyFont="1" applyFill="1" applyBorder="1" applyAlignment="1">
      <alignment vertical="center"/>
    </xf>
    <xf numFmtId="164" fontId="4" fillId="0" borderId="7" xfId="0" applyNumberFormat="1" applyFont="1" applyBorder="1" applyAlignment="1">
      <alignment horizontal="centerContinuous" vertical="center"/>
    </xf>
    <xf numFmtId="164" fontId="0" fillId="0" borderId="1" xfId="0" applyNumberFormat="1" applyBorder="1" applyAlignment="1">
      <alignment horizontal="centerContinuous" vertical="center"/>
    </xf>
    <xf numFmtId="9" fontId="0" fillId="0" borderId="0" xfId="5" applyFont="1" applyAlignment="1">
      <alignment vertical="center"/>
    </xf>
    <xf numFmtId="0" fontId="10" fillId="0" borderId="0" xfId="0" applyFont="1" applyAlignment="1" applyProtection="1">
      <alignment vertical="center"/>
      <protection locked="0"/>
    </xf>
    <xf numFmtId="0" fontId="9" fillId="0" borderId="0" xfId="0" applyFont="1" applyAlignment="1" applyProtection="1">
      <alignment vertical="center"/>
      <protection locked="0"/>
    </xf>
    <xf numFmtId="0" fontId="12" fillId="0" borderId="0" xfId="0" applyFont="1" applyAlignment="1">
      <alignment vertical="center"/>
    </xf>
    <xf numFmtId="164" fontId="4" fillId="0" borderId="21" xfId="0" applyNumberFormat="1" applyFont="1" applyBorder="1" applyAlignment="1">
      <alignment horizontal="centerContinuous" vertical="center"/>
    </xf>
    <xf numFmtId="164" fontId="4" fillId="0" borderId="1" xfId="0" applyNumberFormat="1" applyFont="1" applyBorder="1" applyAlignment="1">
      <alignment horizontal="centerContinuous" vertical="center"/>
    </xf>
    <xf numFmtId="0" fontId="1" fillId="0" borderId="8" xfId="0" applyFont="1" applyBorder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0" fillId="0" borderId="20" xfId="0" applyBorder="1"/>
    <xf numFmtId="14" fontId="0" fillId="0" borderId="0" xfId="0" applyNumberFormat="1"/>
    <xf numFmtId="167" fontId="0" fillId="0" borderId="0" xfId="0" applyNumberFormat="1" applyAlignment="1">
      <alignment vertical="center"/>
    </xf>
    <xf numFmtId="168" fontId="0" fillId="0" borderId="1" xfId="0" applyNumberFormat="1" applyBorder="1" applyAlignment="1">
      <alignment horizontal="centerContinuous" vertical="center"/>
    </xf>
    <xf numFmtId="0" fontId="0" fillId="0" borderId="22" xfId="0" applyBorder="1" applyAlignment="1">
      <alignment vertical="center"/>
    </xf>
    <xf numFmtId="164" fontId="0" fillId="0" borderId="22" xfId="0" applyNumberFormat="1" applyBorder="1" applyAlignment="1">
      <alignment vertical="center"/>
    </xf>
    <xf numFmtId="167" fontId="0" fillId="0" borderId="22" xfId="0" applyNumberFormat="1" applyBorder="1" applyAlignment="1">
      <alignment vertical="center"/>
    </xf>
    <xf numFmtId="14" fontId="0" fillId="0" borderId="22" xfId="0" applyNumberFormat="1" applyBorder="1" applyAlignment="1">
      <alignment horizontal="center" vertical="center"/>
    </xf>
    <xf numFmtId="0" fontId="0" fillId="0" borderId="22" xfId="8" applyNumberFormat="1" applyFont="1" applyBorder="1" applyAlignment="1">
      <alignment vertical="center"/>
    </xf>
    <xf numFmtId="0" fontId="11" fillId="3" borderId="23" xfId="0" applyFont="1" applyFill="1" applyBorder="1" applyAlignment="1">
      <alignment vertical="center"/>
    </xf>
    <xf numFmtId="0" fontId="0" fillId="0" borderId="0" xfId="0" applyAlignment="1" applyProtection="1">
      <alignment vertical="center"/>
      <protection locked="0"/>
    </xf>
    <xf numFmtId="168" fontId="0" fillId="0" borderId="0" xfId="0" applyNumberFormat="1" applyAlignment="1">
      <alignment vertical="center"/>
    </xf>
    <xf numFmtId="14" fontId="0" fillId="0" borderId="0" xfId="0" applyNumberFormat="1" applyAlignment="1" applyProtection="1">
      <alignment vertical="center"/>
      <protection locked="0"/>
    </xf>
    <xf numFmtId="167" fontId="0" fillId="0" borderId="0" xfId="0" applyNumberFormat="1" applyAlignment="1" applyProtection="1">
      <alignment vertical="center"/>
      <protection locked="0"/>
    </xf>
    <xf numFmtId="14" fontId="0" fillId="0" borderId="0" xfId="0" applyNumberFormat="1" applyAlignment="1">
      <alignment vertical="center"/>
    </xf>
    <xf numFmtId="1" fontId="0" fillId="0" borderId="0" xfId="0" applyNumberFormat="1"/>
    <xf numFmtId="43" fontId="3" fillId="0" borderId="0" xfId="1"/>
    <xf numFmtId="169" fontId="0" fillId="0" borderId="22" xfId="0" applyNumberFormat="1" applyBorder="1" applyAlignment="1">
      <alignment vertical="center"/>
    </xf>
    <xf numFmtId="169" fontId="0" fillId="0" borderId="0" xfId="0" applyNumberFormat="1"/>
    <xf numFmtId="169" fontId="0" fillId="0" borderId="0" xfId="0" applyNumberFormat="1" applyAlignment="1" applyProtection="1">
      <alignment vertical="center"/>
      <protection locked="0"/>
    </xf>
    <xf numFmtId="0" fontId="11" fillId="3" borderId="0" xfId="8" applyNumberFormat="1" applyFont="1" applyFill="1" applyAlignment="1">
      <alignment vertical="center"/>
    </xf>
    <xf numFmtId="4" fontId="0" fillId="0" borderId="0" xfId="0" applyNumberFormat="1"/>
    <xf numFmtId="14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right" vertical="center"/>
    </xf>
    <xf numFmtId="14" fontId="13" fillId="0" borderId="0" xfId="0" applyNumberFormat="1" applyFont="1" applyAlignment="1">
      <alignment horizontal="right" vertical="center"/>
    </xf>
    <xf numFmtId="10" fontId="4" fillId="0" borderId="0" xfId="0" applyNumberFormat="1" applyFont="1" applyAlignment="1">
      <alignment vertical="center"/>
    </xf>
    <xf numFmtId="0" fontId="14" fillId="0" borderId="0" xfId="0" applyFont="1" applyAlignment="1">
      <alignment horizontal="center"/>
    </xf>
    <xf numFmtId="170" fontId="0" fillId="0" borderId="0" xfId="0" applyNumberFormat="1"/>
    <xf numFmtId="14" fontId="14" fillId="0" borderId="0" xfId="0" applyNumberFormat="1" applyFont="1" applyAlignment="1">
      <alignment horizontal="center"/>
    </xf>
    <xf numFmtId="0" fontId="0" fillId="0" borderId="0" xfId="0" applyAlignment="1">
      <alignment horizontal="right" vertical="center" wrapText="1"/>
    </xf>
    <xf numFmtId="0" fontId="0" fillId="0" borderId="0" xfId="0" applyAlignment="1">
      <alignment vertical="center"/>
    </xf>
    <xf numFmtId="14" fontId="4" fillId="2" borderId="10" xfId="0" applyNumberFormat="1" applyFont="1" applyFill="1" applyBorder="1" applyAlignment="1">
      <alignment horizontal="center" vertical="center"/>
    </xf>
    <xf numFmtId="0" fontId="0" fillId="0" borderId="13" xfId="0" applyBorder="1"/>
    <xf numFmtId="0" fontId="0" fillId="0" borderId="19" xfId="0" applyBorder="1"/>
    <xf numFmtId="0" fontId="0" fillId="0" borderId="16" xfId="0" applyBorder="1"/>
  </cellXfs>
  <cellStyles count="9">
    <cellStyle name="Hiperlink 2" xfId="3" xr:uid="{00000000-0005-0000-0000-000003000000}"/>
    <cellStyle name="Moeda 2" xfId="7" xr:uid="{00000000-0005-0000-0000-000007000000}"/>
    <cellStyle name="Normal" xfId="0" builtinId="0"/>
    <cellStyle name="Normal 2" xfId="2" xr:uid="{00000000-0005-0000-0000-000002000000}"/>
    <cellStyle name="Normal 2 2" xfId="4" xr:uid="{00000000-0005-0000-0000-000004000000}"/>
    <cellStyle name="Normal 3" xfId="6" xr:uid="{00000000-0005-0000-0000-000006000000}"/>
    <cellStyle name="Porcentagem" xfId="5" builtinId="5"/>
    <cellStyle name="Vírgula" xfId="1" builtinId="3"/>
    <cellStyle name="Vírgula 2" xfId="8" xr:uid="{00000000-0005-0000-0000-000008000000}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93980</xdr:colOff>
      <xdr:row>0</xdr:row>
      <xdr:rowOff>81280</xdr:rowOff>
    </xdr:from>
    <xdr:ext cx="2449285" cy="748393"/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980" y="81280"/>
          <a:ext cx="2449285" cy="748393"/>
        </a:xfrm>
        <a:prstGeom prst="rect">
          <a:avLst/>
        </a:prstGeom>
        <a:ln>
          <a:noFill/>
          <a:prstDash val="solid"/>
        </a:ln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93980</xdr:colOff>
      <xdr:row>0</xdr:row>
      <xdr:rowOff>81280</xdr:rowOff>
    </xdr:from>
    <xdr:ext cx="2449285" cy="748393"/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980" y="81280"/>
          <a:ext cx="2449285" cy="748393"/>
        </a:xfrm>
        <a:prstGeom prst="rect">
          <a:avLst/>
        </a:prstGeom>
        <a:ln>
          <a:noFill/>
          <a:prstDash val="solid"/>
        </a:ln>
      </xdr:spPr>
    </xdr:pic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85"/>
  <sheetViews>
    <sheetView tabSelected="1" zoomScale="80" zoomScaleNormal="80" workbookViewId="0">
      <pane ySplit="1" topLeftCell="A754" activePane="bottomLeft" state="frozen"/>
      <selection pane="bottomLeft" activeCell="A786" sqref="A786"/>
    </sheetView>
  </sheetViews>
  <sheetFormatPr defaultColWidth="11.125" defaultRowHeight="15.75" x14ac:dyDescent="0.25"/>
  <cols>
    <col min="1" max="1" width="12.125" style="51" customWidth="1"/>
    <col min="2" max="2" width="11" style="1" bestFit="1" customWidth="1"/>
    <col min="3" max="3" width="18.375" style="49" bestFit="1" customWidth="1"/>
    <col min="4" max="4" width="44.5" style="52" bestFit="1" customWidth="1"/>
    <col min="5" max="5" width="41.5" style="41" bestFit="1" customWidth="1"/>
    <col min="6" max="6" width="10.875" style="41" customWidth="1"/>
    <col min="7" max="7" width="12.5" style="55" bestFit="1" customWidth="1"/>
    <col min="8" max="8" width="7.625" style="58" bestFit="1" customWidth="1"/>
    <col min="9" max="9" width="11.5" style="55" bestFit="1" customWidth="1"/>
    <col min="10" max="10" width="11.875" style="6" bestFit="1" customWidth="1"/>
    <col min="11" max="11" width="13.375" style="53" bestFit="1" customWidth="1"/>
    <col min="12" max="12" width="41.375" style="1" bestFit="1" customWidth="1"/>
    <col min="13" max="13" width="20.5" style="49" customWidth="1"/>
    <col min="14" max="14" width="15" style="49" customWidth="1"/>
    <col min="15" max="15" width="9.625" style="49" customWidth="1"/>
    <col min="16" max="16" width="18.625" style="50" bestFit="1" customWidth="1"/>
    <col min="17" max="17" width="13.125" style="1" bestFit="1" customWidth="1"/>
    <col min="18" max="18" width="9.375" style="49" customWidth="1"/>
    <col min="19" max="25" width="11.125" style="1" customWidth="1"/>
    <col min="26" max="16384" width="11.125" style="1"/>
  </cols>
  <sheetData>
    <row r="1" spans="1:17" ht="24" customHeight="1" thickBot="1" x14ac:dyDescent="0.3">
      <c r="A1" s="44" t="s">
        <v>0</v>
      </c>
      <c r="B1" s="43" t="s">
        <v>1</v>
      </c>
      <c r="C1" s="45" t="s">
        <v>2</v>
      </c>
      <c r="D1" s="43" t="s">
        <v>3</v>
      </c>
      <c r="E1" s="43" t="s">
        <v>4</v>
      </c>
      <c r="F1" s="43" t="s">
        <v>5</v>
      </c>
      <c r="G1" s="43" t="s">
        <v>6</v>
      </c>
      <c r="H1" s="56" t="s">
        <v>7</v>
      </c>
      <c r="I1" s="43" t="s">
        <v>8</v>
      </c>
      <c r="J1" s="46" t="s">
        <v>9</v>
      </c>
      <c r="K1" s="47" t="s">
        <v>10</v>
      </c>
      <c r="L1" s="48" t="s">
        <v>11</v>
      </c>
      <c r="M1" s="43" t="s">
        <v>12</v>
      </c>
      <c r="N1" s="59" t="s">
        <v>13</v>
      </c>
      <c r="O1" s="59" t="s">
        <v>14</v>
      </c>
      <c r="P1" s="59" t="s">
        <v>15</v>
      </c>
      <c r="Q1" s="59" t="s">
        <v>16</v>
      </c>
    </row>
    <row r="2" spans="1:17" ht="17.100000000000001" customHeight="1" thickTop="1" x14ac:dyDescent="0.25">
      <c r="A2" s="40">
        <v>45417</v>
      </c>
      <c r="B2" s="54">
        <v>1</v>
      </c>
      <c r="C2" t="s">
        <v>17</v>
      </c>
      <c r="D2" t="s">
        <v>18</v>
      </c>
      <c r="E2" t="s">
        <v>19</v>
      </c>
      <c r="G2" s="55">
        <v>1200</v>
      </c>
      <c r="H2" s="57"/>
      <c r="I2" s="55">
        <v>1200</v>
      </c>
      <c r="J2" t="s">
        <v>20</v>
      </c>
      <c r="K2" t="s">
        <v>21</v>
      </c>
      <c r="L2" t="s">
        <v>22</v>
      </c>
      <c r="M2" s="39"/>
      <c r="N2" t="str">
        <f t="shared" ref="N2:N65" si="0">IF(ISERROR(SEARCH("NF",E2,1)),"NÃO","SIM")</f>
        <v>NÃO</v>
      </c>
      <c r="O2" t="str">
        <f t="shared" ref="O2:O65" si="1">IF($B2=5,"SIM","")</f>
        <v/>
      </c>
      <c r="P2" s="50" t="str">
        <f t="shared" ref="P2:P65" si="2">A2&amp;B2&amp;C2&amp;E2&amp;G2&amp;EDATE(J2,0)</f>
        <v>45417113540399801SALÁRIO120045417</v>
      </c>
      <c r="Q2" s="1">
        <f>IF(A2=0,"",VLOOKUP($A2,RESUMO!$A$8:$B$83,2,FALSE))</f>
        <v>1</v>
      </c>
    </row>
    <row r="3" spans="1:17" x14ac:dyDescent="0.25">
      <c r="A3" s="51">
        <v>45417</v>
      </c>
      <c r="B3" s="1">
        <v>1</v>
      </c>
      <c r="C3" s="49" t="s">
        <v>23</v>
      </c>
      <c r="D3" s="52" t="s">
        <v>24</v>
      </c>
      <c r="E3" s="41" t="s">
        <v>19</v>
      </c>
      <c r="G3" s="55">
        <v>960</v>
      </c>
      <c r="I3" s="55">
        <v>960</v>
      </c>
      <c r="J3" s="1" t="s">
        <v>20</v>
      </c>
      <c r="K3" s="53" t="s">
        <v>21</v>
      </c>
      <c r="L3" t="s">
        <v>25</v>
      </c>
      <c r="N3" t="str">
        <f t="shared" si="0"/>
        <v>NÃO</v>
      </c>
      <c r="O3" t="str">
        <f t="shared" si="1"/>
        <v/>
      </c>
      <c r="P3" s="50" t="str">
        <f t="shared" si="2"/>
        <v>45417104083278633SALÁRIO96045417</v>
      </c>
      <c r="Q3" s="1">
        <f>IF(A3=0,"",VLOOKUP($A3,RESUMO!$A$8:$B$83,2,FALSE))</f>
        <v>1</v>
      </c>
    </row>
    <row r="4" spans="1:17" x14ac:dyDescent="0.25">
      <c r="A4" s="51">
        <v>45417</v>
      </c>
      <c r="B4" s="1">
        <v>2</v>
      </c>
      <c r="C4" s="49" t="s">
        <v>26</v>
      </c>
      <c r="D4" s="52" t="s">
        <v>27</v>
      </c>
      <c r="E4" s="41" t="s">
        <v>28</v>
      </c>
      <c r="G4" s="55">
        <v>614</v>
      </c>
      <c r="I4" s="55">
        <v>614</v>
      </c>
      <c r="J4" s="1" t="s">
        <v>20</v>
      </c>
      <c r="K4" s="53" t="s">
        <v>29</v>
      </c>
      <c r="L4" t="s">
        <v>30</v>
      </c>
      <c r="N4" t="str">
        <f t="shared" si="0"/>
        <v>SIM</v>
      </c>
      <c r="O4" t="str">
        <f t="shared" si="1"/>
        <v/>
      </c>
      <c r="P4" s="50" t="str">
        <f t="shared" si="2"/>
        <v>45417207834753000141PLOTAGENS - NF A EMITIR61445417</v>
      </c>
      <c r="Q4" s="1">
        <f>IF(A4=0,"",VLOOKUP($A4,RESUMO!$A$8:$B$83,2,FALSE))</f>
        <v>1</v>
      </c>
    </row>
    <row r="5" spans="1:17" x14ac:dyDescent="0.25">
      <c r="A5" s="51">
        <v>45417</v>
      </c>
      <c r="B5" s="1">
        <v>2</v>
      </c>
      <c r="C5" s="49" t="s">
        <v>26</v>
      </c>
      <c r="D5" s="52" t="s">
        <v>27</v>
      </c>
      <c r="E5" s="41" t="s">
        <v>28</v>
      </c>
      <c r="G5" s="55">
        <v>60</v>
      </c>
      <c r="I5" s="55">
        <v>60</v>
      </c>
      <c r="J5" s="1" t="s">
        <v>20</v>
      </c>
      <c r="K5" s="53" t="s">
        <v>29</v>
      </c>
      <c r="L5" t="s">
        <v>30</v>
      </c>
      <c r="N5" t="str">
        <f t="shared" si="0"/>
        <v>SIM</v>
      </c>
      <c r="O5" t="str">
        <f t="shared" si="1"/>
        <v/>
      </c>
      <c r="P5" s="50" t="str">
        <f t="shared" si="2"/>
        <v>45417207834753000141PLOTAGENS - NF A EMITIR6045417</v>
      </c>
      <c r="Q5" s="1">
        <f>IF(A5=0,"",VLOOKUP($A5,RESUMO!$A$8:$B$83,2,FALSE))</f>
        <v>1</v>
      </c>
    </row>
    <row r="6" spans="1:17" x14ac:dyDescent="0.25">
      <c r="A6" s="51">
        <v>45417</v>
      </c>
      <c r="B6" s="1">
        <v>4</v>
      </c>
      <c r="C6" s="49" t="s">
        <v>31</v>
      </c>
      <c r="D6" s="52" t="s">
        <v>32</v>
      </c>
      <c r="E6" s="41" t="s">
        <v>33</v>
      </c>
      <c r="G6" s="55">
        <v>99.64</v>
      </c>
      <c r="I6" s="55">
        <v>99.64</v>
      </c>
      <c r="J6" s="1" t="s">
        <v>34</v>
      </c>
      <c r="K6" s="53" t="s">
        <v>21</v>
      </c>
      <c r="L6" t="s">
        <v>35</v>
      </c>
      <c r="N6" t="str">
        <f t="shared" si="0"/>
        <v>NÃO</v>
      </c>
      <c r="O6" t="str">
        <f t="shared" si="1"/>
        <v/>
      </c>
      <c r="P6" s="50" t="str">
        <f t="shared" si="2"/>
        <v>45417427648990687CREA - MG - RESTITUIÇÃO99,6445275</v>
      </c>
      <c r="Q6" s="1">
        <f>IF(A6=0,"",VLOOKUP($A6,RESUMO!$A$8:$B$83,2,FALSE))</f>
        <v>1</v>
      </c>
    </row>
    <row r="7" spans="1:17" x14ac:dyDescent="0.25">
      <c r="A7" s="51">
        <v>45417</v>
      </c>
      <c r="B7" s="1">
        <v>4</v>
      </c>
      <c r="C7" s="49" t="s">
        <v>31</v>
      </c>
      <c r="D7" s="52" t="s">
        <v>32</v>
      </c>
      <c r="E7" s="41" t="s">
        <v>33</v>
      </c>
      <c r="G7" s="55">
        <v>99.64</v>
      </c>
      <c r="I7" s="55">
        <v>99.64</v>
      </c>
      <c r="J7" s="1" t="s">
        <v>34</v>
      </c>
      <c r="K7" s="53" t="s">
        <v>21</v>
      </c>
      <c r="L7" t="s">
        <v>35</v>
      </c>
      <c r="N7" t="str">
        <f t="shared" si="0"/>
        <v>NÃO</v>
      </c>
      <c r="O7" t="str">
        <f t="shared" si="1"/>
        <v/>
      </c>
      <c r="P7" s="50" t="str">
        <f t="shared" si="2"/>
        <v>45417427648990687CREA - MG - RESTITUIÇÃO99,6445275</v>
      </c>
      <c r="Q7" s="1">
        <f>IF(A7=0,"",VLOOKUP($A7,RESUMO!$A$8:$B$83,2,FALSE))</f>
        <v>1</v>
      </c>
    </row>
    <row r="8" spans="1:17" x14ac:dyDescent="0.25">
      <c r="A8" s="51">
        <v>45417</v>
      </c>
      <c r="B8" s="1">
        <v>5</v>
      </c>
      <c r="C8" s="49" t="s">
        <v>36</v>
      </c>
      <c r="D8" s="52" t="s">
        <v>37</v>
      </c>
      <c r="E8" s="41" t="s">
        <v>38</v>
      </c>
      <c r="G8" s="55">
        <v>1550</v>
      </c>
      <c r="I8" s="55">
        <v>1550</v>
      </c>
      <c r="J8" s="1" t="s">
        <v>34</v>
      </c>
      <c r="K8" s="53" t="s">
        <v>39</v>
      </c>
      <c r="N8" t="str">
        <f t="shared" si="0"/>
        <v>SIM</v>
      </c>
      <c r="O8" t="str">
        <f t="shared" si="1"/>
        <v>SIM</v>
      </c>
      <c r="P8" s="50" t="str">
        <f t="shared" si="2"/>
        <v>45417509462647000100LOCAÇÃO DE CAÇAMBAS - NF 495155045275</v>
      </c>
      <c r="Q8" s="1">
        <f>IF(A8=0,"",VLOOKUP($A8,RESUMO!$A$8:$B$83,2,FALSE))</f>
        <v>1</v>
      </c>
    </row>
    <row r="9" spans="1:17" x14ac:dyDescent="0.25">
      <c r="A9" s="51">
        <v>45417</v>
      </c>
      <c r="B9" s="1">
        <v>5</v>
      </c>
      <c r="C9" s="49" t="s">
        <v>36</v>
      </c>
      <c r="D9" s="52" t="s">
        <v>37</v>
      </c>
      <c r="E9" s="41" t="s">
        <v>40</v>
      </c>
      <c r="G9" s="55">
        <v>310</v>
      </c>
      <c r="I9" s="55">
        <v>310</v>
      </c>
      <c r="J9" s="1" t="s">
        <v>41</v>
      </c>
      <c r="K9" s="53" t="s">
        <v>39</v>
      </c>
      <c r="N9" t="str">
        <f t="shared" si="0"/>
        <v>SIM</v>
      </c>
      <c r="O9" t="str">
        <f t="shared" si="1"/>
        <v>SIM</v>
      </c>
      <c r="P9" s="50" t="str">
        <f t="shared" si="2"/>
        <v>45417509462647000100LOCAÇÃO DE CAÇAMBAS - NF 51231045306</v>
      </c>
      <c r="Q9" s="1">
        <f>IF(A9=0,"",VLOOKUP($A9,RESUMO!$A$8:$B$83,2,FALSE))</f>
        <v>1</v>
      </c>
    </row>
    <row r="10" spans="1:17" x14ac:dyDescent="0.25">
      <c r="A10" s="51">
        <v>45417</v>
      </c>
      <c r="B10" s="1">
        <v>5</v>
      </c>
      <c r="C10" s="49" t="s">
        <v>26</v>
      </c>
      <c r="D10" s="52" t="s">
        <v>27</v>
      </c>
      <c r="E10" s="41" t="s">
        <v>28</v>
      </c>
      <c r="G10" s="55">
        <v>412</v>
      </c>
      <c r="I10" s="55">
        <v>412</v>
      </c>
      <c r="J10" s="1" t="s">
        <v>42</v>
      </c>
      <c r="K10" s="53" t="s">
        <v>29</v>
      </c>
      <c r="N10" t="str">
        <f t="shared" si="0"/>
        <v>SIM</v>
      </c>
      <c r="O10" t="str">
        <f t="shared" si="1"/>
        <v>SIM</v>
      </c>
      <c r="P10" s="50" t="str">
        <f t="shared" si="2"/>
        <v>45417507834753000141PLOTAGENS - NF A EMITIR41245303</v>
      </c>
      <c r="Q10" s="1">
        <f>IF(A10=0,"",VLOOKUP($A10,RESUMO!$A$8:$B$83,2,FALSE))</f>
        <v>1</v>
      </c>
    </row>
    <row r="11" spans="1:17" x14ac:dyDescent="0.25">
      <c r="A11" s="51">
        <v>45417</v>
      </c>
      <c r="B11" s="1">
        <v>5</v>
      </c>
      <c r="C11" s="49" t="s">
        <v>43</v>
      </c>
      <c r="D11" s="52" t="s">
        <v>44</v>
      </c>
      <c r="E11" s="41" t="s">
        <v>45</v>
      </c>
      <c r="G11" s="55">
        <v>700</v>
      </c>
      <c r="I11" s="55">
        <v>700</v>
      </c>
      <c r="J11" s="1" t="s">
        <v>46</v>
      </c>
      <c r="K11" s="53" t="s">
        <v>47</v>
      </c>
      <c r="N11" t="str">
        <f t="shared" si="0"/>
        <v>SIM</v>
      </c>
      <c r="O11" t="str">
        <f t="shared" si="1"/>
        <v>SIM</v>
      </c>
      <c r="P11" s="50" t="str">
        <f t="shared" si="2"/>
        <v>45417517581836000200PREGOS, ALAVANCA, CAVADEIRA, PÁ, ENXADA - NF 2870045400</v>
      </c>
      <c r="Q11" s="1">
        <f>IF(A11=0,"",VLOOKUP($A11,RESUMO!$A$8:$B$83,2,FALSE))</f>
        <v>1</v>
      </c>
    </row>
    <row r="12" spans="1:17" x14ac:dyDescent="0.25">
      <c r="A12" s="51">
        <v>45417</v>
      </c>
      <c r="B12" s="1">
        <v>5</v>
      </c>
      <c r="C12" s="49" t="s">
        <v>48</v>
      </c>
      <c r="D12" s="52" t="s">
        <v>49</v>
      </c>
      <c r="E12" s="41" t="s">
        <v>50</v>
      </c>
      <c r="G12" s="55">
        <v>2510</v>
      </c>
      <c r="I12" s="55">
        <v>2510</v>
      </c>
      <c r="J12" s="1" t="s">
        <v>46</v>
      </c>
      <c r="K12" s="53" t="s">
        <v>51</v>
      </c>
      <c r="N12" t="str">
        <f t="shared" si="0"/>
        <v>SIM</v>
      </c>
      <c r="O12" t="str">
        <f t="shared" si="1"/>
        <v>SIM</v>
      </c>
      <c r="P12" s="50" t="str">
        <f t="shared" si="2"/>
        <v>45417518850040000198LONA - NF 27298251045400</v>
      </c>
      <c r="Q12" s="1">
        <f>IF(A12=0,"",VLOOKUP($A12,RESUMO!$A$8:$B$83,2,FALSE))</f>
        <v>1</v>
      </c>
    </row>
    <row r="13" spans="1:17" x14ac:dyDescent="0.25">
      <c r="A13" s="51">
        <v>45417</v>
      </c>
      <c r="B13" s="1">
        <v>5</v>
      </c>
      <c r="C13" s="49" t="s">
        <v>52</v>
      </c>
      <c r="D13" s="52" t="s">
        <v>53</v>
      </c>
      <c r="E13" s="41" t="s">
        <v>54</v>
      </c>
      <c r="G13" s="55">
        <v>8900</v>
      </c>
      <c r="I13" s="55">
        <v>8900</v>
      </c>
      <c r="J13" s="1" t="s">
        <v>46</v>
      </c>
      <c r="K13" s="53" t="s">
        <v>47</v>
      </c>
      <c r="N13" t="str">
        <f t="shared" si="0"/>
        <v>NÃO</v>
      </c>
      <c r="O13" t="str">
        <f t="shared" si="1"/>
        <v>SIM</v>
      </c>
      <c r="P13" s="50" t="str">
        <f t="shared" si="2"/>
        <v>45417507861005000158MADEIRAS890045400</v>
      </c>
      <c r="Q13" s="1">
        <f>IF(A13=0,"",VLOOKUP($A13,RESUMO!$A$8:$B$83,2,FALSE))</f>
        <v>1</v>
      </c>
    </row>
    <row r="14" spans="1:17" x14ac:dyDescent="0.25">
      <c r="A14" s="51">
        <v>45417</v>
      </c>
      <c r="B14" s="1">
        <v>5</v>
      </c>
      <c r="C14" s="49" t="s">
        <v>55</v>
      </c>
      <c r="D14" s="52" t="s">
        <v>56</v>
      </c>
      <c r="E14" s="41" t="s">
        <v>57</v>
      </c>
      <c r="G14" s="55">
        <v>23400</v>
      </c>
      <c r="I14" s="55">
        <v>23400</v>
      </c>
      <c r="J14" s="1" t="s">
        <v>58</v>
      </c>
      <c r="K14" s="53" t="s">
        <v>29</v>
      </c>
      <c r="N14" t="str">
        <f t="shared" si="0"/>
        <v>NÃO</v>
      </c>
      <c r="O14" t="str">
        <f t="shared" si="1"/>
        <v>SIM</v>
      </c>
      <c r="P14" s="50" t="str">
        <f t="shared" si="2"/>
        <v>45417515746193000100SINAL TERRAPLANAGEM2340045415</v>
      </c>
      <c r="Q14" s="1">
        <f>IF(A14=0,"",VLOOKUP($A14,RESUMO!$A$8:$B$83,2,FALSE))</f>
        <v>1</v>
      </c>
    </row>
    <row r="15" spans="1:17" x14ac:dyDescent="0.25">
      <c r="A15" s="51">
        <v>45432</v>
      </c>
      <c r="B15" s="1">
        <v>3</v>
      </c>
      <c r="C15" s="49" t="s">
        <v>59</v>
      </c>
      <c r="D15" s="52" t="s">
        <v>60</v>
      </c>
      <c r="E15" s="41" t="s">
        <v>61</v>
      </c>
      <c r="G15" s="55">
        <v>358.95</v>
      </c>
      <c r="I15" s="55">
        <v>358.95</v>
      </c>
      <c r="J15" s="1" t="s">
        <v>62</v>
      </c>
      <c r="K15" s="53" t="s">
        <v>47</v>
      </c>
      <c r="N15" t="str">
        <f t="shared" si="0"/>
        <v>SIM</v>
      </c>
      <c r="O15" t="str">
        <f t="shared" si="1"/>
        <v/>
      </c>
      <c r="P15" s="50" t="str">
        <f t="shared" si="2"/>
        <v>45432316935869000168AREIA E BRITA - NF 6697358,9545433</v>
      </c>
      <c r="Q15" s="1">
        <f>IF(A15=0,"",VLOOKUP($A15,RESUMO!$A$8:$B$83,2,FALSE))</f>
        <v>2</v>
      </c>
    </row>
    <row r="16" spans="1:17" x14ac:dyDescent="0.25">
      <c r="A16" s="51">
        <v>45432</v>
      </c>
      <c r="B16" s="1">
        <v>5</v>
      </c>
      <c r="C16" s="49" t="s">
        <v>63</v>
      </c>
      <c r="D16" s="52" t="s">
        <v>64</v>
      </c>
      <c r="E16" s="41" t="s">
        <v>65</v>
      </c>
      <c r="G16" s="55">
        <v>6600.5</v>
      </c>
      <c r="I16" s="55">
        <v>6600.5</v>
      </c>
      <c r="J16" s="1" t="s">
        <v>66</v>
      </c>
      <c r="K16" s="53" t="s">
        <v>47</v>
      </c>
      <c r="N16" t="str">
        <f t="shared" si="0"/>
        <v>SIM</v>
      </c>
      <c r="O16" t="str">
        <f t="shared" si="1"/>
        <v>SIM</v>
      </c>
      <c r="P16" s="50" t="str">
        <f t="shared" si="2"/>
        <v>45432530104788000147MADEIRITE, PONTALETE, TABUA - NF 120756600,545422</v>
      </c>
      <c r="Q16" s="1">
        <f>IF(A16=0,"",VLOOKUP($A16,RESUMO!$A$8:$B$83,2,FALSE))</f>
        <v>2</v>
      </c>
    </row>
    <row r="17" spans="1:17" x14ac:dyDescent="0.25">
      <c r="A17" s="51">
        <v>45432</v>
      </c>
      <c r="B17" s="1">
        <v>5</v>
      </c>
      <c r="C17" s="49" t="s">
        <v>55</v>
      </c>
      <c r="D17" s="52" t="s">
        <v>56</v>
      </c>
      <c r="E17" s="41" t="s">
        <v>67</v>
      </c>
      <c r="G17" s="55">
        <v>54600</v>
      </c>
      <c r="I17" s="55">
        <v>54600</v>
      </c>
      <c r="J17" s="1" t="s">
        <v>68</v>
      </c>
      <c r="K17" s="53" t="s">
        <v>29</v>
      </c>
      <c r="N17" t="str">
        <f t="shared" si="0"/>
        <v>NÃO</v>
      </c>
      <c r="O17" t="str">
        <f t="shared" si="1"/>
        <v>SIM</v>
      </c>
      <c r="P17" s="50" t="str">
        <f t="shared" si="2"/>
        <v>45432515746193000100TERRAPLENAGEM5460045426</v>
      </c>
      <c r="Q17" s="1">
        <f>IF(A17=0,"",VLOOKUP($A17,RESUMO!$A$8:$B$83,2,FALSE))</f>
        <v>2</v>
      </c>
    </row>
    <row r="18" spans="1:17" x14ac:dyDescent="0.25">
      <c r="A18" s="51">
        <v>45432</v>
      </c>
      <c r="B18" s="1">
        <v>5</v>
      </c>
      <c r="C18" s="49" t="s">
        <v>69</v>
      </c>
      <c r="D18" s="52" t="s">
        <v>70</v>
      </c>
      <c r="E18" s="41" t="s">
        <v>71</v>
      </c>
      <c r="G18" s="55">
        <v>20560.45</v>
      </c>
      <c r="I18" s="55">
        <v>20560.45</v>
      </c>
      <c r="J18" s="1" t="s">
        <v>68</v>
      </c>
      <c r="K18" s="53" t="s">
        <v>47</v>
      </c>
      <c r="N18" t="str">
        <f t="shared" si="0"/>
        <v>SIM</v>
      </c>
      <c r="O18" t="str">
        <f t="shared" si="1"/>
        <v>SIM</v>
      </c>
      <c r="P18" s="50" t="str">
        <f t="shared" si="2"/>
        <v>45432542841924000160AÇO - NF A EMITIR20560,4545426</v>
      </c>
      <c r="Q18" s="1">
        <f>IF(A18=0,"",VLOOKUP($A18,RESUMO!$A$8:$B$83,2,FALSE))</f>
        <v>2</v>
      </c>
    </row>
    <row r="19" spans="1:17" x14ac:dyDescent="0.25">
      <c r="A19" s="51">
        <v>45432</v>
      </c>
      <c r="B19" s="1">
        <v>5</v>
      </c>
      <c r="C19" s="49" t="s">
        <v>69</v>
      </c>
      <c r="D19" s="52" t="s">
        <v>70</v>
      </c>
      <c r="E19" s="41" t="s">
        <v>71</v>
      </c>
      <c r="G19" s="55">
        <v>50000</v>
      </c>
      <c r="I19" s="55">
        <v>50000</v>
      </c>
      <c r="J19" s="1" t="s">
        <v>68</v>
      </c>
      <c r="K19" s="53" t="s">
        <v>47</v>
      </c>
      <c r="N19" t="str">
        <f t="shared" si="0"/>
        <v>SIM</v>
      </c>
      <c r="O19" t="str">
        <f t="shared" si="1"/>
        <v>SIM</v>
      </c>
      <c r="P19" s="50" t="str">
        <f t="shared" si="2"/>
        <v>45432542841924000160AÇO - NF A EMITIR5000045426</v>
      </c>
      <c r="Q19" s="1">
        <f>IF(A19=0,"",VLOOKUP($A19,RESUMO!$A$8:$B$83,2,FALSE))</f>
        <v>2</v>
      </c>
    </row>
    <row r="20" spans="1:17" x14ac:dyDescent="0.25">
      <c r="A20" s="51">
        <v>45432</v>
      </c>
      <c r="B20" s="1">
        <v>5</v>
      </c>
      <c r="C20" s="49" t="s">
        <v>69</v>
      </c>
      <c r="D20" s="52" t="s">
        <v>70</v>
      </c>
      <c r="E20" s="41" t="s">
        <v>71</v>
      </c>
      <c r="G20" s="55">
        <v>50000</v>
      </c>
      <c r="I20" s="55">
        <v>50000</v>
      </c>
      <c r="J20" s="1" t="s">
        <v>72</v>
      </c>
      <c r="K20" s="53" t="s">
        <v>47</v>
      </c>
      <c r="N20" t="str">
        <f t="shared" si="0"/>
        <v>SIM</v>
      </c>
      <c r="O20" t="str">
        <f t="shared" si="1"/>
        <v>SIM</v>
      </c>
      <c r="P20" s="50" t="str">
        <f t="shared" si="2"/>
        <v>45432542841924000160AÇO - NF A EMITIR5000045425</v>
      </c>
      <c r="Q20" s="1">
        <f>IF(A20=0,"",VLOOKUP($A20,RESUMO!$A$8:$B$83,2,FALSE))</f>
        <v>2</v>
      </c>
    </row>
    <row r="21" spans="1:17" x14ac:dyDescent="0.25">
      <c r="A21" s="51">
        <v>45432</v>
      </c>
      <c r="B21" s="1">
        <v>1</v>
      </c>
      <c r="C21" s="49" t="s">
        <v>73</v>
      </c>
      <c r="D21" s="52" t="s">
        <v>74</v>
      </c>
      <c r="E21" s="41" t="s">
        <v>19</v>
      </c>
      <c r="G21" s="55">
        <v>3500</v>
      </c>
      <c r="I21" s="55">
        <v>3500</v>
      </c>
      <c r="J21" s="1" t="s">
        <v>75</v>
      </c>
      <c r="K21" s="53" t="s">
        <v>21</v>
      </c>
      <c r="L21" t="s">
        <v>76</v>
      </c>
      <c r="N21" t="str">
        <f t="shared" si="0"/>
        <v>NÃO</v>
      </c>
      <c r="O21" t="str">
        <f t="shared" si="1"/>
        <v/>
      </c>
      <c r="P21" s="50" t="str">
        <f t="shared" si="2"/>
        <v>45432166016118672SALÁRIO350045432</v>
      </c>
      <c r="Q21" s="1">
        <f>IF(A21=0,"",VLOOKUP($A21,RESUMO!$A$8:$B$83,2,FALSE))</f>
        <v>2</v>
      </c>
    </row>
    <row r="22" spans="1:17" x14ac:dyDescent="0.25">
      <c r="A22" s="51">
        <v>45432</v>
      </c>
      <c r="B22" s="1">
        <v>1</v>
      </c>
      <c r="C22" s="49" t="s">
        <v>77</v>
      </c>
      <c r="D22" s="52" t="s">
        <v>78</v>
      </c>
      <c r="E22" s="41" t="s">
        <v>19</v>
      </c>
      <c r="G22" s="55">
        <v>260</v>
      </c>
      <c r="I22" s="55">
        <v>260</v>
      </c>
      <c r="J22" s="1" t="s">
        <v>75</v>
      </c>
      <c r="K22" s="53" t="s">
        <v>21</v>
      </c>
      <c r="L22" t="s">
        <v>79</v>
      </c>
      <c r="N22" t="str">
        <f t="shared" si="0"/>
        <v>NÃO</v>
      </c>
      <c r="O22" t="str">
        <f t="shared" si="1"/>
        <v/>
      </c>
      <c r="P22" s="50" t="str">
        <f t="shared" si="2"/>
        <v>45432102055468626SALÁRIO26045432</v>
      </c>
      <c r="Q22" s="1">
        <f>IF(A22=0,"",VLOOKUP($A22,RESUMO!$A$8:$B$83,2,FALSE))</f>
        <v>2</v>
      </c>
    </row>
    <row r="23" spans="1:17" x14ac:dyDescent="0.25">
      <c r="A23" s="51">
        <v>45432</v>
      </c>
      <c r="B23" s="1">
        <v>1</v>
      </c>
      <c r="C23" s="49" t="s">
        <v>17</v>
      </c>
      <c r="D23" s="52" t="s">
        <v>18</v>
      </c>
      <c r="E23" s="41" t="s">
        <v>19</v>
      </c>
      <c r="G23" s="55">
        <v>2000</v>
      </c>
      <c r="I23" s="55">
        <v>2000</v>
      </c>
      <c r="J23" s="1" t="s">
        <v>75</v>
      </c>
      <c r="K23" s="53" t="s">
        <v>21</v>
      </c>
      <c r="L23" t="s">
        <v>22</v>
      </c>
      <c r="N23" t="str">
        <f t="shared" si="0"/>
        <v>NÃO</v>
      </c>
      <c r="O23" t="str">
        <f t="shared" si="1"/>
        <v/>
      </c>
      <c r="P23" s="50" t="str">
        <f t="shared" si="2"/>
        <v>45432113540399801SALÁRIO200045432</v>
      </c>
      <c r="Q23" s="1">
        <f>IF(A23=0,"",VLOOKUP($A23,RESUMO!$A$8:$B$83,2,FALSE))</f>
        <v>2</v>
      </c>
    </row>
    <row r="24" spans="1:17" x14ac:dyDescent="0.25">
      <c r="A24" s="51">
        <v>45432</v>
      </c>
      <c r="B24" s="1">
        <v>1</v>
      </c>
      <c r="C24" s="49" t="s">
        <v>23</v>
      </c>
      <c r="D24" s="52" t="s">
        <v>24</v>
      </c>
      <c r="E24" s="41" t="s">
        <v>19</v>
      </c>
      <c r="G24" s="55">
        <v>1600</v>
      </c>
      <c r="I24" s="55">
        <v>1600</v>
      </c>
      <c r="J24" s="1" t="s">
        <v>75</v>
      </c>
      <c r="K24" s="53" t="s">
        <v>21</v>
      </c>
      <c r="L24" t="s">
        <v>25</v>
      </c>
      <c r="N24" t="str">
        <f t="shared" si="0"/>
        <v>NÃO</v>
      </c>
      <c r="O24" t="str">
        <f t="shared" si="1"/>
        <v/>
      </c>
      <c r="P24" s="50" t="str">
        <f t="shared" si="2"/>
        <v>45432104083278633SALÁRIO160045432</v>
      </c>
      <c r="Q24" s="1">
        <f>IF(A24=0,"",VLOOKUP($A24,RESUMO!$A$8:$B$83,2,FALSE))</f>
        <v>2</v>
      </c>
    </row>
    <row r="25" spans="1:17" x14ac:dyDescent="0.25">
      <c r="A25" s="51">
        <v>45448</v>
      </c>
      <c r="B25" s="1">
        <v>1</v>
      </c>
      <c r="C25" s="49" t="s">
        <v>73</v>
      </c>
      <c r="D25" s="52" t="s">
        <v>74</v>
      </c>
      <c r="E25" s="41" t="s">
        <v>19</v>
      </c>
      <c r="G25" s="55">
        <v>350</v>
      </c>
      <c r="H25" s="58">
        <v>11</v>
      </c>
      <c r="I25" s="55">
        <v>3850</v>
      </c>
      <c r="J25" s="1" t="s">
        <v>80</v>
      </c>
      <c r="K25" s="53" t="s">
        <v>21</v>
      </c>
      <c r="L25" t="s">
        <v>76</v>
      </c>
      <c r="N25" t="str">
        <f t="shared" si="0"/>
        <v>NÃO</v>
      </c>
      <c r="O25" t="str">
        <f t="shared" si="1"/>
        <v/>
      </c>
      <c r="P25" s="50" t="str">
        <f t="shared" si="2"/>
        <v>45448166016118672SALÁRIO35045448</v>
      </c>
      <c r="Q25" s="1">
        <f>IF(A25=0,"",VLOOKUP($A25,RESUMO!$A$8:$B$83,2,FALSE))</f>
        <v>3</v>
      </c>
    </row>
    <row r="26" spans="1:17" x14ac:dyDescent="0.25">
      <c r="A26" s="51">
        <v>45448</v>
      </c>
      <c r="B26" s="1">
        <v>1</v>
      </c>
      <c r="C26" s="49" t="s">
        <v>77</v>
      </c>
      <c r="D26" s="52" t="s">
        <v>78</v>
      </c>
      <c r="E26" s="41" t="s">
        <v>19</v>
      </c>
      <c r="G26" s="55">
        <v>130</v>
      </c>
      <c r="H26" s="58">
        <v>11</v>
      </c>
      <c r="I26" s="55">
        <v>1430</v>
      </c>
      <c r="J26" s="1" t="s">
        <v>80</v>
      </c>
      <c r="K26" s="53" t="s">
        <v>21</v>
      </c>
      <c r="L26" t="s">
        <v>79</v>
      </c>
      <c r="N26" t="str">
        <f t="shared" si="0"/>
        <v>NÃO</v>
      </c>
      <c r="O26" t="str">
        <f t="shared" si="1"/>
        <v/>
      </c>
      <c r="P26" s="50" t="str">
        <f t="shared" si="2"/>
        <v>45448102055468626SALÁRIO13045448</v>
      </c>
      <c r="Q26" s="1">
        <f>IF(A26=0,"",VLOOKUP($A26,RESUMO!$A$8:$B$83,2,FALSE))</f>
        <v>3</v>
      </c>
    </row>
    <row r="27" spans="1:17" x14ac:dyDescent="0.25">
      <c r="A27" s="51">
        <v>45448</v>
      </c>
      <c r="B27" s="1">
        <v>1</v>
      </c>
      <c r="C27" s="49" t="s">
        <v>17</v>
      </c>
      <c r="D27" s="52" t="s">
        <v>18</v>
      </c>
      <c r="E27" s="41" t="s">
        <v>19</v>
      </c>
      <c r="G27" s="55">
        <v>200</v>
      </c>
      <c r="H27" s="58">
        <v>11</v>
      </c>
      <c r="I27" s="55">
        <v>2200</v>
      </c>
      <c r="J27" s="1" t="s">
        <v>80</v>
      </c>
      <c r="K27" s="53" t="s">
        <v>21</v>
      </c>
      <c r="L27" t="s">
        <v>22</v>
      </c>
      <c r="N27" t="str">
        <f t="shared" si="0"/>
        <v>NÃO</v>
      </c>
      <c r="O27" t="str">
        <f t="shared" si="1"/>
        <v/>
      </c>
      <c r="P27" s="50" t="str">
        <f t="shared" si="2"/>
        <v>45448113540399801SALÁRIO20045448</v>
      </c>
      <c r="Q27" s="1">
        <f>IF(A27=0,"",VLOOKUP($A27,RESUMO!$A$8:$B$83,2,FALSE))</f>
        <v>3</v>
      </c>
    </row>
    <row r="28" spans="1:17" x14ac:dyDescent="0.25">
      <c r="A28" s="51">
        <v>45448</v>
      </c>
      <c r="B28" s="1">
        <v>1</v>
      </c>
      <c r="C28" s="49" t="s">
        <v>81</v>
      </c>
      <c r="D28" s="52" t="s">
        <v>82</v>
      </c>
      <c r="E28" s="41" t="s">
        <v>19</v>
      </c>
      <c r="G28" s="55">
        <v>130</v>
      </c>
      <c r="H28" s="58">
        <v>11</v>
      </c>
      <c r="I28" s="55">
        <v>1430</v>
      </c>
      <c r="J28" s="1" t="s">
        <v>80</v>
      </c>
      <c r="K28" s="53" t="s">
        <v>21</v>
      </c>
      <c r="L28" t="s">
        <v>83</v>
      </c>
      <c r="N28" t="str">
        <f t="shared" si="0"/>
        <v>NÃO</v>
      </c>
      <c r="O28" t="str">
        <f t="shared" si="1"/>
        <v/>
      </c>
      <c r="P28" s="50" t="str">
        <f t="shared" si="2"/>
        <v>45448100977964760SALÁRIO13045448</v>
      </c>
      <c r="Q28" s="1">
        <f>IF(A28=0,"",VLOOKUP($A28,RESUMO!$A$8:$B$83,2,FALSE))</f>
        <v>3</v>
      </c>
    </row>
    <row r="29" spans="1:17" x14ac:dyDescent="0.25">
      <c r="A29" s="51">
        <v>45448</v>
      </c>
      <c r="B29" s="1">
        <v>1</v>
      </c>
      <c r="C29" s="49" t="s">
        <v>23</v>
      </c>
      <c r="D29" s="52" t="s">
        <v>24</v>
      </c>
      <c r="E29" s="41" t="s">
        <v>19</v>
      </c>
      <c r="G29" s="55">
        <v>160</v>
      </c>
      <c r="H29" s="58">
        <v>10</v>
      </c>
      <c r="I29" s="55">
        <v>1600</v>
      </c>
      <c r="J29" s="1" t="s">
        <v>80</v>
      </c>
      <c r="K29" s="53" t="s">
        <v>21</v>
      </c>
      <c r="L29" t="s">
        <v>25</v>
      </c>
      <c r="N29" t="str">
        <f t="shared" si="0"/>
        <v>NÃO</v>
      </c>
      <c r="O29" t="str">
        <f t="shared" si="1"/>
        <v/>
      </c>
      <c r="P29" s="50" t="str">
        <f t="shared" si="2"/>
        <v>45448104083278633SALÁRIO16045448</v>
      </c>
      <c r="Q29" s="1">
        <f>IF(A29=0,"",VLOOKUP($A29,RESUMO!$A$8:$B$83,2,FALSE))</f>
        <v>3</v>
      </c>
    </row>
    <row r="30" spans="1:17" x14ac:dyDescent="0.25">
      <c r="A30" s="51">
        <v>45448</v>
      </c>
      <c r="B30" s="1">
        <v>5</v>
      </c>
      <c r="C30" s="49" t="s">
        <v>55</v>
      </c>
      <c r="D30" s="52" t="s">
        <v>56</v>
      </c>
      <c r="E30" s="41" t="s">
        <v>67</v>
      </c>
      <c r="G30" s="55">
        <v>21924.240000000002</v>
      </c>
      <c r="I30" s="55">
        <v>21924.240000000002</v>
      </c>
      <c r="J30" s="1" t="s">
        <v>75</v>
      </c>
      <c r="K30" s="53" t="s">
        <v>29</v>
      </c>
      <c r="N30" t="str">
        <f t="shared" si="0"/>
        <v>NÃO</v>
      </c>
      <c r="O30" t="str">
        <f t="shared" si="1"/>
        <v>SIM</v>
      </c>
      <c r="P30" s="50" t="str">
        <f t="shared" si="2"/>
        <v>45448515746193000100TERRAPLENAGEM21924,2445432</v>
      </c>
      <c r="Q30" s="1">
        <f>IF(A30=0,"",VLOOKUP($A30,RESUMO!$A$8:$B$83,2,FALSE))</f>
        <v>3</v>
      </c>
    </row>
    <row r="31" spans="1:17" x14ac:dyDescent="0.25">
      <c r="A31" s="51">
        <v>45448</v>
      </c>
      <c r="B31" s="1">
        <v>5</v>
      </c>
      <c r="C31" s="49" t="s">
        <v>84</v>
      </c>
      <c r="D31" s="52" t="s">
        <v>85</v>
      </c>
      <c r="E31" s="41" t="s">
        <v>86</v>
      </c>
      <c r="G31" s="55">
        <v>2500</v>
      </c>
      <c r="I31" s="55">
        <v>2500</v>
      </c>
      <c r="J31" s="1" t="s">
        <v>87</v>
      </c>
      <c r="K31" s="53" t="s">
        <v>29</v>
      </c>
      <c r="N31" t="str">
        <f t="shared" si="0"/>
        <v>NÃO</v>
      </c>
      <c r="O31" t="str">
        <f t="shared" si="1"/>
        <v>SIM</v>
      </c>
      <c r="P31" s="50" t="str">
        <f t="shared" si="2"/>
        <v>45448513840800668SONDAGEM 250045430</v>
      </c>
      <c r="Q31" s="1">
        <f>IF(A31=0,"",VLOOKUP($A31,RESUMO!$A$8:$B$83,2,FALSE))</f>
        <v>3</v>
      </c>
    </row>
    <row r="32" spans="1:17" x14ac:dyDescent="0.25">
      <c r="A32" s="51">
        <v>45448</v>
      </c>
      <c r="B32" s="1">
        <v>5</v>
      </c>
      <c r="C32" s="49" t="s">
        <v>88</v>
      </c>
      <c r="D32" s="52" t="s">
        <v>89</v>
      </c>
      <c r="E32" s="41" t="s">
        <v>90</v>
      </c>
      <c r="G32" s="55">
        <v>800</v>
      </c>
      <c r="I32" s="55">
        <v>800</v>
      </c>
      <c r="J32" s="1" t="s">
        <v>75</v>
      </c>
      <c r="K32" s="53" t="s">
        <v>29</v>
      </c>
      <c r="N32" t="str">
        <f t="shared" si="0"/>
        <v>NÃO</v>
      </c>
      <c r="O32" t="str">
        <f t="shared" si="1"/>
        <v>SIM</v>
      </c>
      <c r="P32" s="50" t="str">
        <f t="shared" si="2"/>
        <v>45448511346295000179CAMINHÃO PIPA80045432</v>
      </c>
      <c r="Q32" s="1">
        <f>IF(A32=0,"",VLOOKUP($A32,RESUMO!$A$8:$B$83,2,FALSE))</f>
        <v>3</v>
      </c>
    </row>
    <row r="33" spans="1:17" x14ac:dyDescent="0.25">
      <c r="A33" s="51">
        <v>45448</v>
      </c>
      <c r="B33" s="1">
        <v>5</v>
      </c>
      <c r="C33" s="49" t="s">
        <v>91</v>
      </c>
      <c r="D33" s="52" t="s">
        <v>92</v>
      </c>
      <c r="E33" s="41" t="s">
        <v>93</v>
      </c>
      <c r="G33" s="55">
        <v>3200</v>
      </c>
      <c r="I33" s="55">
        <v>3200</v>
      </c>
      <c r="J33" s="1" t="s">
        <v>94</v>
      </c>
      <c r="K33" s="53" t="s">
        <v>29</v>
      </c>
      <c r="N33" t="str">
        <f t="shared" si="0"/>
        <v>NÃO</v>
      </c>
      <c r="O33" t="str">
        <f t="shared" si="1"/>
        <v>SIM</v>
      </c>
      <c r="P33" s="50" t="str">
        <f t="shared" si="2"/>
        <v>4544854656939781950% FOSSA320045440</v>
      </c>
      <c r="Q33" s="1">
        <f>IF(A33=0,"",VLOOKUP($A33,RESUMO!$A$8:$B$83,2,FALSE))</f>
        <v>3</v>
      </c>
    </row>
    <row r="34" spans="1:17" x14ac:dyDescent="0.25">
      <c r="A34" s="51">
        <v>45448</v>
      </c>
      <c r="B34" s="1">
        <v>5</v>
      </c>
      <c r="C34" s="49" t="s">
        <v>69</v>
      </c>
      <c r="D34" s="52" t="s">
        <v>70</v>
      </c>
      <c r="E34" s="41" t="s">
        <v>95</v>
      </c>
      <c r="G34" s="55">
        <v>5615</v>
      </c>
      <c r="I34" s="55">
        <v>5615</v>
      </c>
      <c r="J34" s="1" t="s">
        <v>96</v>
      </c>
      <c r="K34" s="53" t="s">
        <v>47</v>
      </c>
      <c r="N34" t="str">
        <f t="shared" si="0"/>
        <v>SIM</v>
      </c>
      <c r="O34" t="str">
        <f t="shared" si="1"/>
        <v>SIM</v>
      </c>
      <c r="P34" s="50" t="str">
        <f t="shared" si="2"/>
        <v>45448542841924000160AÇO - NF 62343561545436</v>
      </c>
      <c r="Q34" s="1">
        <f>IF(A34=0,"",VLOOKUP($A34,RESUMO!$A$8:$B$83,2,FALSE))</f>
        <v>3</v>
      </c>
    </row>
    <row r="35" spans="1:17" x14ac:dyDescent="0.25">
      <c r="A35" s="51">
        <v>45448</v>
      </c>
      <c r="B35" s="1">
        <v>3</v>
      </c>
      <c r="C35" s="49" t="s">
        <v>31</v>
      </c>
      <c r="D35" s="52" t="s">
        <v>32</v>
      </c>
      <c r="E35" s="41" t="s">
        <v>97</v>
      </c>
      <c r="G35" s="55">
        <v>352</v>
      </c>
      <c r="I35" s="55">
        <v>352</v>
      </c>
      <c r="J35" s="1" t="s">
        <v>80</v>
      </c>
      <c r="K35" s="53" t="s">
        <v>21</v>
      </c>
      <c r="N35" t="str">
        <f t="shared" si="0"/>
        <v>NÃO</v>
      </c>
      <c r="O35" t="str">
        <f t="shared" si="1"/>
        <v/>
      </c>
      <c r="P35" s="50" t="str">
        <f t="shared" si="2"/>
        <v>45448327648990687MHS - MENSALIDADE35245448</v>
      </c>
      <c r="Q35" s="1">
        <f>IF(A35=0,"",VLOOKUP($A35,RESUMO!$A$8:$B$83,2,FALSE))</f>
        <v>3</v>
      </c>
    </row>
    <row r="36" spans="1:17" x14ac:dyDescent="0.25">
      <c r="A36" s="51">
        <v>45448</v>
      </c>
      <c r="B36" s="1">
        <v>3</v>
      </c>
      <c r="C36" s="49" t="s">
        <v>31</v>
      </c>
      <c r="D36" s="52" t="s">
        <v>32</v>
      </c>
      <c r="E36" s="41" t="s">
        <v>98</v>
      </c>
      <c r="G36" s="55">
        <v>115</v>
      </c>
      <c r="I36" s="55">
        <v>115</v>
      </c>
      <c r="J36" s="1" t="s">
        <v>80</v>
      </c>
      <c r="K36" s="53" t="s">
        <v>21</v>
      </c>
      <c r="N36" t="str">
        <f t="shared" si="0"/>
        <v>NÃO</v>
      </c>
      <c r="O36" t="str">
        <f t="shared" si="1"/>
        <v/>
      </c>
      <c r="P36" s="50" t="str">
        <f t="shared" si="2"/>
        <v>45448327648990687MOTOBOY - MENSALIDADE11545448</v>
      </c>
      <c r="Q36" s="1">
        <f>IF(A36=0,"",VLOOKUP($A36,RESUMO!$A$8:$B$83,2,FALSE))</f>
        <v>3</v>
      </c>
    </row>
    <row r="37" spans="1:17" x14ac:dyDescent="0.25">
      <c r="A37" s="51">
        <v>45448</v>
      </c>
      <c r="B37" s="1">
        <v>3</v>
      </c>
      <c r="C37" s="49" t="s">
        <v>31</v>
      </c>
      <c r="D37" s="52" t="s">
        <v>32</v>
      </c>
      <c r="E37" s="41" t="s">
        <v>99</v>
      </c>
      <c r="G37" s="55">
        <v>847.2</v>
      </c>
      <c r="I37" s="55">
        <v>847.2</v>
      </c>
      <c r="J37" s="1" t="s">
        <v>80</v>
      </c>
      <c r="K37" s="53" t="s">
        <v>21</v>
      </c>
      <c r="N37" t="str">
        <f t="shared" si="0"/>
        <v>NÃO</v>
      </c>
      <c r="O37" t="str">
        <f t="shared" si="1"/>
        <v/>
      </c>
      <c r="P37" s="50" t="str">
        <f t="shared" si="2"/>
        <v>45448327648990687ABERTURA CNO847,245448</v>
      </c>
      <c r="Q37" s="1">
        <f>IF(A37=0,"",VLOOKUP($A37,RESUMO!$A$8:$B$83,2,FALSE))</f>
        <v>3</v>
      </c>
    </row>
    <row r="38" spans="1:17" x14ac:dyDescent="0.25">
      <c r="A38" s="51">
        <v>45448</v>
      </c>
      <c r="B38" s="1">
        <v>2</v>
      </c>
      <c r="C38" s="49" t="s">
        <v>100</v>
      </c>
      <c r="D38" s="52" t="s">
        <v>101</v>
      </c>
      <c r="E38" s="41" t="s">
        <v>102</v>
      </c>
      <c r="G38" s="55">
        <v>6100</v>
      </c>
      <c r="I38" s="55">
        <v>6100</v>
      </c>
      <c r="J38" s="1" t="s">
        <v>80</v>
      </c>
      <c r="K38" s="53" t="s">
        <v>29</v>
      </c>
      <c r="L38" t="s">
        <v>103</v>
      </c>
      <c r="N38" t="str">
        <f t="shared" si="0"/>
        <v>NÃO</v>
      </c>
      <c r="O38" t="str">
        <f t="shared" si="1"/>
        <v/>
      </c>
      <c r="P38" s="50" t="str">
        <f t="shared" si="2"/>
        <v>45448201234567890LOCAÇÃO DOS TUBULÕES610045448</v>
      </c>
      <c r="Q38" s="1">
        <f>IF(A38=0,"",VLOOKUP($A38,RESUMO!$A$8:$B$83,2,FALSE))</f>
        <v>3</v>
      </c>
    </row>
    <row r="39" spans="1:17" x14ac:dyDescent="0.25">
      <c r="A39" s="51">
        <v>45448</v>
      </c>
      <c r="B39" s="1">
        <v>3</v>
      </c>
      <c r="C39" s="49" t="s">
        <v>104</v>
      </c>
      <c r="D39" s="52" t="s">
        <v>105</v>
      </c>
      <c r="E39" s="41" t="s">
        <v>106</v>
      </c>
      <c r="G39" s="55">
        <v>835.72</v>
      </c>
      <c r="I39" s="55">
        <v>835.72</v>
      </c>
      <c r="J39" s="1" t="s">
        <v>107</v>
      </c>
      <c r="K39" s="53" t="s">
        <v>47</v>
      </c>
      <c r="N39" t="str">
        <f t="shared" si="0"/>
        <v>SIM</v>
      </c>
      <c r="O39" t="str">
        <f t="shared" si="1"/>
        <v/>
      </c>
      <c r="P39" s="50" t="str">
        <f t="shared" si="2"/>
        <v>45448332392731000116MATERIAIS DIVERSOS - NF 2121835,7245461</v>
      </c>
      <c r="Q39" s="1">
        <f>IF(A39=0,"",VLOOKUP($A39,RESUMO!$A$8:$B$83,2,FALSE))</f>
        <v>3</v>
      </c>
    </row>
    <row r="40" spans="1:17" x14ac:dyDescent="0.25">
      <c r="A40" s="51">
        <v>45448</v>
      </c>
      <c r="B40" s="1">
        <v>3</v>
      </c>
      <c r="C40" s="49" t="s">
        <v>108</v>
      </c>
      <c r="D40" s="52" t="s">
        <v>109</v>
      </c>
      <c r="E40" s="41" t="s">
        <v>110</v>
      </c>
      <c r="G40" s="55">
        <v>1300</v>
      </c>
      <c r="I40" s="55">
        <v>1300</v>
      </c>
      <c r="J40" s="1" t="s">
        <v>111</v>
      </c>
      <c r="K40" s="53" t="s">
        <v>29</v>
      </c>
      <c r="N40" t="str">
        <f t="shared" si="0"/>
        <v>NÃO</v>
      </c>
      <c r="O40" t="str">
        <f t="shared" si="1"/>
        <v/>
      </c>
      <c r="P40" s="50" t="str">
        <f t="shared" si="2"/>
        <v>45448321587809000131BANHEIRO QUIMICO130045455</v>
      </c>
      <c r="Q40" s="1">
        <f>IF(A40=0,"",VLOOKUP($A40,RESUMO!$A$8:$B$83,2,FALSE))</f>
        <v>3</v>
      </c>
    </row>
    <row r="41" spans="1:17" x14ac:dyDescent="0.25">
      <c r="A41" s="51">
        <v>45448</v>
      </c>
      <c r="B41" s="1">
        <v>2</v>
      </c>
      <c r="C41" s="49" t="s">
        <v>112</v>
      </c>
      <c r="D41" s="52" t="s">
        <v>113</v>
      </c>
      <c r="E41" s="41" t="s">
        <v>114</v>
      </c>
      <c r="G41" s="55">
        <v>20000</v>
      </c>
      <c r="I41" s="55">
        <v>20000</v>
      </c>
      <c r="J41" s="1" t="s">
        <v>115</v>
      </c>
      <c r="K41" s="53" t="s">
        <v>116</v>
      </c>
      <c r="L41" t="s">
        <v>117</v>
      </c>
      <c r="N41" t="str">
        <f t="shared" si="0"/>
        <v>SIM</v>
      </c>
      <c r="O41" t="str">
        <f t="shared" si="1"/>
        <v/>
      </c>
      <c r="P41" s="50" t="str">
        <f t="shared" si="2"/>
        <v>45448252675571000120SINAL - ASSINATURA CONTRATO - NF A EMITIR2000045449</v>
      </c>
      <c r="Q41" s="1">
        <f>IF(A41=0,"",VLOOKUP($A41,RESUMO!$A$8:$B$83,2,FALSE))</f>
        <v>3</v>
      </c>
    </row>
    <row r="42" spans="1:17" x14ac:dyDescent="0.25">
      <c r="A42" s="51">
        <v>45448</v>
      </c>
      <c r="B42" s="1">
        <v>2</v>
      </c>
      <c r="C42" s="49" t="s">
        <v>112</v>
      </c>
      <c r="D42" s="52" t="s">
        <v>113</v>
      </c>
      <c r="E42" s="41" t="s">
        <v>118</v>
      </c>
      <c r="G42" s="55">
        <v>15000</v>
      </c>
      <c r="I42" s="55">
        <v>15000</v>
      </c>
      <c r="J42" s="1" t="s">
        <v>115</v>
      </c>
      <c r="K42" s="53" t="s">
        <v>116</v>
      </c>
      <c r="L42" t="s">
        <v>117</v>
      </c>
      <c r="N42" t="str">
        <f t="shared" si="0"/>
        <v>SIM</v>
      </c>
      <c r="O42" t="str">
        <f t="shared" si="1"/>
        <v/>
      </c>
      <c r="P42" s="50" t="str">
        <f t="shared" si="2"/>
        <v>45448252675571000120PARCELA 1/19 - NF A EMITIR1500045449</v>
      </c>
      <c r="Q42" s="1">
        <f>IF(A42=0,"",VLOOKUP($A42,RESUMO!$A$8:$B$83,2,FALSE))</f>
        <v>3</v>
      </c>
    </row>
    <row r="43" spans="1:17" x14ac:dyDescent="0.25">
      <c r="A43" s="51">
        <v>45448</v>
      </c>
      <c r="B43" s="1">
        <v>5</v>
      </c>
      <c r="C43" s="49" t="s">
        <v>91</v>
      </c>
      <c r="D43" s="52" t="s">
        <v>92</v>
      </c>
      <c r="E43" s="41" t="s">
        <v>93</v>
      </c>
      <c r="G43" s="55">
        <v>3200</v>
      </c>
      <c r="I43" s="55">
        <v>3200</v>
      </c>
      <c r="J43" s="1" t="s">
        <v>119</v>
      </c>
      <c r="K43" s="53" t="s">
        <v>29</v>
      </c>
      <c r="N43" t="str">
        <f t="shared" si="0"/>
        <v>NÃO</v>
      </c>
      <c r="O43" t="str">
        <f t="shared" si="1"/>
        <v>SIM</v>
      </c>
      <c r="P43" s="50" t="str">
        <f t="shared" si="2"/>
        <v>4544854656939781950% FOSSA320045446</v>
      </c>
      <c r="Q43" s="1">
        <f>IF(A43=0,"",VLOOKUP($A43,RESUMO!$A$8:$B$83,2,FALSE))</f>
        <v>3</v>
      </c>
    </row>
    <row r="44" spans="1:17" x14ac:dyDescent="0.25">
      <c r="A44" s="51">
        <v>45448</v>
      </c>
      <c r="B44" s="1">
        <v>5</v>
      </c>
      <c r="C44" s="49" t="s">
        <v>120</v>
      </c>
      <c r="D44" s="52" t="s">
        <v>121</v>
      </c>
      <c r="E44" s="41" t="s">
        <v>122</v>
      </c>
      <c r="G44" s="55">
        <v>5475.21</v>
      </c>
      <c r="I44" s="55">
        <v>5475.21</v>
      </c>
      <c r="J44" s="1" t="s">
        <v>119</v>
      </c>
      <c r="K44" s="53" t="s">
        <v>47</v>
      </c>
      <c r="N44" t="str">
        <f t="shared" si="0"/>
        <v>SIM</v>
      </c>
      <c r="O44" t="str">
        <f t="shared" si="1"/>
        <v>SIM</v>
      </c>
      <c r="P44" s="50" t="str">
        <f t="shared" si="2"/>
        <v>45448517155342000183MATERIAIS ELÉTRICOS - NF 4135125475,2145446</v>
      </c>
      <c r="Q44" s="1">
        <f>IF(A44=0,"",VLOOKUP($A44,RESUMO!$A$8:$B$83,2,FALSE))</f>
        <v>3</v>
      </c>
    </row>
    <row r="45" spans="1:17" x14ac:dyDescent="0.25">
      <c r="A45" s="51">
        <v>45463</v>
      </c>
      <c r="B45" s="1">
        <v>1</v>
      </c>
      <c r="C45" s="49" t="s">
        <v>73</v>
      </c>
      <c r="D45" s="52" t="s">
        <v>74</v>
      </c>
      <c r="E45" s="41" t="s">
        <v>19</v>
      </c>
      <c r="G45" s="55">
        <v>2080</v>
      </c>
      <c r="I45" s="55">
        <v>2080</v>
      </c>
      <c r="J45" s="1" t="s">
        <v>123</v>
      </c>
      <c r="K45" s="53" t="s">
        <v>21</v>
      </c>
      <c r="L45" t="s">
        <v>76</v>
      </c>
      <c r="N45" t="str">
        <f t="shared" si="0"/>
        <v>NÃO</v>
      </c>
      <c r="O45" t="str">
        <f t="shared" si="1"/>
        <v/>
      </c>
      <c r="P45" s="50" t="str">
        <f t="shared" si="2"/>
        <v>45463166016118672SALÁRIO208045463</v>
      </c>
      <c r="Q45" s="1">
        <f>IF(A45=0,"",VLOOKUP($A45,RESUMO!$A$8:$B$83,2,FALSE))</f>
        <v>4</v>
      </c>
    </row>
    <row r="46" spans="1:17" x14ac:dyDescent="0.25">
      <c r="A46" s="51">
        <v>45463</v>
      </c>
      <c r="B46" s="1">
        <v>1</v>
      </c>
      <c r="C46" s="49" t="s">
        <v>23</v>
      </c>
      <c r="D46" s="52" t="s">
        <v>24</v>
      </c>
      <c r="E46" s="41" t="s">
        <v>19</v>
      </c>
      <c r="G46" s="55">
        <v>793.87</v>
      </c>
      <c r="I46" s="55">
        <v>793.87</v>
      </c>
      <c r="J46" s="1" t="s">
        <v>123</v>
      </c>
      <c r="K46" s="53" t="s">
        <v>21</v>
      </c>
      <c r="L46" t="s">
        <v>25</v>
      </c>
      <c r="N46" t="str">
        <f t="shared" si="0"/>
        <v>NÃO</v>
      </c>
      <c r="O46" t="str">
        <f t="shared" si="1"/>
        <v/>
      </c>
      <c r="P46" s="50" t="str">
        <f t="shared" si="2"/>
        <v>45463104083278633SALÁRIO793,8745463</v>
      </c>
      <c r="Q46" s="1">
        <f>IF(A46=0,"",VLOOKUP($A46,RESUMO!$A$8:$B$83,2,FALSE))</f>
        <v>4</v>
      </c>
    </row>
    <row r="47" spans="1:17" x14ac:dyDescent="0.25">
      <c r="A47" s="51">
        <v>45463</v>
      </c>
      <c r="B47" s="1">
        <v>1</v>
      </c>
      <c r="C47" s="49" t="s">
        <v>77</v>
      </c>
      <c r="D47" s="52" t="s">
        <v>78</v>
      </c>
      <c r="E47" s="41" t="s">
        <v>19</v>
      </c>
      <c r="G47" s="55">
        <v>557.09</v>
      </c>
      <c r="I47" s="55">
        <v>557.09</v>
      </c>
      <c r="J47" s="1" t="s">
        <v>123</v>
      </c>
      <c r="K47" s="53" t="s">
        <v>21</v>
      </c>
      <c r="L47" t="s">
        <v>79</v>
      </c>
      <c r="N47" t="str">
        <f t="shared" si="0"/>
        <v>NÃO</v>
      </c>
      <c r="O47" t="str">
        <f t="shared" si="1"/>
        <v/>
      </c>
      <c r="P47" s="50" t="str">
        <f t="shared" si="2"/>
        <v>45463102055468626SALÁRIO557,0945463</v>
      </c>
      <c r="Q47" s="1">
        <f>IF(A47=0,"",VLOOKUP($A47,RESUMO!$A$8:$B$83,2,FALSE))</f>
        <v>4</v>
      </c>
    </row>
    <row r="48" spans="1:17" x14ac:dyDescent="0.25">
      <c r="A48" s="51">
        <v>45463</v>
      </c>
      <c r="B48" s="1">
        <v>1</v>
      </c>
      <c r="C48" s="49" t="s">
        <v>81</v>
      </c>
      <c r="D48" s="52" t="s">
        <v>82</v>
      </c>
      <c r="E48" s="41" t="s">
        <v>19</v>
      </c>
      <c r="G48" s="55">
        <v>557.09</v>
      </c>
      <c r="I48" s="55">
        <v>557.09</v>
      </c>
      <c r="J48" s="1" t="s">
        <v>123</v>
      </c>
      <c r="K48" s="53" t="s">
        <v>21</v>
      </c>
      <c r="L48" t="s">
        <v>83</v>
      </c>
      <c r="N48" t="str">
        <f t="shared" si="0"/>
        <v>NÃO</v>
      </c>
      <c r="O48" t="str">
        <f t="shared" si="1"/>
        <v/>
      </c>
      <c r="P48" s="50" t="str">
        <f t="shared" si="2"/>
        <v>45463100977964760SALÁRIO557,0945463</v>
      </c>
      <c r="Q48" s="1">
        <f>IF(A48=0,"",VLOOKUP($A48,RESUMO!$A$8:$B$83,2,FALSE))</f>
        <v>4</v>
      </c>
    </row>
    <row r="49" spans="1:17" x14ac:dyDescent="0.25">
      <c r="A49" s="51">
        <v>45463</v>
      </c>
      <c r="B49" s="1">
        <v>3</v>
      </c>
      <c r="C49" s="49" t="s">
        <v>124</v>
      </c>
      <c r="D49" s="52" t="s">
        <v>125</v>
      </c>
      <c r="E49" s="41" t="s">
        <v>126</v>
      </c>
      <c r="G49" s="55">
        <v>82.68</v>
      </c>
      <c r="I49" s="55">
        <v>82.68</v>
      </c>
      <c r="J49" s="1" t="s">
        <v>127</v>
      </c>
      <c r="K49" s="53" t="s">
        <v>21</v>
      </c>
      <c r="N49" t="str">
        <f t="shared" si="0"/>
        <v>NÃO</v>
      </c>
      <c r="O49" t="str">
        <f t="shared" si="1"/>
        <v/>
      </c>
      <c r="P49" s="50" t="str">
        <f t="shared" si="2"/>
        <v>45463338727707000177SEGURO COLABORADORES82,6845473</v>
      </c>
      <c r="Q49" s="1">
        <f>IF(A49=0,"",VLOOKUP($A49,RESUMO!$A$8:$B$83,2,FALSE))</f>
        <v>4</v>
      </c>
    </row>
    <row r="50" spans="1:17" x14ac:dyDescent="0.25">
      <c r="A50" s="51">
        <v>45463</v>
      </c>
      <c r="B50" s="1">
        <v>3</v>
      </c>
      <c r="C50" s="49" t="s">
        <v>128</v>
      </c>
      <c r="D50" s="52" t="s">
        <v>129</v>
      </c>
      <c r="E50" s="41" t="s">
        <v>130</v>
      </c>
      <c r="G50" s="55">
        <v>1298.8499999999999</v>
      </c>
      <c r="I50" s="55">
        <v>1298.8499999999999</v>
      </c>
      <c r="J50" s="1" t="s">
        <v>131</v>
      </c>
      <c r="K50" s="53" t="s">
        <v>21</v>
      </c>
      <c r="N50" t="str">
        <f t="shared" si="0"/>
        <v>SIM</v>
      </c>
      <c r="O50" t="str">
        <f t="shared" si="1"/>
        <v/>
      </c>
      <c r="P50" s="50" t="str">
        <f t="shared" si="2"/>
        <v>45463324654133000220CESTAS BASICAS - NF 2465101298,8545471</v>
      </c>
      <c r="Q50" s="1">
        <f>IF(A50=0,"",VLOOKUP($A50,RESUMO!$A$8:$B$83,2,FALSE))</f>
        <v>4</v>
      </c>
    </row>
    <row r="51" spans="1:17" x14ac:dyDescent="0.25">
      <c r="A51" s="51">
        <v>45463</v>
      </c>
      <c r="B51" s="1">
        <v>1</v>
      </c>
      <c r="C51" s="49" t="s">
        <v>132</v>
      </c>
      <c r="D51" s="52" t="s">
        <v>133</v>
      </c>
      <c r="E51" s="41" t="s">
        <v>134</v>
      </c>
      <c r="G51" s="55">
        <v>31.2</v>
      </c>
      <c r="H51" s="58">
        <v>10</v>
      </c>
      <c r="I51" s="55">
        <v>312</v>
      </c>
      <c r="J51" s="1" t="s">
        <v>123</v>
      </c>
      <c r="K51" s="53" t="s">
        <v>21</v>
      </c>
      <c r="L51" t="s">
        <v>135</v>
      </c>
      <c r="N51" t="str">
        <f t="shared" si="0"/>
        <v>NÃO</v>
      </c>
      <c r="O51" t="str">
        <f t="shared" si="1"/>
        <v/>
      </c>
      <c r="P51" s="50" t="str">
        <f t="shared" si="2"/>
        <v>45463104016024862TRANSPORTE31,245463</v>
      </c>
      <c r="Q51" s="1">
        <f>IF(A51=0,"",VLOOKUP($A51,RESUMO!$A$8:$B$83,2,FALSE))</f>
        <v>4</v>
      </c>
    </row>
    <row r="52" spans="1:17" x14ac:dyDescent="0.25">
      <c r="A52" s="51">
        <v>45463</v>
      </c>
      <c r="B52" s="1">
        <v>1</v>
      </c>
      <c r="C52" s="49" t="s">
        <v>132</v>
      </c>
      <c r="D52" s="52" t="s">
        <v>133</v>
      </c>
      <c r="E52" s="41" t="s">
        <v>136</v>
      </c>
      <c r="G52" s="55">
        <v>4</v>
      </c>
      <c r="H52" s="58">
        <v>10</v>
      </c>
      <c r="I52" s="55">
        <v>40</v>
      </c>
      <c r="J52" s="1" t="s">
        <v>123</v>
      </c>
      <c r="K52" s="53" t="s">
        <v>21</v>
      </c>
      <c r="L52" t="s">
        <v>135</v>
      </c>
      <c r="N52" t="str">
        <f t="shared" si="0"/>
        <v>NÃO</v>
      </c>
      <c r="O52" t="str">
        <f t="shared" si="1"/>
        <v/>
      </c>
      <c r="P52" s="50" t="str">
        <f t="shared" si="2"/>
        <v>45463104016024862CAFÉ445463</v>
      </c>
      <c r="Q52" s="1">
        <f>IF(A52=0,"",VLOOKUP($A52,RESUMO!$A$8:$B$83,2,FALSE))</f>
        <v>4</v>
      </c>
    </row>
    <row r="53" spans="1:17" x14ac:dyDescent="0.25">
      <c r="A53" s="51">
        <v>45463</v>
      </c>
      <c r="B53" s="1">
        <v>5</v>
      </c>
      <c r="C53" s="49" t="s">
        <v>73</v>
      </c>
      <c r="D53" s="52" t="s">
        <v>74</v>
      </c>
      <c r="E53" s="41" t="s">
        <v>134</v>
      </c>
      <c r="G53" s="55">
        <v>46.5</v>
      </c>
      <c r="H53" s="58">
        <v>18</v>
      </c>
      <c r="I53" s="55">
        <v>837</v>
      </c>
      <c r="J53" s="1" t="s">
        <v>137</v>
      </c>
      <c r="K53" s="53" t="s">
        <v>21</v>
      </c>
      <c r="N53" t="str">
        <f t="shared" si="0"/>
        <v>NÃO</v>
      </c>
      <c r="O53" t="str">
        <f t="shared" si="1"/>
        <v>SIM</v>
      </c>
      <c r="P53" s="50" t="str">
        <f t="shared" si="2"/>
        <v>45463566016118672TRANSPORTE46,545454</v>
      </c>
      <c r="Q53" s="1">
        <f>IF(A53=0,"",VLOOKUP($A53,RESUMO!$A$8:$B$83,2,FALSE))</f>
        <v>4</v>
      </c>
    </row>
    <row r="54" spans="1:17" x14ac:dyDescent="0.25">
      <c r="A54" s="51">
        <v>45463</v>
      </c>
      <c r="B54" s="1">
        <v>5</v>
      </c>
      <c r="C54" s="49" t="s">
        <v>81</v>
      </c>
      <c r="D54" s="52" t="s">
        <v>82</v>
      </c>
      <c r="E54" s="41" t="s">
        <v>134</v>
      </c>
      <c r="G54" s="55">
        <v>35.799999999999997</v>
      </c>
      <c r="H54" s="58">
        <v>18</v>
      </c>
      <c r="I54" s="55">
        <v>644.4</v>
      </c>
      <c r="J54" s="1" t="s">
        <v>137</v>
      </c>
      <c r="K54" s="53" t="s">
        <v>21</v>
      </c>
      <c r="N54" t="str">
        <f t="shared" si="0"/>
        <v>NÃO</v>
      </c>
      <c r="O54" t="str">
        <f t="shared" si="1"/>
        <v>SIM</v>
      </c>
      <c r="P54" s="50" t="str">
        <f t="shared" si="2"/>
        <v>45463500977964760TRANSPORTE35,845454</v>
      </c>
      <c r="Q54" s="1">
        <f>IF(A54=0,"",VLOOKUP($A54,RESUMO!$A$8:$B$83,2,FALSE))</f>
        <v>4</v>
      </c>
    </row>
    <row r="55" spans="1:17" x14ac:dyDescent="0.25">
      <c r="A55" s="51">
        <v>45463</v>
      </c>
      <c r="B55" s="1">
        <v>5</v>
      </c>
      <c r="C55" s="49" t="s">
        <v>77</v>
      </c>
      <c r="D55" s="52" t="s">
        <v>78</v>
      </c>
      <c r="E55" s="41" t="s">
        <v>134</v>
      </c>
      <c r="G55" s="55">
        <v>38.1</v>
      </c>
      <c r="H55" s="58">
        <v>18</v>
      </c>
      <c r="I55" s="55">
        <v>685.80000000000007</v>
      </c>
      <c r="J55" s="1" t="s">
        <v>137</v>
      </c>
      <c r="K55" s="53" t="s">
        <v>21</v>
      </c>
      <c r="N55" t="str">
        <f t="shared" si="0"/>
        <v>NÃO</v>
      </c>
      <c r="O55" t="str">
        <f t="shared" si="1"/>
        <v>SIM</v>
      </c>
      <c r="P55" s="50" t="str">
        <f t="shared" si="2"/>
        <v>45463502055468626TRANSPORTE38,145454</v>
      </c>
      <c r="Q55" s="1">
        <f>IF(A55=0,"",VLOOKUP($A55,RESUMO!$A$8:$B$83,2,FALSE))</f>
        <v>4</v>
      </c>
    </row>
    <row r="56" spans="1:17" x14ac:dyDescent="0.25">
      <c r="A56" s="51">
        <v>45463</v>
      </c>
      <c r="B56" s="1">
        <v>5</v>
      </c>
      <c r="C56" s="49" t="s">
        <v>23</v>
      </c>
      <c r="D56" s="52" t="s">
        <v>24</v>
      </c>
      <c r="E56" s="41" t="s">
        <v>134</v>
      </c>
      <c r="G56" s="55">
        <v>38.1</v>
      </c>
      <c r="H56" s="58">
        <v>18</v>
      </c>
      <c r="I56" s="55">
        <v>685.80000000000007</v>
      </c>
      <c r="J56" s="1" t="s">
        <v>137</v>
      </c>
      <c r="K56" s="53" t="s">
        <v>21</v>
      </c>
      <c r="N56" t="str">
        <f t="shared" si="0"/>
        <v>NÃO</v>
      </c>
      <c r="O56" t="str">
        <f t="shared" si="1"/>
        <v>SIM</v>
      </c>
      <c r="P56" s="50" t="str">
        <f t="shared" si="2"/>
        <v>45463504083278633TRANSPORTE38,145454</v>
      </c>
      <c r="Q56" s="1">
        <f>IF(A56=0,"",VLOOKUP($A56,RESUMO!$A$8:$B$83,2,FALSE))</f>
        <v>4</v>
      </c>
    </row>
    <row r="57" spans="1:17" x14ac:dyDescent="0.25">
      <c r="A57" s="51">
        <v>45463</v>
      </c>
      <c r="B57" s="1">
        <v>5</v>
      </c>
      <c r="C57" s="49" t="s">
        <v>73</v>
      </c>
      <c r="D57" s="52" t="s">
        <v>74</v>
      </c>
      <c r="E57" s="41" t="s">
        <v>136</v>
      </c>
      <c r="G57" s="55">
        <v>4</v>
      </c>
      <c r="H57" s="58">
        <v>18</v>
      </c>
      <c r="I57" s="55">
        <v>72</v>
      </c>
      <c r="J57" s="1" t="s">
        <v>137</v>
      </c>
      <c r="K57" s="53" t="s">
        <v>21</v>
      </c>
      <c r="N57" t="str">
        <f t="shared" si="0"/>
        <v>NÃO</v>
      </c>
      <c r="O57" t="str">
        <f t="shared" si="1"/>
        <v>SIM</v>
      </c>
      <c r="P57" s="50" t="str">
        <f t="shared" si="2"/>
        <v>45463566016118672CAFÉ445454</v>
      </c>
      <c r="Q57" s="1">
        <f>IF(A57=0,"",VLOOKUP($A57,RESUMO!$A$8:$B$83,2,FALSE))</f>
        <v>4</v>
      </c>
    </row>
    <row r="58" spans="1:17" x14ac:dyDescent="0.25">
      <c r="A58" s="51">
        <v>45463</v>
      </c>
      <c r="B58" s="1">
        <v>5</v>
      </c>
      <c r="C58" s="49" t="s">
        <v>81</v>
      </c>
      <c r="D58" s="52" t="s">
        <v>82</v>
      </c>
      <c r="E58" s="41" t="s">
        <v>136</v>
      </c>
      <c r="G58" s="55">
        <v>4</v>
      </c>
      <c r="H58" s="58">
        <v>18</v>
      </c>
      <c r="I58" s="55">
        <v>72</v>
      </c>
      <c r="J58" s="1" t="s">
        <v>137</v>
      </c>
      <c r="K58" s="53" t="s">
        <v>21</v>
      </c>
      <c r="N58" t="str">
        <f t="shared" si="0"/>
        <v>NÃO</v>
      </c>
      <c r="O58" t="str">
        <f t="shared" si="1"/>
        <v>SIM</v>
      </c>
      <c r="P58" s="50" t="str">
        <f t="shared" si="2"/>
        <v>45463500977964760CAFÉ445454</v>
      </c>
      <c r="Q58" s="1">
        <f>IF(A58=0,"",VLOOKUP($A58,RESUMO!$A$8:$B$83,2,FALSE))</f>
        <v>4</v>
      </c>
    </row>
    <row r="59" spans="1:17" x14ac:dyDescent="0.25">
      <c r="A59" s="51">
        <v>45463</v>
      </c>
      <c r="B59" s="1">
        <v>5</v>
      </c>
      <c r="C59" s="49" t="s">
        <v>77</v>
      </c>
      <c r="D59" s="52" t="s">
        <v>78</v>
      </c>
      <c r="E59" s="41" t="s">
        <v>136</v>
      </c>
      <c r="G59" s="55">
        <v>4</v>
      </c>
      <c r="H59" s="58">
        <v>18</v>
      </c>
      <c r="I59" s="55">
        <v>72</v>
      </c>
      <c r="J59" s="1" t="s">
        <v>137</v>
      </c>
      <c r="K59" s="53" t="s">
        <v>21</v>
      </c>
      <c r="N59" t="str">
        <f t="shared" si="0"/>
        <v>NÃO</v>
      </c>
      <c r="O59" t="str">
        <f t="shared" si="1"/>
        <v>SIM</v>
      </c>
      <c r="P59" s="50" t="str">
        <f t="shared" si="2"/>
        <v>45463502055468626CAFÉ445454</v>
      </c>
      <c r="Q59" s="1">
        <f>IF(A59=0,"",VLOOKUP($A59,RESUMO!$A$8:$B$83,2,FALSE))</f>
        <v>4</v>
      </c>
    </row>
    <row r="60" spans="1:17" x14ac:dyDescent="0.25">
      <c r="A60" s="51">
        <v>45463</v>
      </c>
      <c r="B60" s="1">
        <v>5</v>
      </c>
      <c r="C60" s="49" t="s">
        <v>23</v>
      </c>
      <c r="D60" s="52" t="s">
        <v>24</v>
      </c>
      <c r="E60" s="41" t="s">
        <v>136</v>
      </c>
      <c r="G60" s="55">
        <v>4</v>
      </c>
      <c r="H60" s="58">
        <v>18</v>
      </c>
      <c r="I60" s="55">
        <v>72</v>
      </c>
      <c r="J60" s="1" t="s">
        <v>137</v>
      </c>
      <c r="K60" s="53" t="s">
        <v>21</v>
      </c>
      <c r="N60" t="str">
        <f t="shared" si="0"/>
        <v>NÃO</v>
      </c>
      <c r="O60" t="str">
        <f t="shared" si="1"/>
        <v>SIM</v>
      </c>
      <c r="P60" s="50" t="str">
        <f t="shared" si="2"/>
        <v>45463504083278633CAFÉ445454</v>
      </c>
      <c r="Q60" s="1">
        <f>IF(A60=0,"",VLOOKUP($A60,RESUMO!$A$8:$B$83,2,FALSE))</f>
        <v>4</v>
      </c>
    </row>
    <row r="61" spans="1:17" x14ac:dyDescent="0.25">
      <c r="A61" s="51">
        <v>45463</v>
      </c>
      <c r="B61" s="1">
        <v>5</v>
      </c>
      <c r="C61" s="49" t="s">
        <v>138</v>
      </c>
      <c r="D61" s="52" t="s">
        <v>139</v>
      </c>
      <c r="E61" s="41" t="s">
        <v>140</v>
      </c>
      <c r="G61" s="55">
        <v>2050</v>
      </c>
      <c r="I61" s="55">
        <v>2050</v>
      </c>
      <c r="J61" s="1" t="s">
        <v>141</v>
      </c>
      <c r="K61" s="53" t="s">
        <v>47</v>
      </c>
      <c r="N61" t="str">
        <f t="shared" si="0"/>
        <v>SIM</v>
      </c>
      <c r="O61" t="str">
        <f t="shared" si="1"/>
        <v>SIM</v>
      </c>
      <c r="P61" s="50" t="str">
        <f t="shared" si="2"/>
        <v>45463597397491000198ESPAÇADORE - NF 58906205045460</v>
      </c>
      <c r="Q61" s="1">
        <f>IF(A61=0,"",VLOOKUP($A61,RESUMO!$A$8:$B$83,2,FALSE))</f>
        <v>4</v>
      </c>
    </row>
    <row r="62" spans="1:17" x14ac:dyDescent="0.25">
      <c r="A62" s="51">
        <v>45463</v>
      </c>
      <c r="B62" s="1">
        <v>5</v>
      </c>
      <c r="C62" s="49" t="s">
        <v>142</v>
      </c>
      <c r="D62" s="52" t="s">
        <v>44</v>
      </c>
      <c r="E62" s="41" t="s">
        <v>143</v>
      </c>
      <c r="G62" s="55">
        <v>1646.1</v>
      </c>
      <c r="I62" s="55">
        <v>1646.1</v>
      </c>
      <c r="J62" s="1" t="s">
        <v>111</v>
      </c>
      <c r="K62" s="53" t="s">
        <v>47</v>
      </c>
      <c r="N62" t="str">
        <f t="shared" si="0"/>
        <v>SIM</v>
      </c>
      <c r="O62" t="str">
        <f t="shared" si="1"/>
        <v>SIM</v>
      </c>
      <c r="P62" s="50" t="str">
        <f t="shared" si="2"/>
        <v>45463517581836000634MATERIAIS DIVERSOS - NF 291261646,145455</v>
      </c>
      <c r="Q62" s="1">
        <f>IF(A62=0,"",VLOOKUP($A62,RESUMO!$A$8:$B$83,2,FALSE))</f>
        <v>4</v>
      </c>
    </row>
    <row r="63" spans="1:17" x14ac:dyDescent="0.25">
      <c r="A63" s="51">
        <v>45463</v>
      </c>
      <c r="B63" s="1">
        <v>5</v>
      </c>
      <c r="C63" s="49" t="s">
        <v>142</v>
      </c>
      <c r="D63" s="52" t="s">
        <v>44</v>
      </c>
      <c r="E63" s="41" t="s">
        <v>144</v>
      </c>
      <c r="G63" s="55">
        <v>1683.9</v>
      </c>
      <c r="I63" s="55">
        <v>1683.9</v>
      </c>
      <c r="J63" s="1" t="s">
        <v>111</v>
      </c>
      <c r="K63" s="53" t="s">
        <v>47</v>
      </c>
      <c r="N63" t="str">
        <f t="shared" si="0"/>
        <v>SIM</v>
      </c>
      <c r="O63" t="str">
        <f t="shared" si="1"/>
        <v>SIM</v>
      </c>
      <c r="P63" s="50" t="str">
        <f t="shared" si="2"/>
        <v>45463517581836000634MAKITA E SERRA - NF 206611683,945455</v>
      </c>
      <c r="Q63" s="1">
        <f>IF(A63=0,"",VLOOKUP($A63,RESUMO!$A$8:$B$83,2,FALSE))</f>
        <v>4</v>
      </c>
    </row>
    <row r="64" spans="1:17" x14ac:dyDescent="0.25">
      <c r="A64" s="51">
        <v>45463</v>
      </c>
      <c r="B64" s="1">
        <v>5</v>
      </c>
      <c r="C64" s="49" t="s">
        <v>142</v>
      </c>
      <c r="D64" s="52" t="s">
        <v>44</v>
      </c>
      <c r="E64" s="41" t="s">
        <v>145</v>
      </c>
      <c r="G64" s="55">
        <v>477.73</v>
      </c>
      <c r="I64" s="55">
        <v>477.73</v>
      </c>
      <c r="J64" s="1" t="s">
        <v>141</v>
      </c>
      <c r="K64" s="53" t="s">
        <v>47</v>
      </c>
      <c r="N64" t="str">
        <f t="shared" si="0"/>
        <v>SIM</v>
      </c>
      <c r="O64" t="str">
        <f t="shared" si="1"/>
        <v>SIM</v>
      </c>
      <c r="P64" s="50" t="str">
        <f t="shared" si="2"/>
        <v>45463517581836000634MATERIAIS DIVERSOS - NF 29215477,7345460</v>
      </c>
      <c r="Q64" s="1">
        <f>IF(A64=0,"",VLOOKUP($A64,RESUMO!$A$8:$B$83,2,FALSE))</f>
        <v>4</v>
      </c>
    </row>
    <row r="65" spans="1:17" x14ac:dyDescent="0.25">
      <c r="A65" s="51">
        <v>45463</v>
      </c>
      <c r="B65" s="1">
        <v>5</v>
      </c>
      <c r="C65" s="49" t="s">
        <v>146</v>
      </c>
      <c r="D65" s="52" t="s">
        <v>147</v>
      </c>
      <c r="E65" s="41" t="s">
        <v>148</v>
      </c>
      <c r="G65" s="55">
        <v>5500</v>
      </c>
      <c r="I65" s="55">
        <v>5500</v>
      </c>
      <c r="J65" s="1" t="s">
        <v>149</v>
      </c>
      <c r="K65" s="53" t="s">
        <v>29</v>
      </c>
      <c r="N65" t="str">
        <f t="shared" si="0"/>
        <v>NÃO</v>
      </c>
      <c r="O65" t="str">
        <f t="shared" si="1"/>
        <v>SIM</v>
      </c>
      <c r="P65" s="50" t="str">
        <f t="shared" si="2"/>
        <v>45463501561477699PROJETO ESTRUTURAL550045456</v>
      </c>
      <c r="Q65" s="1">
        <f>IF(A65=0,"",VLOOKUP($A65,RESUMO!$A$8:$B$83,2,FALSE))</f>
        <v>4</v>
      </c>
    </row>
    <row r="66" spans="1:17" x14ac:dyDescent="0.25">
      <c r="A66" s="51">
        <v>45463</v>
      </c>
      <c r="B66" s="1">
        <v>5</v>
      </c>
      <c r="C66" s="49" t="s">
        <v>52</v>
      </c>
      <c r="D66" s="52" t="s">
        <v>53</v>
      </c>
      <c r="E66" s="41" t="s">
        <v>150</v>
      </c>
      <c r="G66" s="55">
        <v>29800</v>
      </c>
      <c r="I66" s="55">
        <v>29800</v>
      </c>
      <c r="J66" s="1" t="s">
        <v>111</v>
      </c>
      <c r="K66" s="53" t="s">
        <v>47</v>
      </c>
      <c r="N66" t="str">
        <f t="shared" ref="N66:N129" si="3">IF(ISERROR(SEARCH("NF",E66,1)),"NÃO","SIM")</f>
        <v>SIM</v>
      </c>
      <c r="O66" t="str">
        <f t="shared" ref="O66:O129" si="4">IF($B66=5,"SIM","")</f>
        <v>SIM</v>
      </c>
      <c r="P66" s="50" t="str">
        <f t="shared" ref="P66:P129" si="5">A66&amp;B66&amp;C66&amp;E66&amp;G66&amp;EDATE(J66,0)</f>
        <v>45463507861005000158MADEIRAS - NF A EMITIR2980045455</v>
      </c>
      <c r="Q66" s="1">
        <f>IF(A66=0,"",VLOOKUP($A66,RESUMO!$A$8:$B$83,2,FALSE))</f>
        <v>4</v>
      </c>
    </row>
    <row r="67" spans="1:17" x14ac:dyDescent="0.25">
      <c r="A67" s="51">
        <v>45463</v>
      </c>
      <c r="B67" s="1">
        <v>5</v>
      </c>
      <c r="C67" s="49" t="s">
        <v>151</v>
      </c>
      <c r="D67" s="52" t="s">
        <v>152</v>
      </c>
      <c r="E67" s="41" t="s">
        <v>153</v>
      </c>
      <c r="G67" s="55">
        <v>3700</v>
      </c>
      <c r="I67" s="55">
        <v>3700</v>
      </c>
      <c r="J67" s="1" t="s">
        <v>154</v>
      </c>
      <c r="K67" s="53" t="s">
        <v>51</v>
      </c>
      <c r="N67" t="str">
        <f t="shared" si="3"/>
        <v>NÃO</v>
      </c>
      <c r="O67" t="str">
        <f t="shared" si="4"/>
        <v>SIM</v>
      </c>
      <c r="P67" s="50" t="str">
        <f t="shared" si="5"/>
        <v>45463512362560694MATERIAIS OBRA FERNANDO370045450</v>
      </c>
      <c r="Q67" s="1">
        <f>IF(A67=0,"",VLOOKUP($A67,RESUMO!$A$8:$B$83,2,FALSE))</f>
        <v>4</v>
      </c>
    </row>
    <row r="68" spans="1:17" x14ac:dyDescent="0.25">
      <c r="A68" s="51">
        <v>45463</v>
      </c>
      <c r="B68" s="1">
        <v>1</v>
      </c>
      <c r="C68" s="49" t="s">
        <v>155</v>
      </c>
      <c r="D68" s="52" t="s">
        <v>156</v>
      </c>
      <c r="E68" s="41" t="s">
        <v>157</v>
      </c>
      <c r="G68" s="55">
        <v>230</v>
      </c>
      <c r="H68" s="58">
        <v>8</v>
      </c>
      <c r="I68" s="55">
        <v>1840</v>
      </c>
      <c r="J68" s="1" t="s">
        <v>123</v>
      </c>
      <c r="K68" s="53" t="s">
        <v>21</v>
      </c>
      <c r="L68" t="s">
        <v>158</v>
      </c>
      <c r="N68" t="str">
        <f t="shared" si="3"/>
        <v>NÃO</v>
      </c>
      <c r="O68" t="str">
        <f t="shared" si="4"/>
        <v/>
      </c>
      <c r="P68" s="50" t="str">
        <f t="shared" si="5"/>
        <v>45463154228255604DIÁRIA23045463</v>
      </c>
      <c r="Q68" s="1">
        <f>IF(A68=0,"",VLOOKUP($A68,RESUMO!$A$8:$B$83,2,FALSE))</f>
        <v>4</v>
      </c>
    </row>
    <row r="69" spans="1:17" x14ac:dyDescent="0.25">
      <c r="A69" s="51">
        <v>45463</v>
      </c>
      <c r="B69" s="1">
        <v>1</v>
      </c>
      <c r="C69" s="49" t="s">
        <v>159</v>
      </c>
      <c r="D69" s="52" t="s">
        <v>160</v>
      </c>
      <c r="E69" s="41" t="s">
        <v>157</v>
      </c>
      <c r="G69" s="55">
        <v>250</v>
      </c>
      <c r="H69" s="58">
        <v>4</v>
      </c>
      <c r="I69" s="55">
        <v>1000</v>
      </c>
      <c r="J69" s="1" t="s">
        <v>123</v>
      </c>
      <c r="K69" s="53" t="s">
        <v>21</v>
      </c>
      <c r="L69" t="s">
        <v>161</v>
      </c>
      <c r="N69" t="str">
        <f t="shared" si="3"/>
        <v>NÃO</v>
      </c>
      <c r="O69" t="str">
        <f t="shared" si="4"/>
        <v/>
      </c>
      <c r="P69" s="50" t="str">
        <f t="shared" si="5"/>
        <v>45463100000000600DIÁRIA25045463</v>
      </c>
      <c r="Q69" s="1">
        <f>IF(A69=0,"",VLOOKUP($A69,RESUMO!$A$8:$B$83,2,FALSE))</f>
        <v>4</v>
      </c>
    </row>
    <row r="70" spans="1:17" x14ac:dyDescent="0.25">
      <c r="A70" s="51">
        <v>45463</v>
      </c>
      <c r="B70" s="1">
        <v>2</v>
      </c>
      <c r="C70" s="49" t="s">
        <v>162</v>
      </c>
      <c r="D70" s="52" t="s">
        <v>163</v>
      </c>
      <c r="E70" s="41" t="s">
        <v>164</v>
      </c>
      <c r="G70" s="55">
        <v>19500</v>
      </c>
      <c r="I70" s="55">
        <v>19500</v>
      </c>
      <c r="J70" s="1" t="s">
        <v>123</v>
      </c>
      <c r="K70" s="53" t="s">
        <v>29</v>
      </c>
      <c r="L70" t="s">
        <v>165</v>
      </c>
      <c r="N70" t="str">
        <f t="shared" si="3"/>
        <v>NÃO</v>
      </c>
      <c r="O70" t="str">
        <f t="shared" si="4"/>
        <v/>
      </c>
      <c r="P70" s="50" t="str">
        <f t="shared" si="5"/>
        <v>45463231993936955ESCAVAÇÃO DE TUBULÃO1950045463</v>
      </c>
      <c r="Q70" s="1">
        <f>IF(A70=0,"",VLOOKUP($A70,RESUMO!$A$8:$B$83,2,FALSE))</f>
        <v>4</v>
      </c>
    </row>
    <row r="71" spans="1:17" x14ac:dyDescent="0.25">
      <c r="A71" s="51">
        <v>45463</v>
      </c>
      <c r="B71" s="1">
        <v>3</v>
      </c>
      <c r="C71" s="49" t="s">
        <v>166</v>
      </c>
      <c r="D71" s="52" t="s">
        <v>167</v>
      </c>
      <c r="E71" s="41" t="s">
        <v>168</v>
      </c>
      <c r="G71" s="55">
        <v>4550</v>
      </c>
      <c r="I71" s="55">
        <v>4550</v>
      </c>
      <c r="J71" s="1" t="s">
        <v>131</v>
      </c>
      <c r="K71" s="53" t="s">
        <v>47</v>
      </c>
      <c r="N71" t="str">
        <f t="shared" si="3"/>
        <v>SIM</v>
      </c>
      <c r="O71" t="str">
        <f t="shared" si="4"/>
        <v/>
      </c>
      <c r="P71" s="50" t="str">
        <f t="shared" si="5"/>
        <v>45463341598885000105LOCAÇÃO DE CAÇAMBAS - NF 1592455045471</v>
      </c>
      <c r="Q71" s="1">
        <f>IF(A71=0,"",VLOOKUP($A71,RESUMO!$A$8:$B$83,2,FALSE))</f>
        <v>4</v>
      </c>
    </row>
    <row r="72" spans="1:17" x14ac:dyDescent="0.25">
      <c r="A72" s="51">
        <v>45478</v>
      </c>
      <c r="B72" s="1">
        <v>3</v>
      </c>
      <c r="C72" s="49" t="s">
        <v>169</v>
      </c>
      <c r="D72" s="52" t="s">
        <v>170</v>
      </c>
      <c r="E72" s="41" t="s">
        <v>171</v>
      </c>
      <c r="G72" s="55">
        <v>352</v>
      </c>
      <c r="I72" s="55">
        <v>352</v>
      </c>
      <c r="J72" s="1" t="s">
        <v>172</v>
      </c>
      <c r="K72" s="53" t="s">
        <v>21</v>
      </c>
      <c r="N72" t="str">
        <f t="shared" si="3"/>
        <v>NÃO</v>
      </c>
      <c r="O72" t="str">
        <f t="shared" si="4"/>
        <v/>
      </c>
      <c r="P72" s="50" t="str">
        <f t="shared" si="5"/>
        <v>45478310000000002REF. 06/202435245478</v>
      </c>
      <c r="Q72" s="1">
        <f>IF(A72=0,"",VLOOKUP($A72,RESUMO!$A$8:$B$83,2,FALSE))</f>
        <v>5</v>
      </c>
    </row>
    <row r="73" spans="1:17" x14ac:dyDescent="0.25">
      <c r="A73" s="51">
        <v>45478</v>
      </c>
      <c r="B73" s="1">
        <v>3</v>
      </c>
      <c r="C73" s="49" t="s">
        <v>173</v>
      </c>
      <c r="D73" s="52" t="s">
        <v>174</v>
      </c>
      <c r="E73" s="41" t="s">
        <v>171</v>
      </c>
      <c r="G73" s="55">
        <v>115</v>
      </c>
      <c r="I73" s="55">
        <v>115</v>
      </c>
      <c r="J73" s="1" t="s">
        <v>172</v>
      </c>
      <c r="K73" s="53" t="s">
        <v>51</v>
      </c>
      <c r="N73" t="str">
        <f t="shared" si="3"/>
        <v>NÃO</v>
      </c>
      <c r="O73" t="str">
        <f t="shared" si="4"/>
        <v/>
      </c>
      <c r="P73" s="50" t="str">
        <f t="shared" si="5"/>
        <v>45478310000000003REF. 06/202411545478</v>
      </c>
      <c r="Q73" s="1">
        <f>IF(A73=0,"",VLOOKUP($A73,RESUMO!$A$8:$B$83,2,FALSE))</f>
        <v>5</v>
      </c>
    </row>
    <row r="74" spans="1:17" x14ac:dyDescent="0.25">
      <c r="A74" s="51">
        <v>45478</v>
      </c>
      <c r="B74" s="1">
        <v>3</v>
      </c>
      <c r="C74" s="49" t="s">
        <v>175</v>
      </c>
      <c r="D74" s="52" t="s">
        <v>176</v>
      </c>
      <c r="E74" s="41" t="s">
        <v>171</v>
      </c>
      <c r="G74" s="55">
        <v>847.2</v>
      </c>
      <c r="I74" s="55">
        <v>847.2</v>
      </c>
      <c r="J74" s="1" t="s">
        <v>172</v>
      </c>
      <c r="K74" s="53" t="s">
        <v>21</v>
      </c>
      <c r="N74" t="str">
        <f t="shared" si="3"/>
        <v>NÃO</v>
      </c>
      <c r="O74" t="str">
        <f t="shared" si="4"/>
        <v/>
      </c>
      <c r="P74" s="50" t="str">
        <f t="shared" si="5"/>
        <v>45478310000000004REF. 06/2024847,245478</v>
      </c>
      <c r="Q74" s="1">
        <f>IF(A74=0,"",VLOOKUP($A74,RESUMO!$A$8:$B$83,2,FALSE))</f>
        <v>5</v>
      </c>
    </row>
    <row r="75" spans="1:17" x14ac:dyDescent="0.25">
      <c r="A75" s="51">
        <v>45478</v>
      </c>
      <c r="B75" s="1">
        <v>3</v>
      </c>
      <c r="C75" s="49" t="s">
        <v>177</v>
      </c>
      <c r="D75" s="52" t="s">
        <v>109</v>
      </c>
      <c r="E75" s="41" t="s">
        <v>178</v>
      </c>
      <c r="G75" s="55">
        <v>1300</v>
      </c>
      <c r="I75" s="55">
        <v>1300</v>
      </c>
      <c r="J75" s="1" t="s">
        <v>179</v>
      </c>
      <c r="K75" s="53" t="s">
        <v>47</v>
      </c>
      <c r="N75" t="str">
        <f t="shared" si="3"/>
        <v>SIM</v>
      </c>
      <c r="O75" t="str">
        <f t="shared" si="4"/>
        <v/>
      </c>
      <c r="P75" s="50" t="str">
        <f t="shared" si="5"/>
        <v>45478346423467000145BANHEIRO QUIMICO - NF 713130045485</v>
      </c>
      <c r="Q75" s="1">
        <f>IF(A75=0,"",VLOOKUP($A75,RESUMO!$A$8:$B$83,2,FALSE))</f>
        <v>5</v>
      </c>
    </row>
    <row r="76" spans="1:17" x14ac:dyDescent="0.25">
      <c r="A76" s="51">
        <v>45478</v>
      </c>
      <c r="B76" s="1">
        <v>3</v>
      </c>
      <c r="C76" s="49" t="s">
        <v>180</v>
      </c>
      <c r="D76" s="52" t="s">
        <v>181</v>
      </c>
      <c r="E76" s="41" t="s">
        <v>182</v>
      </c>
      <c r="G76" s="55">
        <v>320</v>
      </c>
      <c r="I76" s="55">
        <v>320</v>
      </c>
      <c r="J76" s="1" t="s">
        <v>183</v>
      </c>
      <c r="K76" s="53" t="s">
        <v>39</v>
      </c>
      <c r="N76" t="str">
        <f t="shared" si="3"/>
        <v>SIM</v>
      </c>
      <c r="O76" t="str">
        <f t="shared" si="4"/>
        <v/>
      </c>
      <c r="P76" s="50" t="str">
        <f t="shared" si="5"/>
        <v>45478307409393000130MARTELO - NF 2491632045484</v>
      </c>
      <c r="Q76" s="1">
        <f>IF(A76=0,"",VLOOKUP($A76,RESUMO!$A$8:$B$83,2,FALSE))</f>
        <v>5</v>
      </c>
    </row>
    <row r="77" spans="1:17" x14ac:dyDescent="0.25">
      <c r="A77" s="51">
        <v>45478</v>
      </c>
      <c r="B77" s="1">
        <v>5</v>
      </c>
      <c r="C77" s="49" t="s">
        <v>184</v>
      </c>
      <c r="D77" s="52" t="s">
        <v>185</v>
      </c>
      <c r="E77" s="41" t="s">
        <v>186</v>
      </c>
      <c r="G77" s="55">
        <v>2065.6999999999998</v>
      </c>
      <c r="I77" s="55">
        <v>2065.6999999999998</v>
      </c>
      <c r="J77" s="1" t="s">
        <v>107</v>
      </c>
      <c r="K77" s="53" t="s">
        <v>21</v>
      </c>
      <c r="N77" t="str">
        <f t="shared" si="3"/>
        <v>SIM</v>
      </c>
      <c r="O77" t="str">
        <f t="shared" si="4"/>
        <v>SIM</v>
      </c>
      <c r="P77" s="50" t="str">
        <f t="shared" si="5"/>
        <v>45478539350424000111EQUIPAMENTOS DE PROTEÇÃO - NF 73972065,745461</v>
      </c>
      <c r="Q77" s="1">
        <f>IF(A77=0,"",VLOOKUP($A77,RESUMO!$A$8:$B$83,2,FALSE))</f>
        <v>5</v>
      </c>
    </row>
    <row r="78" spans="1:17" x14ac:dyDescent="0.25">
      <c r="A78" s="51">
        <v>45478</v>
      </c>
      <c r="B78" s="1">
        <v>3</v>
      </c>
      <c r="C78" s="49" t="s">
        <v>104</v>
      </c>
      <c r="D78" s="52" t="s">
        <v>105</v>
      </c>
      <c r="E78" s="41" t="s">
        <v>187</v>
      </c>
      <c r="G78" s="55">
        <v>1035.7</v>
      </c>
      <c r="I78" s="55">
        <v>1035.7</v>
      </c>
      <c r="J78" s="1" t="s">
        <v>188</v>
      </c>
      <c r="K78" s="53" t="s">
        <v>47</v>
      </c>
      <c r="N78" t="str">
        <f t="shared" si="3"/>
        <v>SIM</v>
      </c>
      <c r="O78" t="str">
        <f t="shared" si="4"/>
        <v/>
      </c>
      <c r="P78" s="50" t="str">
        <f t="shared" si="5"/>
        <v>45478332392731000116MATERIAIS DIVERSOS - NF 21361035,745490</v>
      </c>
      <c r="Q78" s="1">
        <f>IF(A78=0,"",VLOOKUP($A78,RESUMO!$A$8:$B$83,2,FALSE))</f>
        <v>5</v>
      </c>
    </row>
    <row r="79" spans="1:17" x14ac:dyDescent="0.25">
      <c r="A79" s="51">
        <v>45478</v>
      </c>
      <c r="B79" s="1">
        <v>5</v>
      </c>
      <c r="C79" s="49" t="s">
        <v>189</v>
      </c>
      <c r="D79" s="52" t="s">
        <v>190</v>
      </c>
      <c r="E79" s="41" t="s">
        <v>191</v>
      </c>
      <c r="G79" s="55">
        <v>9374.09</v>
      </c>
      <c r="I79" s="55">
        <v>9374.09</v>
      </c>
      <c r="J79" s="1" t="s">
        <v>192</v>
      </c>
      <c r="K79" s="53" t="s">
        <v>47</v>
      </c>
      <c r="N79" t="str">
        <f t="shared" si="3"/>
        <v>SIM</v>
      </c>
      <c r="O79" t="str">
        <f t="shared" si="4"/>
        <v>SIM</v>
      </c>
      <c r="P79" s="50" t="str">
        <f t="shared" si="5"/>
        <v>45478504446069000102PENETRON - NF 297229374,0945464</v>
      </c>
      <c r="Q79" s="1">
        <f>IF(A79=0,"",VLOOKUP($A79,RESUMO!$A$8:$B$83,2,FALSE))</f>
        <v>5</v>
      </c>
    </row>
    <row r="80" spans="1:17" x14ac:dyDescent="0.25">
      <c r="A80" s="51">
        <v>45478</v>
      </c>
      <c r="B80" s="1">
        <v>5</v>
      </c>
      <c r="C80" s="49" t="s">
        <v>73</v>
      </c>
      <c r="D80" s="52" t="s">
        <v>74</v>
      </c>
      <c r="E80" s="41" t="s">
        <v>157</v>
      </c>
      <c r="G80" s="55">
        <v>350</v>
      </c>
      <c r="H80" s="58">
        <v>2</v>
      </c>
      <c r="I80" s="55">
        <v>700</v>
      </c>
      <c r="J80" s="1" t="s">
        <v>123</v>
      </c>
      <c r="K80" s="53" t="s">
        <v>21</v>
      </c>
      <c r="N80" t="str">
        <f t="shared" si="3"/>
        <v>NÃO</v>
      </c>
      <c r="O80" t="str">
        <f t="shared" si="4"/>
        <v>SIM</v>
      </c>
      <c r="P80" s="50" t="str">
        <f t="shared" si="5"/>
        <v>45478566016118672DIÁRIA35045463</v>
      </c>
      <c r="Q80" s="1">
        <f>IF(A80=0,"",VLOOKUP($A80,RESUMO!$A$8:$B$83,2,FALSE))</f>
        <v>5</v>
      </c>
    </row>
    <row r="81" spans="1:17" x14ac:dyDescent="0.25">
      <c r="A81" s="51">
        <v>45478</v>
      </c>
      <c r="B81" s="1">
        <v>5</v>
      </c>
      <c r="C81" s="49" t="s">
        <v>77</v>
      </c>
      <c r="D81" s="52" t="s">
        <v>78</v>
      </c>
      <c r="E81" s="41" t="s">
        <v>157</v>
      </c>
      <c r="G81" s="55">
        <v>130</v>
      </c>
      <c r="H81" s="58">
        <v>2</v>
      </c>
      <c r="I81" s="55">
        <v>260</v>
      </c>
      <c r="J81" s="1" t="s">
        <v>123</v>
      </c>
      <c r="K81" s="53" t="s">
        <v>21</v>
      </c>
      <c r="N81" t="str">
        <f t="shared" si="3"/>
        <v>NÃO</v>
      </c>
      <c r="O81" t="str">
        <f t="shared" si="4"/>
        <v>SIM</v>
      </c>
      <c r="P81" s="50" t="str">
        <f t="shared" si="5"/>
        <v>45478502055468626DIÁRIA13045463</v>
      </c>
      <c r="Q81" s="1">
        <f>IF(A81=0,"",VLOOKUP($A81,RESUMO!$A$8:$B$83,2,FALSE))</f>
        <v>5</v>
      </c>
    </row>
    <row r="82" spans="1:17" x14ac:dyDescent="0.25">
      <c r="A82" s="51">
        <v>45478</v>
      </c>
      <c r="B82" s="1">
        <v>5</v>
      </c>
      <c r="C82" s="49" t="s">
        <v>17</v>
      </c>
      <c r="D82" s="52" t="s">
        <v>18</v>
      </c>
      <c r="E82" s="41" t="s">
        <v>157</v>
      </c>
      <c r="G82" s="55">
        <v>200</v>
      </c>
      <c r="H82" s="58">
        <v>10</v>
      </c>
      <c r="I82" s="55">
        <v>2000</v>
      </c>
      <c r="J82" s="1" t="s">
        <v>123</v>
      </c>
      <c r="K82" s="53" t="s">
        <v>21</v>
      </c>
      <c r="N82" t="str">
        <f t="shared" si="3"/>
        <v>NÃO</v>
      </c>
      <c r="O82" t="str">
        <f t="shared" si="4"/>
        <v>SIM</v>
      </c>
      <c r="P82" s="50" t="str">
        <f t="shared" si="5"/>
        <v>45478513540399801DIÁRIA20045463</v>
      </c>
      <c r="Q82" s="1">
        <f>IF(A82=0,"",VLOOKUP($A82,RESUMO!$A$8:$B$83,2,FALSE))</f>
        <v>5</v>
      </c>
    </row>
    <row r="83" spans="1:17" x14ac:dyDescent="0.25">
      <c r="A83" s="51">
        <v>45478</v>
      </c>
      <c r="B83" s="1">
        <v>5</v>
      </c>
      <c r="C83" s="49" t="s">
        <v>23</v>
      </c>
      <c r="D83" s="52" t="s">
        <v>24</v>
      </c>
      <c r="E83" s="41" t="s">
        <v>157</v>
      </c>
      <c r="G83" s="55">
        <v>160</v>
      </c>
      <c r="H83" s="58">
        <v>2</v>
      </c>
      <c r="I83" s="55">
        <v>320</v>
      </c>
      <c r="J83" s="1" t="s">
        <v>123</v>
      </c>
      <c r="K83" s="53" t="s">
        <v>21</v>
      </c>
      <c r="N83" t="str">
        <f t="shared" si="3"/>
        <v>NÃO</v>
      </c>
      <c r="O83" t="str">
        <f t="shared" si="4"/>
        <v>SIM</v>
      </c>
      <c r="P83" s="50" t="str">
        <f t="shared" si="5"/>
        <v>45478504083278633DIÁRIA16045463</v>
      </c>
      <c r="Q83" s="1">
        <f>IF(A83=0,"",VLOOKUP($A83,RESUMO!$A$8:$B$83,2,FALSE))</f>
        <v>5</v>
      </c>
    </row>
    <row r="84" spans="1:17" x14ac:dyDescent="0.25">
      <c r="A84" s="51">
        <v>45478</v>
      </c>
      <c r="B84" s="1">
        <v>5</v>
      </c>
      <c r="C84" s="49" t="s">
        <v>81</v>
      </c>
      <c r="D84" s="52" t="s">
        <v>82</v>
      </c>
      <c r="E84" s="41" t="s">
        <v>157</v>
      </c>
      <c r="G84" s="55">
        <v>130</v>
      </c>
      <c r="H84" s="58">
        <v>2</v>
      </c>
      <c r="I84" s="55">
        <v>260</v>
      </c>
      <c r="J84" s="1" t="s">
        <v>123</v>
      </c>
      <c r="K84" s="53" t="s">
        <v>21</v>
      </c>
      <c r="N84" t="str">
        <f t="shared" si="3"/>
        <v>NÃO</v>
      </c>
      <c r="O84" t="str">
        <f t="shared" si="4"/>
        <v>SIM</v>
      </c>
      <c r="P84" s="50" t="str">
        <f t="shared" si="5"/>
        <v>45478500977964760DIÁRIA13045463</v>
      </c>
      <c r="Q84" s="1">
        <f>IF(A84=0,"",VLOOKUP($A84,RESUMO!$A$8:$B$83,2,FALSE))</f>
        <v>5</v>
      </c>
    </row>
    <row r="85" spans="1:17" x14ac:dyDescent="0.25">
      <c r="A85" s="51">
        <v>45478</v>
      </c>
      <c r="B85" s="1">
        <v>2</v>
      </c>
      <c r="C85" s="49" t="s">
        <v>193</v>
      </c>
      <c r="D85" s="52" t="s">
        <v>194</v>
      </c>
      <c r="E85" s="41" t="s">
        <v>195</v>
      </c>
      <c r="G85" s="55">
        <v>980</v>
      </c>
      <c r="I85" s="55">
        <v>980</v>
      </c>
      <c r="J85" s="1" t="s">
        <v>172</v>
      </c>
      <c r="K85" s="53" t="s">
        <v>47</v>
      </c>
      <c r="L85" t="s">
        <v>196</v>
      </c>
      <c r="N85" t="str">
        <f t="shared" si="3"/>
        <v>NÃO</v>
      </c>
      <c r="O85" t="str">
        <f t="shared" si="4"/>
        <v/>
      </c>
      <c r="P85" s="50" t="str">
        <f t="shared" si="5"/>
        <v>45478237052904870BICA CORRIDA - PED. 472598045478</v>
      </c>
      <c r="Q85" s="1">
        <f>IF(A85=0,"",VLOOKUP($A85,RESUMO!$A$8:$B$83,2,FALSE))</f>
        <v>5</v>
      </c>
    </row>
    <row r="86" spans="1:17" x14ac:dyDescent="0.25">
      <c r="A86" s="51">
        <v>45478</v>
      </c>
      <c r="B86" s="1">
        <v>2</v>
      </c>
      <c r="C86" s="49" t="s">
        <v>26</v>
      </c>
      <c r="D86" s="52" t="s">
        <v>27</v>
      </c>
      <c r="E86" s="41" t="s">
        <v>28</v>
      </c>
      <c r="G86" s="55">
        <v>328</v>
      </c>
      <c r="I86" s="55">
        <v>328</v>
      </c>
      <c r="J86" s="1" t="s">
        <v>172</v>
      </c>
      <c r="K86" s="53" t="s">
        <v>29</v>
      </c>
      <c r="L86" t="s">
        <v>30</v>
      </c>
      <c r="N86" t="str">
        <f t="shared" si="3"/>
        <v>SIM</v>
      </c>
      <c r="O86" t="str">
        <f t="shared" si="4"/>
        <v/>
      </c>
      <c r="P86" s="50" t="str">
        <f t="shared" si="5"/>
        <v>45478207834753000141PLOTAGENS - NF A EMITIR32845478</v>
      </c>
      <c r="Q86" s="1">
        <f>IF(A86=0,"",VLOOKUP($A86,RESUMO!$A$8:$B$83,2,FALSE))</f>
        <v>5</v>
      </c>
    </row>
    <row r="87" spans="1:17" x14ac:dyDescent="0.25">
      <c r="A87" s="51">
        <v>45478</v>
      </c>
      <c r="B87" s="1">
        <v>5</v>
      </c>
      <c r="C87" s="49" t="s">
        <v>197</v>
      </c>
      <c r="D87" s="52" t="s">
        <v>198</v>
      </c>
      <c r="E87" s="41" t="s">
        <v>199</v>
      </c>
      <c r="G87" s="55">
        <v>120</v>
      </c>
      <c r="I87" s="55">
        <v>120</v>
      </c>
      <c r="J87" s="1" t="s">
        <v>200</v>
      </c>
      <c r="K87" s="53" t="s">
        <v>51</v>
      </c>
      <c r="N87" t="str">
        <f t="shared" si="3"/>
        <v>NÃO</v>
      </c>
      <c r="O87" t="str">
        <f t="shared" si="4"/>
        <v>SIM</v>
      </c>
      <c r="P87" s="50" t="str">
        <f t="shared" si="5"/>
        <v>45478507958682000199SUMIDOURO12045474</v>
      </c>
      <c r="Q87" s="1">
        <f>IF(A87=0,"",VLOOKUP($A87,RESUMO!$A$8:$B$83,2,FALSE))</f>
        <v>5</v>
      </c>
    </row>
    <row r="88" spans="1:17" x14ac:dyDescent="0.25">
      <c r="A88" s="51">
        <v>45478</v>
      </c>
      <c r="B88" s="1">
        <v>5</v>
      </c>
      <c r="C88" s="49" t="s">
        <v>201</v>
      </c>
      <c r="D88" s="52" t="s">
        <v>202</v>
      </c>
      <c r="E88" s="41" t="s">
        <v>203</v>
      </c>
      <c r="G88" s="55">
        <v>4000</v>
      </c>
      <c r="I88" s="55">
        <v>4000</v>
      </c>
      <c r="J88" s="1" t="s">
        <v>200</v>
      </c>
      <c r="K88" s="53" t="s">
        <v>47</v>
      </c>
      <c r="N88" t="str">
        <f t="shared" si="3"/>
        <v>NÃO</v>
      </c>
      <c r="O88" t="str">
        <f t="shared" si="4"/>
        <v>SIM</v>
      </c>
      <c r="P88" s="50" t="str">
        <f t="shared" si="5"/>
        <v>45478501587662000172LONA PLASTICA400045474</v>
      </c>
      <c r="Q88" s="1">
        <f>IF(A88=0,"",VLOOKUP($A88,RESUMO!$A$8:$B$83,2,FALSE))</f>
        <v>5</v>
      </c>
    </row>
    <row r="89" spans="1:17" x14ac:dyDescent="0.25">
      <c r="A89" s="51">
        <v>45478</v>
      </c>
      <c r="B89" s="1">
        <v>1</v>
      </c>
      <c r="C89" s="49" t="s">
        <v>73</v>
      </c>
      <c r="D89" s="52" t="s">
        <v>74</v>
      </c>
      <c r="E89" s="41" t="s">
        <v>19</v>
      </c>
      <c r="G89" s="55">
        <v>2193.04</v>
      </c>
      <c r="I89" s="55">
        <v>2193.04</v>
      </c>
      <c r="J89" s="1" t="s">
        <v>172</v>
      </c>
      <c r="K89" s="53" t="s">
        <v>21</v>
      </c>
      <c r="L89" t="s">
        <v>76</v>
      </c>
      <c r="N89" t="str">
        <f t="shared" si="3"/>
        <v>NÃO</v>
      </c>
      <c r="O89" t="str">
        <f t="shared" si="4"/>
        <v/>
      </c>
      <c r="P89" s="50" t="str">
        <f t="shared" si="5"/>
        <v>45478166016118672SALÁRIO2193,0445478</v>
      </c>
      <c r="Q89" s="1">
        <f>IF(A89=0,"",VLOOKUP($A89,RESUMO!$A$8:$B$83,2,FALSE))</f>
        <v>5</v>
      </c>
    </row>
    <row r="90" spans="1:17" x14ac:dyDescent="0.25">
      <c r="A90" s="51">
        <v>45478</v>
      </c>
      <c r="B90" s="1">
        <v>1</v>
      </c>
      <c r="C90" s="49" t="s">
        <v>23</v>
      </c>
      <c r="D90" s="52" t="s">
        <v>24</v>
      </c>
      <c r="E90" s="41" t="s">
        <v>19</v>
      </c>
      <c r="G90" s="55">
        <v>1033.3599999999999</v>
      </c>
      <c r="I90" s="55">
        <v>1033.3599999999999</v>
      </c>
      <c r="J90" s="1" t="s">
        <v>172</v>
      </c>
      <c r="K90" s="53" t="s">
        <v>21</v>
      </c>
      <c r="L90" t="s">
        <v>25</v>
      </c>
      <c r="N90" t="str">
        <f t="shared" si="3"/>
        <v>NÃO</v>
      </c>
      <c r="O90" t="str">
        <f t="shared" si="4"/>
        <v/>
      </c>
      <c r="P90" s="50" t="str">
        <f t="shared" si="5"/>
        <v>45478104083278633SALÁRIO1033,3645478</v>
      </c>
      <c r="Q90" s="1">
        <f>IF(A90=0,"",VLOOKUP($A90,RESUMO!$A$8:$B$83,2,FALSE))</f>
        <v>5</v>
      </c>
    </row>
    <row r="91" spans="1:17" x14ac:dyDescent="0.25">
      <c r="A91" s="51">
        <v>45478</v>
      </c>
      <c r="B91" s="1">
        <v>1</v>
      </c>
      <c r="C91" s="49" t="s">
        <v>77</v>
      </c>
      <c r="D91" s="52" t="s">
        <v>78</v>
      </c>
      <c r="E91" s="41" t="s">
        <v>19</v>
      </c>
      <c r="G91" s="55">
        <v>731.19</v>
      </c>
      <c r="I91" s="55">
        <v>731.19</v>
      </c>
      <c r="J91" s="1" t="s">
        <v>172</v>
      </c>
      <c r="K91" s="53" t="s">
        <v>21</v>
      </c>
      <c r="L91" t="s">
        <v>79</v>
      </c>
      <c r="N91" t="str">
        <f t="shared" si="3"/>
        <v>NÃO</v>
      </c>
      <c r="O91" t="str">
        <f t="shared" si="4"/>
        <v/>
      </c>
      <c r="P91" s="50" t="str">
        <f t="shared" si="5"/>
        <v>45478102055468626SALÁRIO731,1945478</v>
      </c>
      <c r="Q91" s="1">
        <f>IF(A91=0,"",VLOOKUP($A91,RESUMO!$A$8:$B$83,2,FALSE))</f>
        <v>5</v>
      </c>
    </row>
    <row r="92" spans="1:17" x14ac:dyDescent="0.25">
      <c r="A92" s="51">
        <v>45478</v>
      </c>
      <c r="B92" s="1">
        <v>1</v>
      </c>
      <c r="C92" s="49" t="s">
        <v>81</v>
      </c>
      <c r="D92" s="52" t="s">
        <v>82</v>
      </c>
      <c r="E92" s="41" t="s">
        <v>19</v>
      </c>
      <c r="G92" s="55">
        <v>731.19</v>
      </c>
      <c r="I92" s="55">
        <v>731.19</v>
      </c>
      <c r="J92" s="1" t="s">
        <v>172</v>
      </c>
      <c r="K92" s="53" t="s">
        <v>21</v>
      </c>
      <c r="L92" t="s">
        <v>83</v>
      </c>
      <c r="N92" t="str">
        <f t="shared" si="3"/>
        <v>NÃO</v>
      </c>
      <c r="O92" t="str">
        <f t="shared" si="4"/>
        <v/>
      </c>
      <c r="P92" s="50" t="str">
        <f t="shared" si="5"/>
        <v>45478100977964760SALÁRIO731,1945478</v>
      </c>
      <c r="Q92" s="1">
        <f>IF(A92=0,"",VLOOKUP($A92,RESUMO!$A$8:$B$83,2,FALSE))</f>
        <v>5</v>
      </c>
    </row>
    <row r="93" spans="1:17" x14ac:dyDescent="0.25">
      <c r="A93" s="51">
        <v>45478</v>
      </c>
      <c r="B93" s="1">
        <v>1</v>
      </c>
      <c r="C93" s="49" t="s">
        <v>132</v>
      </c>
      <c r="D93" s="52" t="s">
        <v>133</v>
      </c>
      <c r="E93" s="41" t="s">
        <v>19</v>
      </c>
      <c r="G93" s="55">
        <v>1192.67</v>
      </c>
      <c r="I93" s="55">
        <v>1192.67</v>
      </c>
      <c r="J93" s="1" t="s">
        <v>172</v>
      </c>
      <c r="K93" s="53" t="s">
        <v>21</v>
      </c>
      <c r="L93" t="s">
        <v>135</v>
      </c>
      <c r="N93" t="str">
        <f t="shared" si="3"/>
        <v>NÃO</v>
      </c>
      <c r="O93" t="str">
        <f t="shared" si="4"/>
        <v/>
      </c>
      <c r="P93" s="50" t="str">
        <f t="shared" si="5"/>
        <v>45478104016024862SALÁRIO1192,6745478</v>
      </c>
      <c r="Q93" s="1">
        <f>IF(A93=0,"",VLOOKUP($A93,RESUMO!$A$8:$B$83,2,FALSE))</f>
        <v>5</v>
      </c>
    </row>
    <row r="94" spans="1:17" x14ac:dyDescent="0.25">
      <c r="A94" s="51">
        <v>45478</v>
      </c>
      <c r="B94" s="1">
        <v>1</v>
      </c>
      <c r="C94" s="49" t="s">
        <v>155</v>
      </c>
      <c r="D94" s="52" t="s">
        <v>156</v>
      </c>
      <c r="E94" s="41" t="s">
        <v>134</v>
      </c>
      <c r="G94" s="55">
        <v>33.299999999999997</v>
      </c>
      <c r="H94" s="58">
        <v>23</v>
      </c>
      <c r="I94" s="55">
        <v>765.9</v>
      </c>
      <c r="J94" s="1" t="s">
        <v>172</v>
      </c>
      <c r="K94" s="53" t="s">
        <v>21</v>
      </c>
      <c r="L94" t="s">
        <v>158</v>
      </c>
      <c r="N94" t="str">
        <f t="shared" si="3"/>
        <v>NÃO</v>
      </c>
      <c r="O94" t="str">
        <f t="shared" si="4"/>
        <v/>
      </c>
      <c r="P94" s="50" t="str">
        <f t="shared" si="5"/>
        <v>45478154228255604TRANSPORTE33,345478</v>
      </c>
      <c r="Q94" s="1">
        <f>IF(A94=0,"",VLOOKUP($A94,RESUMO!$A$8:$B$83,2,FALSE))</f>
        <v>5</v>
      </c>
    </row>
    <row r="95" spans="1:17" x14ac:dyDescent="0.25">
      <c r="A95" s="51">
        <v>45478</v>
      </c>
      <c r="B95" s="1">
        <v>1</v>
      </c>
      <c r="C95" s="49" t="s">
        <v>155</v>
      </c>
      <c r="D95" s="52" t="s">
        <v>156</v>
      </c>
      <c r="E95" s="41" t="s">
        <v>19</v>
      </c>
      <c r="G95" s="55">
        <v>230</v>
      </c>
      <c r="H95" s="58">
        <v>10</v>
      </c>
      <c r="I95" s="55">
        <v>2300</v>
      </c>
      <c r="J95" s="1" t="s">
        <v>172</v>
      </c>
      <c r="K95" s="53" t="s">
        <v>21</v>
      </c>
      <c r="L95" t="s">
        <v>158</v>
      </c>
      <c r="N95" t="str">
        <f t="shared" si="3"/>
        <v>NÃO</v>
      </c>
      <c r="O95" t="str">
        <f t="shared" si="4"/>
        <v/>
      </c>
      <c r="P95" s="50" t="str">
        <f t="shared" si="5"/>
        <v>45478154228255604SALÁRIO23045478</v>
      </c>
      <c r="Q95" s="1">
        <f>IF(A95=0,"",VLOOKUP($A95,RESUMO!$A$8:$B$83,2,FALSE))</f>
        <v>5</v>
      </c>
    </row>
    <row r="96" spans="1:17" x14ac:dyDescent="0.25">
      <c r="A96" s="51">
        <v>45478</v>
      </c>
      <c r="B96" s="1">
        <v>1</v>
      </c>
      <c r="C96" s="49" t="s">
        <v>159</v>
      </c>
      <c r="D96" s="52" t="s">
        <v>160</v>
      </c>
      <c r="E96" s="41" t="s">
        <v>19</v>
      </c>
      <c r="G96" s="55">
        <v>250</v>
      </c>
      <c r="H96" s="58">
        <v>10</v>
      </c>
      <c r="I96" s="55">
        <v>2500</v>
      </c>
      <c r="J96" s="1" t="s">
        <v>172</v>
      </c>
      <c r="K96" s="53" t="s">
        <v>21</v>
      </c>
      <c r="L96" t="s">
        <v>161</v>
      </c>
      <c r="N96" t="str">
        <f t="shared" si="3"/>
        <v>NÃO</v>
      </c>
      <c r="O96" t="str">
        <f t="shared" si="4"/>
        <v/>
      </c>
      <c r="P96" s="50" t="str">
        <f t="shared" si="5"/>
        <v>45478100000000600SALÁRIO25045478</v>
      </c>
      <c r="Q96" s="1">
        <f>IF(A96=0,"",VLOOKUP($A96,RESUMO!$A$8:$B$83,2,FALSE))</f>
        <v>5</v>
      </c>
    </row>
    <row r="97" spans="1:17" x14ac:dyDescent="0.25">
      <c r="A97" s="51">
        <v>45478</v>
      </c>
      <c r="B97" s="1">
        <v>1</v>
      </c>
      <c r="C97" s="49" t="s">
        <v>17</v>
      </c>
      <c r="D97" s="52" t="s">
        <v>18</v>
      </c>
      <c r="E97" s="41" t="s">
        <v>19</v>
      </c>
      <c r="G97" s="55">
        <v>200</v>
      </c>
      <c r="H97" s="58">
        <v>10</v>
      </c>
      <c r="I97" s="55">
        <v>2000</v>
      </c>
      <c r="J97" s="1" t="s">
        <v>172</v>
      </c>
      <c r="K97" s="53" t="s">
        <v>21</v>
      </c>
      <c r="L97" t="s">
        <v>22</v>
      </c>
      <c r="N97" t="str">
        <f t="shared" si="3"/>
        <v>NÃO</v>
      </c>
      <c r="O97" t="str">
        <f t="shared" si="4"/>
        <v/>
      </c>
      <c r="P97" s="50" t="str">
        <f t="shared" si="5"/>
        <v>45478113540399801SALÁRIO20045478</v>
      </c>
      <c r="Q97" s="1">
        <f>IF(A97=0,"",VLOOKUP($A97,RESUMO!$A$8:$B$83,2,FALSE))</f>
        <v>5</v>
      </c>
    </row>
    <row r="98" spans="1:17" x14ac:dyDescent="0.25">
      <c r="A98" s="51">
        <v>45478</v>
      </c>
      <c r="B98" s="1">
        <v>2</v>
      </c>
      <c r="C98" s="49" t="s">
        <v>204</v>
      </c>
      <c r="D98" s="52" t="s">
        <v>205</v>
      </c>
      <c r="E98" s="41" t="s">
        <v>206</v>
      </c>
      <c r="G98" s="55">
        <v>1400</v>
      </c>
      <c r="I98" s="55">
        <v>1400</v>
      </c>
      <c r="J98" s="1" t="s">
        <v>172</v>
      </c>
      <c r="K98" s="53" t="s">
        <v>29</v>
      </c>
      <c r="L98" t="s">
        <v>207</v>
      </c>
      <c r="N98" t="str">
        <f t="shared" si="3"/>
        <v>NÃO</v>
      </c>
      <c r="O98" t="str">
        <f t="shared" si="4"/>
        <v/>
      </c>
      <c r="P98" s="50" t="str">
        <f t="shared" si="5"/>
        <v>45478214051624000142INSTALAÇÃO PADRAO CEMIG140045478</v>
      </c>
      <c r="Q98" s="1">
        <f>IF(A98=0,"",VLOOKUP($A98,RESUMO!$A$8:$B$83,2,FALSE))</f>
        <v>5</v>
      </c>
    </row>
    <row r="99" spans="1:17" x14ac:dyDescent="0.25">
      <c r="A99" s="51">
        <v>45478</v>
      </c>
      <c r="B99" s="1">
        <v>2</v>
      </c>
      <c r="C99" s="49" t="s">
        <v>100</v>
      </c>
      <c r="D99" s="52" t="s">
        <v>101</v>
      </c>
      <c r="E99" s="41" t="s">
        <v>208</v>
      </c>
      <c r="G99" s="55">
        <v>600</v>
      </c>
      <c r="I99" s="55">
        <v>600</v>
      </c>
      <c r="J99" s="1" t="s">
        <v>172</v>
      </c>
      <c r="K99" s="53" t="s">
        <v>29</v>
      </c>
      <c r="L99" t="s">
        <v>103</v>
      </c>
      <c r="N99" t="str">
        <f t="shared" si="3"/>
        <v>NÃO</v>
      </c>
      <c r="O99" t="str">
        <f t="shared" si="4"/>
        <v/>
      </c>
      <c r="P99" s="50" t="str">
        <f t="shared" si="5"/>
        <v>45478201234567890LOCAÇÃO DE NOVO TUBULÃO60045478</v>
      </c>
      <c r="Q99" s="1">
        <f>IF(A99=0,"",VLOOKUP($A99,RESUMO!$A$8:$B$83,2,FALSE))</f>
        <v>5</v>
      </c>
    </row>
    <row r="100" spans="1:17" x14ac:dyDescent="0.25">
      <c r="A100" s="51">
        <v>45478</v>
      </c>
      <c r="B100" s="1">
        <v>5</v>
      </c>
      <c r="C100" s="49" t="s">
        <v>209</v>
      </c>
      <c r="D100" s="52" t="s">
        <v>210</v>
      </c>
      <c r="E100" s="41" t="s">
        <v>211</v>
      </c>
      <c r="G100" s="55">
        <v>551.16</v>
      </c>
      <c r="I100" s="55">
        <v>551.16</v>
      </c>
      <c r="J100" s="1" t="s">
        <v>212</v>
      </c>
      <c r="K100" s="53" t="s">
        <v>51</v>
      </c>
      <c r="N100" t="str">
        <f t="shared" si="3"/>
        <v>NÃO</v>
      </c>
      <c r="O100" t="str">
        <f t="shared" si="4"/>
        <v>SIM</v>
      </c>
      <c r="P100" s="50" t="str">
        <f t="shared" si="5"/>
        <v>45478503098929000193FRETE DO ADITIVO551,1645469</v>
      </c>
      <c r="Q100" s="1">
        <f>IF(A100=0,"",VLOOKUP($A100,RESUMO!$A$8:$B$83,2,FALSE))</f>
        <v>5</v>
      </c>
    </row>
    <row r="101" spans="1:17" x14ac:dyDescent="0.25">
      <c r="A101" s="51">
        <v>45478</v>
      </c>
      <c r="B101" s="1">
        <v>1</v>
      </c>
      <c r="C101" s="49" t="s">
        <v>155</v>
      </c>
      <c r="D101" s="52" t="s">
        <v>156</v>
      </c>
      <c r="E101" s="41" t="s">
        <v>136</v>
      </c>
      <c r="G101" s="55">
        <v>4</v>
      </c>
      <c r="H101" s="58">
        <v>23</v>
      </c>
      <c r="I101" s="55">
        <v>92</v>
      </c>
      <c r="J101" s="1" t="s">
        <v>172</v>
      </c>
      <c r="K101" s="53" t="s">
        <v>21</v>
      </c>
      <c r="L101" t="s">
        <v>158</v>
      </c>
      <c r="N101" t="str">
        <f t="shared" si="3"/>
        <v>NÃO</v>
      </c>
      <c r="O101" t="str">
        <f t="shared" si="4"/>
        <v/>
      </c>
      <c r="P101" s="50" t="str">
        <f t="shared" si="5"/>
        <v>45478154228255604CAFÉ445478</v>
      </c>
      <c r="Q101" s="1">
        <f>IF(A101=0,"",VLOOKUP($A101,RESUMO!$A$8:$B$83,2,FALSE))</f>
        <v>5</v>
      </c>
    </row>
    <row r="102" spans="1:17" x14ac:dyDescent="0.25">
      <c r="A102" s="51">
        <v>45478</v>
      </c>
      <c r="B102" s="1">
        <v>1</v>
      </c>
      <c r="C102" s="49" t="s">
        <v>73</v>
      </c>
      <c r="D102" s="52" t="s">
        <v>74</v>
      </c>
      <c r="E102" s="41" t="s">
        <v>134</v>
      </c>
      <c r="G102" s="55">
        <v>46.5</v>
      </c>
      <c r="H102" s="58">
        <v>23</v>
      </c>
      <c r="I102" s="55">
        <v>1069.5</v>
      </c>
      <c r="J102" s="1" t="s">
        <v>172</v>
      </c>
      <c r="K102" s="53" t="s">
        <v>21</v>
      </c>
      <c r="L102" t="s">
        <v>76</v>
      </c>
      <c r="N102" t="str">
        <f t="shared" si="3"/>
        <v>NÃO</v>
      </c>
      <c r="O102" t="str">
        <f t="shared" si="4"/>
        <v/>
      </c>
      <c r="P102" s="50" t="str">
        <f t="shared" si="5"/>
        <v>45478166016118672TRANSPORTE46,545478</v>
      </c>
      <c r="Q102" s="1">
        <f>IF(A102=0,"",VLOOKUP($A102,RESUMO!$A$8:$B$83,2,FALSE))</f>
        <v>5</v>
      </c>
    </row>
    <row r="103" spans="1:17" x14ac:dyDescent="0.25">
      <c r="A103" s="51">
        <v>45478</v>
      </c>
      <c r="B103" s="1">
        <v>1</v>
      </c>
      <c r="C103" s="49" t="s">
        <v>23</v>
      </c>
      <c r="D103" s="52" t="s">
        <v>24</v>
      </c>
      <c r="E103" s="41" t="s">
        <v>134</v>
      </c>
      <c r="G103" s="55">
        <v>38.1</v>
      </c>
      <c r="H103" s="58">
        <v>23</v>
      </c>
      <c r="I103" s="55">
        <v>876.30000000000007</v>
      </c>
      <c r="J103" s="1" t="s">
        <v>172</v>
      </c>
      <c r="K103" s="53" t="s">
        <v>21</v>
      </c>
      <c r="L103" t="s">
        <v>25</v>
      </c>
      <c r="N103" t="str">
        <f t="shared" si="3"/>
        <v>NÃO</v>
      </c>
      <c r="O103" t="str">
        <f t="shared" si="4"/>
        <v/>
      </c>
      <c r="P103" s="50" t="str">
        <f t="shared" si="5"/>
        <v>45478104083278633TRANSPORTE38,145478</v>
      </c>
      <c r="Q103" s="1">
        <f>IF(A103=0,"",VLOOKUP($A103,RESUMO!$A$8:$B$83,2,FALSE))</f>
        <v>5</v>
      </c>
    </row>
    <row r="104" spans="1:17" x14ac:dyDescent="0.25">
      <c r="A104" s="51">
        <v>45478</v>
      </c>
      <c r="B104" s="1">
        <v>1</v>
      </c>
      <c r="C104" s="49" t="s">
        <v>77</v>
      </c>
      <c r="D104" s="52" t="s">
        <v>78</v>
      </c>
      <c r="E104" s="41" t="s">
        <v>134</v>
      </c>
      <c r="G104" s="55">
        <v>38.1</v>
      </c>
      <c r="H104" s="58">
        <v>21</v>
      </c>
      <c r="I104" s="55">
        <v>800.1</v>
      </c>
      <c r="J104" s="1" t="s">
        <v>172</v>
      </c>
      <c r="K104" s="53" t="s">
        <v>21</v>
      </c>
      <c r="L104" t="s">
        <v>79</v>
      </c>
      <c r="N104" t="str">
        <f t="shared" si="3"/>
        <v>NÃO</v>
      </c>
      <c r="O104" t="str">
        <f t="shared" si="4"/>
        <v/>
      </c>
      <c r="P104" s="50" t="str">
        <f t="shared" si="5"/>
        <v>45478102055468626TRANSPORTE38,145478</v>
      </c>
      <c r="Q104" s="1">
        <f>IF(A104=0,"",VLOOKUP($A104,RESUMO!$A$8:$B$83,2,FALSE))</f>
        <v>5</v>
      </c>
    </row>
    <row r="105" spans="1:17" x14ac:dyDescent="0.25">
      <c r="A105" s="51">
        <v>45478</v>
      </c>
      <c r="B105" s="1">
        <v>1</v>
      </c>
      <c r="C105" s="49" t="s">
        <v>81</v>
      </c>
      <c r="D105" s="52" t="s">
        <v>82</v>
      </c>
      <c r="E105" s="41" t="s">
        <v>134</v>
      </c>
      <c r="G105" s="55">
        <v>35.799999999999997</v>
      </c>
      <c r="H105" s="58">
        <v>23</v>
      </c>
      <c r="I105" s="55">
        <v>823.4</v>
      </c>
      <c r="J105" s="1" t="s">
        <v>172</v>
      </c>
      <c r="K105" s="53" t="s">
        <v>21</v>
      </c>
      <c r="L105" t="s">
        <v>83</v>
      </c>
      <c r="N105" t="str">
        <f t="shared" si="3"/>
        <v>NÃO</v>
      </c>
      <c r="O105" t="str">
        <f t="shared" si="4"/>
        <v/>
      </c>
      <c r="P105" s="50" t="str">
        <f t="shared" si="5"/>
        <v>45478100977964760TRANSPORTE35,845478</v>
      </c>
      <c r="Q105" s="1">
        <f>IF(A105=0,"",VLOOKUP($A105,RESUMO!$A$8:$B$83,2,FALSE))</f>
        <v>5</v>
      </c>
    </row>
    <row r="106" spans="1:17" x14ac:dyDescent="0.25">
      <c r="A106" s="51">
        <v>45478</v>
      </c>
      <c r="B106" s="1">
        <v>1</v>
      </c>
      <c r="C106" s="49" t="s">
        <v>132</v>
      </c>
      <c r="D106" s="52" t="s">
        <v>133</v>
      </c>
      <c r="E106" s="41" t="s">
        <v>134</v>
      </c>
      <c r="G106" s="55">
        <v>31.2</v>
      </c>
      <c r="H106" s="58">
        <v>23</v>
      </c>
      <c r="I106" s="55">
        <v>717.6</v>
      </c>
      <c r="J106" s="1" t="s">
        <v>172</v>
      </c>
      <c r="K106" s="53" t="s">
        <v>21</v>
      </c>
      <c r="L106" t="s">
        <v>135</v>
      </c>
      <c r="N106" t="str">
        <f t="shared" si="3"/>
        <v>NÃO</v>
      </c>
      <c r="O106" t="str">
        <f t="shared" si="4"/>
        <v/>
      </c>
      <c r="P106" s="50" t="str">
        <f t="shared" si="5"/>
        <v>45478104016024862TRANSPORTE31,245478</v>
      </c>
      <c r="Q106" s="1">
        <f>IF(A106=0,"",VLOOKUP($A106,RESUMO!$A$8:$B$83,2,FALSE))</f>
        <v>5</v>
      </c>
    </row>
    <row r="107" spans="1:17" x14ac:dyDescent="0.25">
      <c r="A107" s="51">
        <v>45478</v>
      </c>
      <c r="B107" s="1">
        <v>1</v>
      </c>
      <c r="C107" s="49" t="s">
        <v>73</v>
      </c>
      <c r="D107" s="52" t="s">
        <v>74</v>
      </c>
      <c r="E107" s="41" t="s">
        <v>136</v>
      </c>
      <c r="G107" s="55">
        <v>4</v>
      </c>
      <c r="H107" s="58">
        <v>23</v>
      </c>
      <c r="I107" s="55">
        <v>92</v>
      </c>
      <c r="J107" s="1" t="s">
        <v>172</v>
      </c>
      <c r="K107" s="53" t="s">
        <v>21</v>
      </c>
      <c r="L107" t="s">
        <v>76</v>
      </c>
      <c r="N107" t="str">
        <f t="shared" si="3"/>
        <v>NÃO</v>
      </c>
      <c r="O107" t="str">
        <f t="shared" si="4"/>
        <v/>
      </c>
      <c r="P107" s="50" t="str">
        <f t="shared" si="5"/>
        <v>45478166016118672CAFÉ445478</v>
      </c>
      <c r="Q107" s="1">
        <f>IF(A107=0,"",VLOOKUP($A107,RESUMO!$A$8:$B$83,2,FALSE))</f>
        <v>5</v>
      </c>
    </row>
    <row r="108" spans="1:17" x14ac:dyDescent="0.25">
      <c r="A108" s="51">
        <v>45478</v>
      </c>
      <c r="B108" s="1">
        <v>1</v>
      </c>
      <c r="C108" s="49" t="s">
        <v>23</v>
      </c>
      <c r="D108" s="52" t="s">
        <v>24</v>
      </c>
      <c r="E108" s="41" t="s">
        <v>136</v>
      </c>
      <c r="G108" s="55">
        <v>4</v>
      </c>
      <c r="H108" s="58">
        <v>23</v>
      </c>
      <c r="I108" s="55">
        <v>92</v>
      </c>
      <c r="J108" s="1" t="s">
        <v>172</v>
      </c>
      <c r="K108" s="53" t="s">
        <v>21</v>
      </c>
      <c r="L108" t="s">
        <v>25</v>
      </c>
      <c r="N108" t="str">
        <f t="shared" si="3"/>
        <v>NÃO</v>
      </c>
      <c r="O108" t="str">
        <f t="shared" si="4"/>
        <v/>
      </c>
      <c r="P108" s="50" t="str">
        <f t="shared" si="5"/>
        <v>45478104083278633CAFÉ445478</v>
      </c>
      <c r="Q108" s="1">
        <f>IF(A108=0,"",VLOOKUP($A108,RESUMO!$A$8:$B$83,2,FALSE))</f>
        <v>5</v>
      </c>
    </row>
    <row r="109" spans="1:17" x14ac:dyDescent="0.25">
      <c r="A109" s="51">
        <v>45478</v>
      </c>
      <c r="B109" s="1">
        <v>1</v>
      </c>
      <c r="C109" s="49" t="s">
        <v>77</v>
      </c>
      <c r="D109" s="52" t="s">
        <v>78</v>
      </c>
      <c r="E109" s="41" t="s">
        <v>136</v>
      </c>
      <c r="G109" s="55">
        <v>4</v>
      </c>
      <c r="H109" s="58">
        <v>21</v>
      </c>
      <c r="I109" s="55">
        <v>84</v>
      </c>
      <c r="J109" s="1" t="s">
        <v>172</v>
      </c>
      <c r="K109" s="53" t="s">
        <v>21</v>
      </c>
      <c r="L109" t="s">
        <v>79</v>
      </c>
      <c r="N109" t="str">
        <f t="shared" si="3"/>
        <v>NÃO</v>
      </c>
      <c r="O109" t="str">
        <f t="shared" si="4"/>
        <v/>
      </c>
      <c r="P109" s="50" t="str">
        <f t="shared" si="5"/>
        <v>45478102055468626CAFÉ445478</v>
      </c>
      <c r="Q109" s="1">
        <f>IF(A109=0,"",VLOOKUP($A109,RESUMO!$A$8:$B$83,2,FALSE))</f>
        <v>5</v>
      </c>
    </row>
    <row r="110" spans="1:17" x14ac:dyDescent="0.25">
      <c r="A110" s="51">
        <v>45478</v>
      </c>
      <c r="B110" s="1">
        <v>1</v>
      </c>
      <c r="C110" s="49" t="s">
        <v>81</v>
      </c>
      <c r="D110" s="52" t="s">
        <v>82</v>
      </c>
      <c r="E110" s="41" t="s">
        <v>136</v>
      </c>
      <c r="G110" s="55">
        <v>4</v>
      </c>
      <c r="H110" s="58">
        <v>23</v>
      </c>
      <c r="I110" s="55">
        <v>92</v>
      </c>
      <c r="J110" s="1" t="s">
        <v>172</v>
      </c>
      <c r="K110" s="53" t="s">
        <v>21</v>
      </c>
      <c r="L110" t="s">
        <v>83</v>
      </c>
      <c r="N110" t="str">
        <f t="shared" si="3"/>
        <v>NÃO</v>
      </c>
      <c r="O110" t="str">
        <f t="shared" si="4"/>
        <v/>
      </c>
      <c r="P110" s="50" t="str">
        <f t="shared" si="5"/>
        <v>45478100977964760CAFÉ445478</v>
      </c>
      <c r="Q110" s="1">
        <f>IF(A110=0,"",VLOOKUP($A110,RESUMO!$A$8:$B$83,2,FALSE))</f>
        <v>5</v>
      </c>
    </row>
    <row r="111" spans="1:17" x14ac:dyDescent="0.25">
      <c r="A111" s="51">
        <v>45478</v>
      </c>
      <c r="B111" s="1">
        <v>1</v>
      </c>
      <c r="C111" s="49" t="s">
        <v>132</v>
      </c>
      <c r="D111" s="52" t="s">
        <v>133</v>
      </c>
      <c r="E111" s="41" t="s">
        <v>136</v>
      </c>
      <c r="G111" s="55">
        <v>4</v>
      </c>
      <c r="H111" s="58">
        <v>23</v>
      </c>
      <c r="I111" s="55">
        <v>92</v>
      </c>
      <c r="J111" s="1" t="s">
        <v>172</v>
      </c>
      <c r="K111" s="53" t="s">
        <v>21</v>
      </c>
      <c r="L111" t="s">
        <v>135</v>
      </c>
      <c r="N111" t="str">
        <f t="shared" si="3"/>
        <v>NÃO</v>
      </c>
      <c r="O111" t="str">
        <f t="shared" si="4"/>
        <v/>
      </c>
      <c r="P111" s="50" t="str">
        <f t="shared" si="5"/>
        <v>45478104016024862CAFÉ445478</v>
      </c>
      <c r="Q111" s="1">
        <f>IF(A111=0,"",VLOOKUP($A111,RESUMO!$A$8:$B$83,2,FALSE))</f>
        <v>5</v>
      </c>
    </row>
    <row r="112" spans="1:17" x14ac:dyDescent="0.25">
      <c r="A112" s="51">
        <v>45493</v>
      </c>
      <c r="B112" s="1">
        <v>2</v>
      </c>
      <c r="C112" s="49" t="s">
        <v>112</v>
      </c>
      <c r="D112" s="52" t="s">
        <v>113</v>
      </c>
      <c r="E112" s="41" t="s">
        <v>213</v>
      </c>
      <c r="G112" s="55">
        <v>15000</v>
      </c>
      <c r="I112" s="55">
        <v>15000</v>
      </c>
      <c r="J112" s="1" t="s">
        <v>214</v>
      </c>
      <c r="K112" s="53" t="s">
        <v>116</v>
      </c>
      <c r="L112" t="s">
        <v>117</v>
      </c>
      <c r="N112" t="str">
        <f t="shared" si="3"/>
        <v>SIM</v>
      </c>
      <c r="O112" t="str">
        <f t="shared" si="4"/>
        <v/>
      </c>
      <c r="P112" s="50" t="str">
        <f t="shared" si="5"/>
        <v>45493252675571000120PARCELA 2/19 - NF A EMITIR1500045493</v>
      </c>
      <c r="Q112" s="1">
        <f>IF(A112=0,"",VLOOKUP($A112,RESUMO!$A$8:$B$83,2,FALSE))</f>
        <v>6</v>
      </c>
    </row>
    <row r="113" spans="1:17" x14ac:dyDescent="0.25">
      <c r="A113" s="51">
        <v>45493</v>
      </c>
      <c r="B113" s="1">
        <v>3</v>
      </c>
      <c r="C113" s="49" t="s">
        <v>215</v>
      </c>
      <c r="D113" s="52" t="s">
        <v>216</v>
      </c>
      <c r="E113" s="41" t="s">
        <v>171</v>
      </c>
      <c r="G113" s="55">
        <v>91.2</v>
      </c>
      <c r="I113" s="55">
        <v>91.2</v>
      </c>
      <c r="J113" s="1" t="s">
        <v>214</v>
      </c>
      <c r="K113" s="53" t="s">
        <v>21</v>
      </c>
      <c r="N113" t="str">
        <f t="shared" si="3"/>
        <v>NÃO</v>
      </c>
      <c r="O113" t="str">
        <f t="shared" si="4"/>
        <v/>
      </c>
      <c r="P113" s="50" t="str">
        <f t="shared" si="5"/>
        <v>45493310000000001REF. 06/202491,245493</v>
      </c>
      <c r="Q113" s="1">
        <f>IF(A113=0,"",VLOOKUP($A113,RESUMO!$A$8:$B$83,2,FALSE))</f>
        <v>6</v>
      </c>
    </row>
    <row r="114" spans="1:17" x14ac:dyDescent="0.25">
      <c r="A114" s="51">
        <v>45493</v>
      </c>
      <c r="B114" s="1">
        <v>3</v>
      </c>
      <c r="C114" s="49" t="s">
        <v>217</v>
      </c>
      <c r="D114" s="52" t="s">
        <v>218</v>
      </c>
      <c r="E114" s="41" t="s">
        <v>219</v>
      </c>
      <c r="G114" s="55">
        <v>530</v>
      </c>
      <c r="I114" s="55">
        <v>530</v>
      </c>
      <c r="J114" s="1" t="s">
        <v>220</v>
      </c>
      <c r="K114" s="53" t="s">
        <v>21</v>
      </c>
      <c r="N114" t="str">
        <f t="shared" si="3"/>
        <v>SIM</v>
      </c>
      <c r="O114" t="str">
        <f t="shared" si="4"/>
        <v/>
      </c>
      <c r="P114" s="50" t="str">
        <f t="shared" si="5"/>
        <v>45493351708324000110UNIFORMES - NF 70953045505</v>
      </c>
      <c r="Q114" s="1">
        <f>IF(A114=0,"",VLOOKUP($A114,RESUMO!$A$8:$B$83,2,FALSE))</f>
        <v>6</v>
      </c>
    </row>
    <row r="115" spans="1:17" x14ac:dyDescent="0.25">
      <c r="A115" s="51">
        <v>45493</v>
      </c>
      <c r="B115" s="1">
        <v>4</v>
      </c>
      <c r="C115" s="49" t="s">
        <v>31</v>
      </c>
      <c r="D115" s="52" t="s">
        <v>32</v>
      </c>
      <c r="E115" s="41" t="s">
        <v>221</v>
      </c>
      <c r="G115" s="55">
        <v>20</v>
      </c>
      <c r="I115" s="55">
        <v>20</v>
      </c>
      <c r="J115" s="1" t="s">
        <v>222</v>
      </c>
      <c r="K115" s="53" t="s">
        <v>21</v>
      </c>
      <c r="L115" t="s">
        <v>35</v>
      </c>
      <c r="N115" t="str">
        <f t="shared" si="3"/>
        <v>NÃO</v>
      </c>
      <c r="O115" t="str">
        <f t="shared" si="4"/>
        <v/>
      </c>
      <c r="P115" s="50" t="str">
        <f t="shared" si="5"/>
        <v>45493427648990687FRETE UNIFORMES - RESTITUIÇÃO2045477</v>
      </c>
      <c r="Q115" s="1">
        <f>IF(A115=0,"",VLOOKUP($A115,RESUMO!$A$8:$B$83,2,FALSE))</f>
        <v>6</v>
      </c>
    </row>
    <row r="116" spans="1:17" x14ac:dyDescent="0.25">
      <c r="A116" s="51">
        <v>45493</v>
      </c>
      <c r="B116" s="1">
        <v>3</v>
      </c>
      <c r="C116" s="49" t="s">
        <v>124</v>
      </c>
      <c r="D116" s="52" t="s">
        <v>125</v>
      </c>
      <c r="E116" s="41" t="s">
        <v>223</v>
      </c>
      <c r="G116" s="55">
        <v>82.68</v>
      </c>
      <c r="I116" s="55">
        <v>82.68</v>
      </c>
      <c r="J116" s="1" t="s">
        <v>224</v>
      </c>
      <c r="K116" s="53" t="s">
        <v>21</v>
      </c>
      <c r="N116" t="str">
        <f t="shared" si="3"/>
        <v>NÃO</v>
      </c>
      <c r="O116" t="str">
        <f t="shared" si="4"/>
        <v/>
      </c>
      <c r="P116" s="50" t="str">
        <f t="shared" si="5"/>
        <v>45493338727707000177AGUARDANDO BOLETO82,6845504</v>
      </c>
      <c r="Q116" s="1">
        <f>IF(A116=0,"",VLOOKUP($A116,RESUMO!$A$8:$B$83,2,FALSE))</f>
        <v>6</v>
      </c>
    </row>
    <row r="117" spans="1:17" x14ac:dyDescent="0.25">
      <c r="A117" s="51">
        <v>45493</v>
      </c>
      <c r="B117" s="1">
        <v>3</v>
      </c>
      <c r="C117" s="49" t="s">
        <v>128</v>
      </c>
      <c r="D117" s="52" t="s">
        <v>129</v>
      </c>
      <c r="E117" s="41" t="s">
        <v>225</v>
      </c>
      <c r="G117" s="55">
        <v>1811.39</v>
      </c>
      <c r="I117" s="55">
        <v>1811.39</v>
      </c>
      <c r="J117" s="1" t="s">
        <v>226</v>
      </c>
      <c r="K117" s="53" t="s">
        <v>21</v>
      </c>
      <c r="N117" t="str">
        <f t="shared" si="3"/>
        <v>SIM</v>
      </c>
      <c r="O117" t="str">
        <f t="shared" si="4"/>
        <v/>
      </c>
      <c r="P117" s="50" t="str">
        <f t="shared" si="5"/>
        <v>45493324654133000220CESTAS BASICAS - NF 2497031811,3945501</v>
      </c>
      <c r="Q117" s="1">
        <f>IF(A117=0,"",VLOOKUP($A117,RESUMO!$A$8:$B$83,2,FALSE))</f>
        <v>6</v>
      </c>
    </row>
    <row r="118" spans="1:17" x14ac:dyDescent="0.25">
      <c r="A118" s="51">
        <v>45493</v>
      </c>
      <c r="B118" s="1">
        <v>5</v>
      </c>
      <c r="C118" s="49" t="s">
        <v>227</v>
      </c>
      <c r="D118" s="52" t="s">
        <v>228</v>
      </c>
      <c r="E118" s="41" t="s">
        <v>229</v>
      </c>
      <c r="G118" s="55">
        <v>2730</v>
      </c>
      <c r="I118" s="55">
        <v>2730</v>
      </c>
      <c r="J118" s="1" t="s">
        <v>230</v>
      </c>
      <c r="K118" s="53" t="s">
        <v>47</v>
      </c>
      <c r="N118" t="str">
        <f t="shared" si="3"/>
        <v>SIM</v>
      </c>
      <c r="O118" t="str">
        <f t="shared" si="4"/>
        <v>SIM</v>
      </c>
      <c r="P118" s="50" t="str">
        <f t="shared" si="5"/>
        <v>45493515373066000102CIMENTO - NF 273510273045483</v>
      </c>
      <c r="Q118" s="1">
        <f>IF(A118=0,"",VLOOKUP($A118,RESUMO!$A$8:$B$83,2,FALSE))</f>
        <v>6</v>
      </c>
    </row>
    <row r="119" spans="1:17" x14ac:dyDescent="0.25">
      <c r="A119" s="51">
        <v>45493</v>
      </c>
      <c r="B119" s="1">
        <v>3</v>
      </c>
      <c r="C119" s="49" t="s">
        <v>128</v>
      </c>
      <c r="D119" s="52" t="s">
        <v>129</v>
      </c>
      <c r="E119" s="41" t="s">
        <v>231</v>
      </c>
      <c r="G119" s="55">
        <v>258.77</v>
      </c>
      <c r="I119" s="55">
        <v>258.77</v>
      </c>
      <c r="J119" s="1" t="s">
        <v>226</v>
      </c>
      <c r="K119" s="53" t="s">
        <v>21</v>
      </c>
      <c r="N119" t="str">
        <f t="shared" si="3"/>
        <v>SIM</v>
      </c>
      <c r="O119" t="str">
        <f t="shared" si="4"/>
        <v/>
      </c>
      <c r="P119" s="50" t="str">
        <f t="shared" si="5"/>
        <v>45493324654133000220CESTA BASICA - NF 250507258,7745501</v>
      </c>
      <c r="Q119" s="1">
        <f>IF(A119=0,"",VLOOKUP($A119,RESUMO!$A$8:$B$83,2,FALSE))</f>
        <v>6</v>
      </c>
    </row>
    <row r="120" spans="1:17" x14ac:dyDescent="0.25">
      <c r="A120" s="51">
        <v>45493</v>
      </c>
      <c r="B120" s="1">
        <v>3</v>
      </c>
      <c r="C120" s="49" t="s">
        <v>232</v>
      </c>
      <c r="D120" s="52" t="s">
        <v>233</v>
      </c>
      <c r="E120" s="41" t="s">
        <v>234</v>
      </c>
      <c r="G120" s="55">
        <v>81.48</v>
      </c>
      <c r="I120" s="55">
        <v>81.48</v>
      </c>
      <c r="J120" s="1" t="s">
        <v>235</v>
      </c>
      <c r="K120" s="53" t="s">
        <v>47</v>
      </c>
      <c r="N120" t="str">
        <f t="shared" si="3"/>
        <v>SIM</v>
      </c>
      <c r="O120" t="str">
        <f t="shared" si="4"/>
        <v/>
      </c>
      <c r="P120" s="50" t="str">
        <f t="shared" si="5"/>
        <v>45493317250275000348TANQUE PLASTICO - NF 47398781,4845510</v>
      </c>
      <c r="Q120" s="1">
        <f>IF(A120=0,"",VLOOKUP($A120,RESUMO!$A$8:$B$83,2,FALSE))</f>
        <v>6</v>
      </c>
    </row>
    <row r="121" spans="1:17" x14ac:dyDescent="0.25">
      <c r="A121" s="51">
        <v>45493</v>
      </c>
      <c r="B121" s="1">
        <v>3</v>
      </c>
      <c r="C121" s="49" t="s">
        <v>232</v>
      </c>
      <c r="D121" s="52" t="s">
        <v>233</v>
      </c>
      <c r="E121" s="41" t="s">
        <v>236</v>
      </c>
      <c r="G121" s="55">
        <v>310.39999999999998</v>
      </c>
      <c r="I121" s="55">
        <v>310.39999999999998</v>
      </c>
      <c r="J121" s="1" t="s">
        <v>235</v>
      </c>
      <c r="K121" s="53" t="s">
        <v>47</v>
      </c>
      <c r="N121" t="str">
        <f t="shared" si="3"/>
        <v>SIM</v>
      </c>
      <c r="O121" t="str">
        <f t="shared" si="4"/>
        <v/>
      </c>
      <c r="P121" s="50" t="str">
        <f t="shared" si="5"/>
        <v>45493317250275000348MATERIAIS HIDRAULICOS - NF 473988310,445510</v>
      </c>
      <c r="Q121" s="1">
        <f>IF(A121=0,"",VLOOKUP($A121,RESUMO!$A$8:$B$83,2,FALSE))</f>
        <v>6</v>
      </c>
    </row>
    <row r="122" spans="1:17" x14ac:dyDescent="0.25">
      <c r="A122" s="51">
        <v>45493</v>
      </c>
      <c r="B122" s="1">
        <v>3</v>
      </c>
      <c r="C122" s="49" t="s">
        <v>180</v>
      </c>
      <c r="D122" s="52" t="s">
        <v>181</v>
      </c>
      <c r="E122" s="41" t="s">
        <v>237</v>
      </c>
      <c r="G122" s="55">
        <v>150</v>
      </c>
      <c r="I122" s="55">
        <v>150</v>
      </c>
      <c r="J122" s="1" t="s">
        <v>238</v>
      </c>
      <c r="K122" s="53" t="s">
        <v>39</v>
      </c>
      <c r="N122" t="str">
        <f t="shared" si="3"/>
        <v>SIM</v>
      </c>
      <c r="O122" t="str">
        <f t="shared" si="4"/>
        <v/>
      </c>
      <c r="P122" s="50" t="str">
        <f t="shared" si="5"/>
        <v>45493307409393000130SERRA MADEIRA - NF 2509215045497</v>
      </c>
      <c r="Q122" s="1">
        <f>IF(A122=0,"",VLOOKUP($A122,RESUMO!$A$8:$B$83,2,FALSE))</f>
        <v>6</v>
      </c>
    </row>
    <row r="123" spans="1:17" x14ac:dyDescent="0.25">
      <c r="A123" s="51">
        <v>45493</v>
      </c>
      <c r="B123" s="1">
        <v>3</v>
      </c>
      <c r="C123" s="49" t="s">
        <v>180</v>
      </c>
      <c r="D123" s="52" t="s">
        <v>181</v>
      </c>
      <c r="E123" s="41" t="s">
        <v>239</v>
      </c>
      <c r="G123" s="55">
        <v>320</v>
      </c>
      <c r="I123" s="55">
        <v>320</v>
      </c>
      <c r="J123" s="1" t="s">
        <v>240</v>
      </c>
      <c r="K123" s="53" t="s">
        <v>39</v>
      </c>
      <c r="N123" t="str">
        <f t="shared" si="3"/>
        <v>SIM</v>
      </c>
      <c r="O123" t="str">
        <f t="shared" si="4"/>
        <v/>
      </c>
      <c r="P123" s="50" t="str">
        <f t="shared" si="5"/>
        <v>45493307409393000130MARTELO - NF 2515832045499</v>
      </c>
      <c r="Q123" s="1">
        <f>IF(A123=0,"",VLOOKUP($A123,RESUMO!$A$8:$B$83,2,FALSE))</f>
        <v>6</v>
      </c>
    </row>
    <row r="124" spans="1:17" x14ac:dyDescent="0.25">
      <c r="A124" s="51">
        <v>45493</v>
      </c>
      <c r="B124" s="1">
        <v>3</v>
      </c>
      <c r="C124" s="49" t="s">
        <v>241</v>
      </c>
      <c r="D124" s="52" t="s">
        <v>242</v>
      </c>
      <c r="E124" s="41" t="s">
        <v>243</v>
      </c>
      <c r="G124" s="55">
        <v>855</v>
      </c>
      <c r="I124" s="55">
        <v>855</v>
      </c>
      <c r="J124" s="1" t="s">
        <v>244</v>
      </c>
      <c r="K124" s="53" t="s">
        <v>39</v>
      </c>
      <c r="N124" t="str">
        <f t="shared" si="3"/>
        <v>NÃO</v>
      </c>
      <c r="O124" t="str">
        <f t="shared" si="4"/>
        <v/>
      </c>
      <c r="P124" s="50" t="str">
        <f t="shared" si="5"/>
        <v>45493334713151000109CONTROLE DE QUALIDADE CONCRETO85545498</v>
      </c>
      <c r="Q124" s="1">
        <f>IF(A124=0,"",VLOOKUP($A124,RESUMO!$A$8:$B$83,2,FALSE))</f>
        <v>6</v>
      </c>
    </row>
    <row r="125" spans="1:17" x14ac:dyDescent="0.25">
      <c r="A125" s="51">
        <v>45493</v>
      </c>
      <c r="B125" s="1">
        <v>1</v>
      </c>
      <c r="C125" s="49" t="s">
        <v>73</v>
      </c>
      <c r="D125" s="52" t="s">
        <v>74</v>
      </c>
      <c r="E125" s="41" t="s">
        <v>19</v>
      </c>
      <c r="G125" s="55">
        <v>2400</v>
      </c>
      <c r="I125" s="55">
        <v>2400</v>
      </c>
      <c r="J125" s="1" t="s">
        <v>214</v>
      </c>
      <c r="K125" s="53" t="s">
        <v>21</v>
      </c>
      <c r="L125" t="s">
        <v>76</v>
      </c>
      <c r="N125" t="str">
        <f t="shared" si="3"/>
        <v>NÃO</v>
      </c>
      <c r="O125" t="str">
        <f t="shared" si="4"/>
        <v/>
      </c>
      <c r="P125" s="50" t="str">
        <f t="shared" si="5"/>
        <v>45493166016118672SALÁRIO240045493</v>
      </c>
      <c r="Q125" s="1">
        <f>IF(A125=0,"",VLOOKUP($A125,RESUMO!$A$8:$B$83,2,FALSE))</f>
        <v>6</v>
      </c>
    </row>
    <row r="126" spans="1:17" x14ac:dyDescent="0.25">
      <c r="A126" s="51">
        <v>45493</v>
      </c>
      <c r="B126" s="1">
        <v>1</v>
      </c>
      <c r="C126" s="49" t="s">
        <v>23</v>
      </c>
      <c r="D126" s="52" t="s">
        <v>24</v>
      </c>
      <c r="E126" s="41" t="s">
        <v>19</v>
      </c>
      <c r="G126" s="55">
        <v>916</v>
      </c>
      <c r="I126" s="55">
        <v>916</v>
      </c>
      <c r="J126" s="1" t="s">
        <v>214</v>
      </c>
      <c r="K126" s="53" t="s">
        <v>21</v>
      </c>
      <c r="L126" t="s">
        <v>25</v>
      </c>
      <c r="N126" t="str">
        <f t="shared" si="3"/>
        <v>NÃO</v>
      </c>
      <c r="O126" t="str">
        <f t="shared" si="4"/>
        <v/>
      </c>
      <c r="P126" s="50" t="str">
        <f t="shared" si="5"/>
        <v>45493104083278633SALÁRIO91645493</v>
      </c>
      <c r="Q126" s="1">
        <f>IF(A126=0,"",VLOOKUP($A126,RESUMO!$A$8:$B$83,2,FALSE))</f>
        <v>6</v>
      </c>
    </row>
    <row r="127" spans="1:17" x14ac:dyDescent="0.25">
      <c r="A127" s="51">
        <v>45493</v>
      </c>
      <c r="B127" s="1">
        <v>1</v>
      </c>
      <c r="C127" s="49" t="s">
        <v>77</v>
      </c>
      <c r="D127" s="52" t="s">
        <v>78</v>
      </c>
      <c r="E127" s="41" t="s">
        <v>19</v>
      </c>
      <c r="G127" s="55">
        <v>642.79999999999995</v>
      </c>
      <c r="I127" s="55">
        <v>642.79999999999995</v>
      </c>
      <c r="J127" s="1" t="s">
        <v>214</v>
      </c>
      <c r="K127" s="53" t="s">
        <v>21</v>
      </c>
      <c r="L127" t="s">
        <v>79</v>
      </c>
      <c r="N127" t="str">
        <f t="shared" si="3"/>
        <v>NÃO</v>
      </c>
      <c r="O127" t="str">
        <f t="shared" si="4"/>
        <v/>
      </c>
      <c r="P127" s="50" t="str">
        <f t="shared" si="5"/>
        <v>45493102055468626SALÁRIO642,845493</v>
      </c>
      <c r="Q127" s="1">
        <f>IF(A127=0,"",VLOOKUP($A127,RESUMO!$A$8:$B$83,2,FALSE))</f>
        <v>6</v>
      </c>
    </row>
    <row r="128" spans="1:17" x14ac:dyDescent="0.25">
      <c r="A128" s="51">
        <v>45493</v>
      </c>
      <c r="B128" s="1">
        <v>1</v>
      </c>
      <c r="C128" s="49" t="s">
        <v>81</v>
      </c>
      <c r="D128" s="52" t="s">
        <v>82</v>
      </c>
      <c r="E128" s="41" t="s">
        <v>19</v>
      </c>
      <c r="G128" s="55">
        <v>642.79999999999995</v>
      </c>
      <c r="I128" s="55">
        <v>642.79999999999995</v>
      </c>
      <c r="J128" s="1" t="s">
        <v>214</v>
      </c>
      <c r="K128" s="53" t="s">
        <v>21</v>
      </c>
      <c r="L128" t="s">
        <v>83</v>
      </c>
      <c r="N128" t="str">
        <f t="shared" si="3"/>
        <v>NÃO</v>
      </c>
      <c r="O128" t="str">
        <f t="shared" si="4"/>
        <v/>
      </c>
      <c r="P128" s="50" t="str">
        <f t="shared" si="5"/>
        <v>45493100977964760SALÁRIO642,845493</v>
      </c>
      <c r="Q128" s="1">
        <f>IF(A128=0,"",VLOOKUP($A128,RESUMO!$A$8:$B$83,2,FALSE))</f>
        <v>6</v>
      </c>
    </row>
    <row r="129" spans="1:17" x14ac:dyDescent="0.25">
      <c r="A129" s="51">
        <v>45493</v>
      </c>
      <c r="B129" s="1">
        <v>1</v>
      </c>
      <c r="C129" s="49" t="s">
        <v>132</v>
      </c>
      <c r="D129" s="52" t="s">
        <v>133</v>
      </c>
      <c r="E129" s="41" t="s">
        <v>19</v>
      </c>
      <c r="G129" s="55">
        <v>1104.8</v>
      </c>
      <c r="I129" s="55">
        <v>1104.8</v>
      </c>
      <c r="J129" s="1" t="s">
        <v>214</v>
      </c>
      <c r="K129" s="53" t="s">
        <v>21</v>
      </c>
      <c r="L129" t="s">
        <v>135</v>
      </c>
      <c r="N129" t="str">
        <f t="shared" si="3"/>
        <v>NÃO</v>
      </c>
      <c r="O129" t="str">
        <f t="shared" si="4"/>
        <v/>
      </c>
      <c r="P129" s="50" t="str">
        <f t="shared" si="5"/>
        <v>45493104016024862SALÁRIO1104,845493</v>
      </c>
      <c r="Q129" s="1">
        <f>IF(A129=0,"",VLOOKUP($A129,RESUMO!$A$8:$B$83,2,FALSE))</f>
        <v>6</v>
      </c>
    </row>
    <row r="130" spans="1:17" x14ac:dyDescent="0.25">
      <c r="A130" s="51">
        <v>45493</v>
      </c>
      <c r="B130" s="1">
        <v>1</v>
      </c>
      <c r="C130" s="49" t="s">
        <v>155</v>
      </c>
      <c r="D130" s="52" t="s">
        <v>156</v>
      </c>
      <c r="E130" s="41" t="s">
        <v>19</v>
      </c>
      <c r="G130" s="55">
        <v>1104.8</v>
      </c>
      <c r="I130" s="55">
        <v>1104.8</v>
      </c>
      <c r="J130" s="1" t="s">
        <v>214</v>
      </c>
      <c r="K130" s="53" t="s">
        <v>21</v>
      </c>
      <c r="L130" t="s">
        <v>158</v>
      </c>
      <c r="N130" t="str">
        <f t="shared" ref="N130:N193" si="6">IF(ISERROR(SEARCH("NF",E130,1)),"NÃO","SIM")</f>
        <v>NÃO</v>
      </c>
      <c r="O130" t="str">
        <f t="shared" ref="O130:O193" si="7">IF($B130=5,"SIM","")</f>
        <v/>
      </c>
      <c r="P130" s="50" t="str">
        <f t="shared" ref="P130:P193" si="8">A130&amp;B130&amp;C130&amp;E130&amp;G130&amp;EDATE(J130,0)</f>
        <v>45493154228255604SALÁRIO1104,845493</v>
      </c>
      <c r="Q130" s="1">
        <f>IF(A130=0,"",VLOOKUP($A130,RESUMO!$A$8:$B$83,2,FALSE))</f>
        <v>6</v>
      </c>
    </row>
    <row r="131" spans="1:17" x14ac:dyDescent="0.25">
      <c r="A131" s="51">
        <v>45493</v>
      </c>
      <c r="B131" s="1">
        <v>1</v>
      </c>
      <c r="C131" s="49" t="s">
        <v>245</v>
      </c>
      <c r="D131" s="52" t="s">
        <v>246</v>
      </c>
      <c r="E131" s="41" t="s">
        <v>19</v>
      </c>
      <c r="G131" s="55">
        <v>883.84</v>
      </c>
      <c r="I131" s="55">
        <v>883.84</v>
      </c>
      <c r="J131" s="1" t="s">
        <v>214</v>
      </c>
      <c r="K131" s="53" t="s">
        <v>21</v>
      </c>
      <c r="L131" t="s">
        <v>247</v>
      </c>
      <c r="N131" t="str">
        <f t="shared" si="6"/>
        <v>NÃO</v>
      </c>
      <c r="O131" t="str">
        <f t="shared" si="7"/>
        <v/>
      </c>
      <c r="P131" s="50" t="str">
        <f t="shared" si="8"/>
        <v>45493112235303617SALÁRIO883,8445493</v>
      </c>
      <c r="Q131" s="1">
        <f>IF(A131=0,"",VLOOKUP($A131,RESUMO!$A$8:$B$83,2,FALSE))</f>
        <v>6</v>
      </c>
    </row>
    <row r="132" spans="1:17" x14ac:dyDescent="0.25">
      <c r="A132" s="51">
        <v>45493</v>
      </c>
      <c r="B132" s="1">
        <v>1</v>
      </c>
      <c r="C132" s="49" t="s">
        <v>248</v>
      </c>
      <c r="D132" s="52" t="s">
        <v>249</v>
      </c>
      <c r="E132" s="41" t="s">
        <v>19</v>
      </c>
      <c r="G132" s="55">
        <v>736.53</v>
      </c>
      <c r="I132" s="55">
        <v>736.53</v>
      </c>
      <c r="J132" s="1" t="s">
        <v>214</v>
      </c>
      <c r="K132" s="53" t="s">
        <v>21</v>
      </c>
      <c r="L132" t="s">
        <v>250</v>
      </c>
      <c r="N132" t="str">
        <f t="shared" si="6"/>
        <v>NÃO</v>
      </c>
      <c r="O132" t="str">
        <f t="shared" si="7"/>
        <v/>
      </c>
      <c r="P132" s="50" t="str">
        <f t="shared" si="8"/>
        <v>45493105318038646SALÁRIO736,5345493</v>
      </c>
      <c r="Q132" s="1">
        <f>IF(A132=0,"",VLOOKUP($A132,RESUMO!$A$8:$B$83,2,FALSE))</f>
        <v>6</v>
      </c>
    </row>
    <row r="133" spans="1:17" x14ac:dyDescent="0.25">
      <c r="A133" s="51">
        <v>45493</v>
      </c>
      <c r="B133" s="1">
        <v>1</v>
      </c>
      <c r="C133" s="49" t="s">
        <v>248</v>
      </c>
      <c r="D133" s="52" t="s">
        <v>249</v>
      </c>
      <c r="E133" s="41" t="s">
        <v>157</v>
      </c>
      <c r="G133" s="55">
        <v>230</v>
      </c>
      <c r="H133" s="58">
        <v>11</v>
      </c>
      <c r="I133" s="55">
        <v>2530</v>
      </c>
      <c r="J133" s="1" t="s">
        <v>214</v>
      </c>
      <c r="K133" s="53" t="s">
        <v>21</v>
      </c>
      <c r="L133" t="s">
        <v>250</v>
      </c>
      <c r="N133" t="str">
        <f t="shared" si="6"/>
        <v>NÃO</v>
      </c>
      <c r="O133" t="str">
        <f t="shared" si="7"/>
        <v/>
      </c>
      <c r="P133" s="50" t="str">
        <f t="shared" si="8"/>
        <v>45493105318038646DIÁRIA23045493</v>
      </c>
      <c r="Q133" s="1">
        <f>IF(A133=0,"",VLOOKUP($A133,RESUMO!$A$8:$B$83,2,FALSE))</f>
        <v>6</v>
      </c>
    </row>
    <row r="134" spans="1:17" x14ac:dyDescent="0.25">
      <c r="A134" s="51">
        <v>45493</v>
      </c>
      <c r="B134" s="1">
        <v>1</v>
      </c>
      <c r="C134" s="49" t="s">
        <v>159</v>
      </c>
      <c r="D134" s="52" t="s">
        <v>160</v>
      </c>
      <c r="E134" s="41" t="s">
        <v>157</v>
      </c>
      <c r="G134" s="55">
        <v>250</v>
      </c>
      <c r="H134" s="58">
        <v>9</v>
      </c>
      <c r="I134" s="55">
        <v>2250</v>
      </c>
      <c r="J134" s="1" t="s">
        <v>214</v>
      </c>
      <c r="K134" s="53" t="s">
        <v>21</v>
      </c>
      <c r="L134" t="s">
        <v>161</v>
      </c>
      <c r="N134" t="str">
        <f t="shared" si="6"/>
        <v>NÃO</v>
      </c>
      <c r="O134" t="str">
        <f t="shared" si="7"/>
        <v/>
      </c>
      <c r="P134" s="50" t="str">
        <f t="shared" si="8"/>
        <v>45493100000000600DIÁRIA25045493</v>
      </c>
      <c r="Q134" s="1">
        <f>IF(A134=0,"",VLOOKUP($A134,RESUMO!$A$8:$B$83,2,FALSE))</f>
        <v>6</v>
      </c>
    </row>
    <row r="135" spans="1:17" x14ac:dyDescent="0.25">
      <c r="A135" s="51">
        <v>45493</v>
      </c>
      <c r="B135" s="1">
        <v>1</v>
      </c>
      <c r="C135" s="49" t="s">
        <v>245</v>
      </c>
      <c r="D135" s="52" t="s">
        <v>246</v>
      </c>
      <c r="E135" s="41" t="s">
        <v>157</v>
      </c>
      <c r="G135" s="55">
        <v>230</v>
      </c>
      <c r="H135" s="58">
        <v>11</v>
      </c>
      <c r="I135" s="55">
        <v>2530</v>
      </c>
      <c r="J135" s="1" t="s">
        <v>214</v>
      </c>
      <c r="K135" s="53" t="s">
        <v>21</v>
      </c>
      <c r="L135" t="s">
        <v>247</v>
      </c>
      <c r="N135" t="str">
        <f t="shared" si="6"/>
        <v>NÃO</v>
      </c>
      <c r="O135" t="str">
        <f t="shared" si="7"/>
        <v/>
      </c>
      <c r="P135" s="50" t="str">
        <f t="shared" si="8"/>
        <v>45493112235303617DIÁRIA23045493</v>
      </c>
      <c r="Q135" s="1">
        <f>IF(A135=0,"",VLOOKUP($A135,RESUMO!$A$8:$B$83,2,FALSE))</f>
        <v>6</v>
      </c>
    </row>
    <row r="136" spans="1:17" x14ac:dyDescent="0.25">
      <c r="A136" s="51">
        <v>45493</v>
      </c>
      <c r="B136" s="1">
        <v>1</v>
      </c>
      <c r="C136" s="49" t="s">
        <v>17</v>
      </c>
      <c r="D136" s="52" t="s">
        <v>18</v>
      </c>
      <c r="E136" s="41" t="s">
        <v>157</v>
      </c>
      <c r="G136" s="55">
        <v>200</v>
      </c>
      <c r="H136" s="58">
        <v>10</v>
      </c>
      <c r="I136" s="55">
        <v>2000</v>
      </c>
      <c r="J136" s="1" t="s">
        <v>214</v>
      </c>
      <c r="K136" s="53" t="s">
        <v>21</v>
      </c>
      <c r="L136" t="s">
        <v>22</v>
      </c>
      <c r="N136" t="str">
        <f t="shared" si="6"/>
        <v>NÃO</v>
      </c>
      <c r="O136" t="str">
        <f t="shared" si="7"/>
        <v/>
      </c>
      <c r="P136" s="50" t="str">
        <f t="shared" si="8"/>
        <v>45493113540399801DIÁRIA20045493</v>
      </c>
      <c r="Q136" s="1">
        <f>IF(A136=0,"",VLOOKUP($A136,RESUMO!$A$8:$B$83,2,FALSE))</f>
        <v>6</v>
      </c>
    </row>
    <row r="137" spans="1:17" x14ac:dyDescent="0.25">
      <c r="A137" s="51">
        <v>45493</v>
      </c>
      <c r="B137" s="1">
        <v>5</v>
      </c>
      <c r="C137" s="49" t="s">
        <v>251</v>
      </c>
      <c r="D137" s="52" t="s">
        <v>252</v>
      </c>
      <c r="E137" s="41" t="s">
        <v>253</v>
      </c>
      <c r="G137" s="55">
        <v>900.7</v>
      </c>
      <c r="I137" s="55">
        <v>900.7</v>
      </c>
      <c r="J137" s="1" t="s">
        <v>254</v>
      </c>
      <c r="K137" s="53" t="s">
        <v>21</v>
      </c>
      <c r="N137" t="str">
        <f t="shared" si="6"/>
        <v>NÃO</v>
      </c>
      <c r="O137" t="str">
        <f t="shared" si="7"/>
        <v>SIM</v>
      </c>
      <c r="P137" s="50" t="str">
        <f t="shared" si="8"/>
        <v>45493500360305000104COMPETENCIA 06/2024900,745492</v>
      </c>
      <c r="Q137" s="1">
        <f>IF(A137=0,"",VLOOKUP($A137,RESUMO!$A$8:$B$83,2,FALSE))</f>
        <v>6</v>
      </c>
    </row>
    <row r="138" spans="1:17" x14ac:dyDescent="0.25">
      <c r="A138" s="51">
        <v>45493</v>
      </c>
      <c r="B138" s="1">
        <v>5</v>
      </c>
      <c r="C138" s="49" t="s">
        <v>255</v>
      </c>
      <c r="D138" s="52" t="s">
        <v>256</v>
      </c>
      <c r="E138" s="41" t="s">
        <v>253</v>
      </c>
      <c r="G138" s="55">
        <v>4632.54</v>
      </c>
      <c r="I138" s="55">
        <v>4632.54</v>
      </c>
      <c r="J138" s="1" t="s">
        <v>254</v>
      </c>
      <c r="K138" s="53" t="s">
        <v>21</v>
      </c>
      <c r="N138" t="str">
        <f t="shared" si="6"/>
        <v>NÃO</v>
      </c>
      <c r="O138" t="str">
        <f t="shared" si="7"/>
        <v>SIM</v>
      </c>
      <c r="P138" s="50" t="str">
        <f t="shared" si="8"/>
        <v>45493500394460000141COMPETENCIA 06/20244632,5445492</v>
      </c>
      <c r="Q138" s="1">
        <f>IF(A138=0,"",VLOOKUP($A138,RESUMO!$A$8:$B$83,2,FALSE))</f>
        <v>6</v>
      </c>
    </row>
    <row r="139" spans="1:17" x14ac:dyDescent="0.25">
      <c r="A139" s="51">
        <v>45493</v>
      </c>
      <c r="B139" s="1">
        <v>2</v>
      </c>
      <c r="C139" s="49" t="s">
        <v>162</v>
      </c>
      <c r="D139" s="52" t="s">
        <v>163</v>
      </c>
      <c r="E139" s="41" t="s">
        <v>164</v>
      </c>
      <c r="G139" s="55">
        <v>1980</v>
      </c>
      <c r="I139" s="55">
        <v>1980</v>
      </c>
      <c r="J139" s="1" t="s">
        <v>254</v>
      </c>
      <c r="K139" s="53" t="s">
        <v>29</v>
      </c>
      <c r="L139" t="s">
        <v>165</v>
      </c>
      <c r="N139" t="str">
        <f t="shared" si="6"/>
        <v>NÃO</v>
      </c>
      <c r="O139" t="str">
        <f t="shared" si="7"/>
        <v/>
      </c>
      <c r="P139" s="50" t="str">
        <f t="shared" si="8"/>
        <v>45493231993936955ESCAVAÇÃO DE TUBULÃO198045492</v>
      </c>
      <c r="Q139" s="1">
        <f>IF(A139=0,"",VLOOKUP($A139,RESUMO!$A$8:$B$83,2,FALSE))</f>
        <v>6</v>
      </c>
    </row>
    <row r="140" spans="1:17" x14ac:dyDescent="0.25">
      <c r="A140" s="51">
        <v>45493</v>
      </c>
      <c r="B140" s="1">
        <v>3</v>
      </c>
      <c r="C140" s="49" t="s">
        <v>241</v>
      </c>
      <c r="D140" s="52" t="s">
        <v>242</v>
      </c>
      <c r="E140" s="41" t="s">
        <v>257</v>
      </c>
      <c r="G140" s="55">
        <v>855</v>
      </c>
      <c r="I140" s="55">
        <v>855</v>
      </c>
      <c r="J140" s="1" t="s">
        <v>244</v>
      </c>
      <c r="K140" s="53" t="s">
        <v>39</v>
      </c>
      <c r="N140" t="str">
        <f t="shared" si="6"/>
        <v>NÃO</v>
      </c>
      <c r="O140" t="str">
        <f t="shared" si="7"/>
        <v/>
      </c>
      <c r="P140" s="50" t="str">
        <f t="shared" si="8"/>
        <v>45493334713151000109CONTROLE DE QUALIDADE CONCRETO - 51785545498</v>
      </c>
      <c r="Q140" s="1">
        <f>IF(A140=0,"",VLOOKUP($A140,RESUMO!$A$8:$B$83,2,FALSE))</f>
        <v>6</v>
      </c>
    </row>
    <row r="141" spans="1:17" x14ac:dyDescent="0.25">
      <c r="A141" s="51">
        <v>45493</v>
      </c>
      <c r="B141" s="1">
        <v>3</v>
      </c>
      <c r="C141" s="49" t="s">
        <v>258</v>
      </c>
      <c r="D141" s="52" t="s">
        <v>259</v>
      </c>
      <c r="E141" s="41" t="s">
        <v>260</v>
      </c>
      <c r="G141" s="55">
        <v>4200</v>
      </c>
      <c r="I141" s="55">
        <v>4200</v>
      </c>
      <c r="J141" s="1" t="s">
        <v>261</v>
      </c>
      <c r="K141" s="53" t="s">
        <v>39</v>
      </c>
      <c r="N141" t="str">
        <f t="shared" si="6"/>
        <v>SIM</v>
      </c>
      <c r="O141" t="str">
        <f t="shared" si="7"/>
        <v/>
      </c>
      <c r="P141" s="50" t="str">
        <f t="shared" si="8"/>
        <v>45493341598885000150LOCAÇÃO DE CAÇAMBAS - NF 1666420045495</v>
      </c>
      <c r="Q141" s="1">
        <f>IF(A141=0,"",VLOOKUP($A141,RESUMO!$A$8:$B$83,2,FALSE))</f>
        <v>6</v>
      </c>
    </row>
    <row r="142" spans="1:17" x14ac:dyDescent="0.25">
      <c r="A142" s="51">
        <v>45493</v>
      </c>
      <c r="B142" s="1">
        <v>5</v>
      </c>
      <c r="C142" s="49" t="s">
        <v>262</v>
      </c>
      <c r="D142" s="52" t="s">
        <v>263</v>
      </c>
      <c r="E142" s="41" t="s">
        <v>264</v>
      </c>
      <c r="G142" s="55">
        <v>3000</v>
      </c>
      <c r="I142" s="55">
        <v>3000</v>
      </c>
      <c r="J142" s="1" t="s">
        <v>230</v>
      </c>
      <c r="K142" s="53" t="s">
        <v>21</v>
      </c>
      <c r="N142" t="str">
        <f t="shared" si="6"/>
        <v>NÃO</v>
      </c>
      <c r="O142" t="str">
        <f t="shared" si="7"/>
        <v>SIM</v>
      </c>
      <c r="P142" s="50" t="str">
        <f t="shared" si="8"/>
        <v>45493506240368636VENDA BETONEIRA300045483</v>
      </c>
      <c r="Q142" s="1">
        <f>IF(A142=0,"",VLOOKUP($A142,RESUMO!$A$8:$B$83,2,FALSE))</f>
        <v>6</v>
      </c>
    </row>
    <row r="143" spans="1:17" x14ac:dyDescent="0.25">
      <c r="A143" s="51">
        <v>45493</v>
      </c>
      <c r="B143" s="1">
        <v>5</v>
      </c>
      <c r="C143" s="49" t="s">
        <v>265</v>
      </c>
      <c r="D143" s="52" t="s">
        <v>266</v>
      </c>
      <c r="E143" s="41" t="s">
        <v>267</v>
      </c>
      <c r="G143" s="55">
        <v>3070</v>
      </c>
      <c r="I143" s="55">
        <v>3070</v>
      </c>
      <c r="J143" s="1" t="s">
        <v>268</v>
      </c>
      <c r="K143" s="53" t="s">
        <v>47</v>
      </c>
      <c r="N143" t="str">
        <f t="shared" si="6"/>
        <v>NÃO</v>
      </c>
      <c r="O143" t="str">
        <f t="shared" si="7"/>
        <v>SIM</v>
      </c>
      <c r="P143" s="50" t="str">
        <f t="shared" si="8"/>
        <v>45493508858494000151BLOCO SOLIMÕES307045481</v>
      </c>
      <c r="Q143" s="1">
        <f>IF(A143=0,"",VLOOKUP($A143,RESUMO!$A$8:$B$83,2,FALSE))</f>
        <v>6</v>
      </c>
    </row>
    <row r="144" spans="1:17" x14ac:dyDescent="0.25">
      <c r="A144" s="51">
        <v>45493</v>
      </c>
      <c r="B144" s="1">
        <v>5</v>
      </c>
      <c r="C144" s="49" t="s">
        <v>269</v>
      </c>
      <c r="D144" s="52" t="s">
        <v>270</v>
      </c>
      <c r="E144" s="41" t="s">
        <v>271</v>
      </c>
      <c r="G144" s="55">
        <v>750</v>
      </c>
      <c r="I144" s="55">
        <v>750</v>
      </c>
      <c r="J144" s="1" t="s">
        <v>172</v>
      </c>
      <c r="K144" s="53" t="s">
        <v>29</v>
      </c>
      <c r="N144" t="str">
        <f t="shared" si="6"/>
        <v>NÃO</v>
      </c>
      <c r="O144" t="str">
        <f t="shared" si="7"/>
        <v>SIM</v>
      </c>
      <c r="P144" s="50" t="str">
        <f t="shared" si="8"/>
        <v>45493550636383687LIGAÇÃO PADRAO CEMIG75045478</v>
      </c>
      <c r="Q144" s="1">
        <f>IF(A144=0,"",VLOOKUP($A144,RESUMO!$A$8:$B$83,2,FALSE))</f>
        <v>6</v>
      </c>
    </row>
    <row r="145" spans="1:17" x14ac:dyDescent="0.25">
      <c r="A145" s="51">
        <v>45509</v>
      </c>
      <c r="B145" s="1">
        <v>3</v>
      </c>
      <c r="C145" s="49" t="s">
        <v>169</v>
      </c>
      <c r="D145" s="52" t="s">
        <v>170</v>
      </c>
      <c r="E145" s="41" t="s">
        <v>272</v>
      </c>
      <c r="G145" s="55">
        <v>352</v>
      </c>
      <c r="I145" s="55">
        <v>352</v>
      </c>
      <c r="J145" s="1" t="s">
        <v>273</v>
      </c>
      <c r="K145" s="53" t="s">
        <v>21</v>
      </c>
      <c r="N145" t="str">
        <f t="shared" si="6"/>
        <v>NÃO</v>
      </c>
      <c r="O145" t="str">
        <f t="shared" si="7"/>
        <v/>
      </c>
      <c r="P145" s="50" t="str">
        <f t="shared" si="8"/>
        <v>45509310000000002REF. 07/202435245512</v>
      </c>
      <c r="Q145" s="1">
        <f>IF(A145=0,"",VLOOKUP($A145,RESUMO!$A$8:$B$83,2,FALSE))</f>
        <v>7</v>
      </c>
    </row>
    <row r="146" spans="1:17" x14ac:dyDescent="0.25">
      <c r="A146" s="51">
        <v>45509</v>
      </c>
      <c r="B146" s="1">
        <v>3</v>
      </c>
      <c r="C146" s="49" t="s">
        <v>173</v>
      </c>
      <c r="D146" s="52" t="s">
        <v>174</v>
      </c>
      <c r="E146" s="41" t="s">
        <v>272</v>
      </c>
      <c r="G146" s="55">
        <v>125</v>
      </c>
      <c r="I146" s="55">
        <v>125</v>
      </c>
      <c r="J146" s="1" t="s">
        <v>273</v>
      </c>
      <c r="K146" s="53" t="s">
        <v>51</v>
      </c>
      <c r="N146" t="str">
        <f t="shared" si="6"/>
        <v>NÃO</v>
      </c>
      <c r="O146" t="str">
        <f t="shared" si="7"/>
        <v/>
      </c>
      <c r="P146" s="50" t="str">
        <f t="shared" si="8"/>
        <v>45509310000000003REF. 07/202412545512</v>
      </c>
      <c r="Q146" s="1">
        <f>IF(A146=0,"",VLOOKUP($A146,RESUMO!$A$8:$B$83,2,FALSE))</f>
        <v>7</v>
      </c>
    </row>
    <row r="147" spans="1:17" x14ac:dyDescent="0.25">
      <c r="A147" s="51">
        <v>45509</v>
      </c>
      <c r="B147" s="1">
        <v>3</v>
      </c>
      <c r="C147" s="49" t="s">
        <v>175</v>
      </c>
      <c r="D147" s="52" t="s">
        <v>176</v>
      </c>
      <c r="E147" s="41" t="s">
        <v>272</v>
      </c>
      <c r="G147" s="55">
        <v>847.2</v>
      </c>
      <c r="I147" s="55">
        <v>847.2</v>
      </c>
      <c r="J147" s="1" t="s">
        <v>273</v>
      </c>
      <c r="K147" s="53" t="s">
        <v>21</v>
      </c>
      <c r="N147" t="str">
        <f t="shared" si="6"/>
        <v>NÃO</v>
      </c>
      <c r="O147" t="str">
        <f t="shared" si="7"/>
        <v/>
      </c>
      <c r="P147" s="50" t="str">
        <f t="shared" si="8"/>
        <v>45509310000000004REF. 07/2024847,245512</v>
      </c>
      <c r="Q147" s="1">
        <f>IF(A147=0,"",VLOOKUP($A147,RESUMO!$A$8:$B$83,2,FALSE))</f>
        <v>7</v>
      </c>
    </row>
    <row r="148" spans="1:17" x14ac:dyDescent="0.25">
      <c r="A148" s="51">
        <v>45509</v>
      </c>
      <c r="B148" s="1">
        <v>2</v>
      </c>
      <c r="C148" s="49" t="s">
        <v>193</v>
      </c>
      <c r="D148" s="52" t="s">
        <v>194</v>
      </c>
      <c r="E148" s="41" t="s">
        <v>274</v>
      </c>
      <c r="G148" s="55">
        <v>12960</v>
      </c>
      <c r="I148" s="55">
        <v>12960</v>
      </c>
      <c r="J148" s="1" t="s">
        <v>235</v>
      </c>
      <c r="K148" s="53" t="s">
        <v>47</v>
      </c>
      <c r="L148" t="s">
        <v>196</v>
      </c>
      <c r="N148" t="str">
        <f t="shared" si="6"/>
        <v>NÃO</v>
      </c>
      <c r="O148" t="str">
        <f t="shared" si="7"/>
        <v/>
      </c>
      <c r="P148" s="50" t="str">
        <f t="shared" si="8"/>
        <v>45509237052904870BOBCAT, VIAGENS DE CAMINHÃO1296045510</v>
      </c>
      <c r="Q148" s="1">
        <f>IF(A148=0,"",VLOOKUP($A148,RESUMO!$A$8:$B$83,2,FALSE))</f>
        <v>7</v>
      </c>
    </row>
    <row r="149" spans="1:17" x14ac:dyDescent="0.25">
      <c r="A149" s="51">
        <v>45509</v>
      </c>
      <c r="B149" s="1">
        <v>3</v>
      </c>
      <c r="C149" s="49" t="s">
        <v>275</v>
      </c>
      <c r="D149" s="52" t="s">
        <v>276</v>
      </c>
      <c r="E149" s="41" t="s">
        <v>277</v>
      </c>
      <c r="G149" s="55">
        <v>400.64</v>
      </c>
      <c r="I149" s="55">
        <v>400.64</v>
      </c>
      <c r="J149" s="1" t="s">
        <v>278</v>
      </c>
      <c r="K149" s="53" t="s">
        <v>21</v>
      </c>
      <c r="N149" t="str">
        <f t="shared" si="6"/>
        <v>SIM</v>
      </c>
      <c r="O149" t="str">
        <f t="shared" si="7"/>
        <v/>
      </c>
      <c r="P149" s="50" t="str">
        <f t="shared" si="8"/>
        <v>45509312463472000240EQUIPAMENTOS DE PROTEÇÃO - NF 147080400,6445526</v>
      </c>
      <c r="Q149" s="1">
        <f>IF(A149=0,"",VLOOKUP($A149,RESUMO!$A$8:$B$83,2,FALSE))</f>
        <v>7</v>
      </c>
    </row>
    <row r="150" spans="1:17" x14ac:dyDescent="0.25">
      <c r="A150" s="51">
        <v>45509</v>
      </c>
      <c r="B150" s="1">
        <v>1</v>
      </c>
      <c r="C150" s="49" t="s">
        <v>73</v>
      </c>
      <c r="D150" s="52" t="s">
        <v>74</v>
      </c>
      <c r="E150" s="41" t="s">
        <v>19</v>
      </c>
      <c r="G150" s="55">
        <v>2368.36</v>
      </c>
      <c r="I150" s="55">
        <v>2368.36</v>
      </c>
      <c r="J150" s="1" t="s">
        <v>235</v>
      </c>
      <c r="K150" s="53" t="s">
        <v>21</v>
      </c>
      <c r="L150" t="s">
        <v>76</v>
      </c>
      <c r="N150" t="str">
        <f t="shared" si="6"/>
        <v>NÃO</v>
      </c>
      <c r="O150" t="str">
        <f t="shared" si="7"/>
        <v/>
      </c>
      <c r="P150" s="50" t="str">
        <f t="shared" si="8"/>
        <v>45509166016118672SALÁRIO2368,3645510</v>
      </c>
      <c r="Q150" s="1">
        <f>IF(A150=0,"",VLOOKUP($A150,RESUMO!$A$8:$B$83,2,FALSE))</f>
        <v>7</v>
      </c>
    </row>
    <row r="151" spans="1:17" x14ac:dyDescent="0.25">
      <c r="A151" s="51">
        <v>45509</v>
      </c>
      <c r="B151" s="1">
        <v>1</v>
      </c>
      <c r="C151" s="49" t="s">
        <v>23</v>
      </c>
      <c r="D151" s="52" t="s">
        <v>24</v>
      </c>
      <c r="E151" s="41" t="s">
        <v>19</v>
      </c>
      <c r="G151" s="55">
        <v>1189.08</v>
      </c>
      <c r="I151" s="55">
        <v>1189.08</v>
      </c>
      <c r="J151" s="1" t="s">
        <v>235</v>
      </c>
      <c r="K151" s="53" t="s">
        <v>21</v>
      </c>
      <c r="L151" t="s">
        <v>25</v>
      </c>
      <c r="N151" t="str">
        <f t="shared" si="6"/>
        <v>NÃO</v>
      </c>
      <c r="O151" t="str">
        <f t="shared" si="7"/>
        <v/>
      </c>
      <c r="P151" s="50" t="str">
        <f t="shared" si="8"/>
        <v>45509104083278633SALÁRIO1189,0845510</v>
      </c>
      <c r="Q151" s="1">
        <f>IF(A151=0,"",VLOOKUP($A151,RESUMO!$A$8:$B$83,2,FALSE))</f>
        <v>7</v>
      </c>
    </row>
    <row r="152" spans="1:17" x14ac:dyDescent="0.25">
      <c r="A152" s="51">
        <v>45509</v>
      </c>
      <c r="B152" s="1">
        <v>1</v>
      </c>
      <c r="C152" s="49" t="s">
        <v>81</v>
      </c>
      <c r="D152" s="52" t="s">
        <v>82</v>
      </c>
      <c r="E152" s="41" t="s">
        <v>19</v>
      </c>
      <c r="G152" s="55">
        <v>840.75</v>
      </c>
      <c r="I152" s="55">
        <v>840.75</v>
      </c>
      <c r="J152" s="1" t="s">
        <v>235</v>
      </c>
      <c r="K152" s="53" t="s">
        <v>21</v>
      </c>
      <c r="L152" t="s">
        <v>83</v>
      </c>
      <c r="N152" t="str">
        <f t="shared" si="6"/>
        <v>NÃO</v>
      </c>
      <c r="O152" t="str">
        <f t="shared" si="7"/>
        <v/>
      </c>
      <c r="P152" s="50" t="str">
        <f t="shared" si="8"/>
        <v>45509100977964760SALÁRIO840,7545510</v>
      </c>
      <c r="Q152" s="1">
        <f>IF(A152=0,"",VLOOKUP($A152,RESUMO!$A$8:$B$83,2,FALSE))</f>
        <v>7</v>
      </c>
    </row>
    <row r="153" spans="1:17" x14ac:dyDescent="0.25">
      <c r="A153" s="51">
        <v>45509</v>
      </c>
      <c r="B153" s="1">
        <v>1</v>
      </c>
      <c r="C153" s="49" t="s">
        <v>77</v>
      </c>
      <c r="D153" s="52" t="s">
        <v>78</v>
      </c>
      <c r="E153" s="41" t="s">
        <v>19</v>
      </c>
      <c r="G153" s="55">
        <v>743.27</v>
      </c>
      <c r="I153" s="55">
        <v>743.27</v>
      </c>
      <c r="J153" s="1" t="s">
        <v>235</v>
      </c>
      <c r="K153" s="53" t="s">
        <v>21</v>
      </c>
      <c r="L153" t="s">
        <v>79</v>
      </c>
      <c r="N153" t="str">
        <f t="shared" si="6"/>
        <v>NÃO</v>
      </c>
      <c r="O153" t="str">
        <f t="shared" si="7"/>
        <v/>
      </c>
      <c r="P153" s="50" t="str">
        <f t="shared" si="8"/>
        <v>45509102055468626SALÁRIO743,2745510</v>
      </c>
      <c r="Q153" s="1">
        <f>IF(A153=0,"",VLOOKUP($A153,RESUMO!$A$8:$B$83,2,FALSE))</f>
        <v>7</v>
      </c>
    </row>
    <row r="154" spans="1:17" x14ac:dyDescent="0.25">
      <c r="A154" s="51">
        <v>45509</v>
      </c>
      <c r="B154" s="1">
        <v>1</v>
      </c>
      <c r="C154" s="49" t="s">
        <v>132</v>
      </c>
      <c r="D154" s="52" t="s">
        <v>133</v>
      </c>
      <c r="E154" s="41" t="s">
        <v>19</v>
      </c>
      <c r="G154" s="55">
        <v>1426.95</v>
      </c>
      <c r="I154" s="55">
        <v>1426.95</v>
      </c>
      <c r="J154" s="1" t="s">
        <v>235</v>
      </c>
      <c r="K154" s="53" t="s">
        <v>21</v>
      </c>
      <c r="L154" t="s">
        <v>135</v>
      </c>
      <c r="N154" t="str">
        <f t="shared" si="6"/>
        <v>NÃO</v>
      </c>
      <c r="O154" t="str">
        <f t="shared" si="7"/>
        <v/>
      </c>
      <c r="P154" s="50" t="str">
        <f t="shared" si="8"/>
        <v>45509104016024862SALÁRIO1426,9545510</v>
      </c>
      <c r="Q154" s="1">
        <f>IF(A154=0,"",VLOOKUP($A154,RESUMO!$A$8:$B$83,2,FALSE))</f>
        <v>7</v>
      </c>
    </row>
    <row r="155" spans="1:17" x14ac:dyDescent="0.25">
      <c r="A155" s="51">
        <v>45509</v>
      </c>
      <c r="B155" s="1">
        <v>1</v>
      </c>
      <c r="C155" s="49" t="s">
        <v>155</v>
      </c>
      <c r="D155" s="52" t="s">
        <v>156</v>
      </c>
      <c r="E155" s="41" t="s">
        <v>19</v>
      </c>
      <c r="G155" s="55">
        <v>1426.95</v>
      </c>
      <c r="I155" s="55">
        <v>1426.95</v>
      </c>
      <c r="J155" s="1" t="s">
        <v>235</v>
      </c>
      <c r="K155" s="53" t="s">
        <v>21</v>
      </c>
      <c r="L155" t="s">
        <v>158</v>
      </c>
      <c r="N155" t="str">
        <f t="shared" si="6"/>
        <v>NÃO</v>
      </c>
      <c r="O155" t="str">
        <f t="shared" si="7"/>
        <v/>
      </c>
      <c r="P155" s="50" t="str">
        <f t="shared" si="8"/>
        <v>45509154228255604SALÁRIO1426,9545510</v>
      </c>
      <c r="Q155" s="1">
        <f>IF(A155=0,"",VLOOKUP($A155,RESUMO!$A$8:$B$83,2,FALSE))</f>
        <v>7</v>
      </c>
    </row>
    <row r="156" spans="1:17" x14ac:dyDescent="0.25">
      <c r="A156" s="51">
        <v>45509</v>
      </c>
      <c r="B156" s="1">
        <v>1</v>
      </c>
      <c r="C156" s="49" t="s">
        <v>245</v>
      </c>
      <c r="D156" s="52" t="s">
        <v>246</v>
      </c>
      <c r="E156" s="41" t="s">
        <v>19</v>
      </c>
      <c r="G156" s="55">
        <v>980.52</v>
      </c>
      <c r="I156" s="55">
        <v>980.52</v>
      </c>
      <c r="J156" s="1" t="s">
        <v>235</v>
      </c>
      <c r="K156" s="53" t="s">
        <v>21</v>
      </c>
      <c r="L156" t="s">
        <v>247</v>
      </c>
      <c r="N156" t="str">
        <f t="shared" si="6"/>
        <v>NÃO</v>
      </c>
      <c r="O156" t="str">
        <f t="shared" si="7"/>
        <v/>
      </c>
      <c r="P156" s="50" t="str">
        <f t="shared" si="8"/>
        <v>45509112235303617SALÁRIO980,5245510</v>
      </c>
      <c r="Q156" s="1">
        <f>IF(A156=0,"",VLOOKUP($A156,RESUMO!$A$8:$B$83,2,FALSE))</f>
        <v>7</v>
      </c>
    </row>
    <row r="157" spans="1:17" x14ac:dyDescent="0.25">
      <c r="A157" s="51">
        <v>45509</v>
      </c>
      <c r="B157" s="1">
        <v>1</v>
      </c>
      <c r="C157" s="49" t="s">
        <v>248</v>
      </c>
      <c r="D157" s="52" t="s">
        <v>249</v>
      </c>
      <c r="E157" s="41" t="s">
        <v>19</v>
      </c>
      <c r="G157" s="55">
        <v>960.27</v>
      </c>
      <c r="I157" s="55">
        <v>960.27</v>
      </c>
      <c r="J157" s="1" t="s">
        <v>235</v>
      </c>
      <c r="K157" s="53" t="s">
        <v>21</v>
      </c>
      <c r="L157" t="s">
        <v>250</v>
      </c>
      <c r="N157" t="str">
        <f t="shared" si="6"/>
        <v>NÃO</v>
      </c>
      <c r="O157" t="str">
        <f t="shared" si="7"/>
        <v/>
      </c>
      <c r="P157" s="50" t="str">
        <f t="shared" si="8"/>
        <v>45509105318038646SALÁRIO960,2745510</v>
      </c>
      <c r="Q157" s="1">
        <f>IF(A157=0,"",VLOOKUP($A157,RESUMO!$A$8:$B$83,2,FALSE))</f>
        <v>7</v>
      </c>
    </row>
    <row r="158" spans="1:17" x14ac:dyDescent="0.25">
      <c r="A158" s="51">
        <v>45509</v>
      </c>
      <c r="B158" s="1">
        <v>1</v>
      </c>
      <c r="C158" s="49" t="s">
        <v>73</v>
      </c>
      <c r="D158" s="52" t="s">
        <v>74</v>
      </c>
      <c r="E158" s="41" t="s">
        <v>134</v>
      </c>
      <c r="G158" s="55">
        <v>46.5</v>
      </c>
      <c r="H158" s="58">
        <v>22</v>
      </c>
      <c r="I158" s="55">
        <v>1023</v>
      </c>
      <c r="J158" s="1" t="s">
        <v>235</v>
      </c>
      <c r="K158" s="53" t="s">
        <v>21</v>
      </c>
      <c r="L158" t="s">
        <v>76</v>
      </c>
      <c r="N158" t="str">
        <f t="shared" si="6"/>
        <v>NÃO</v>
      </c>
      <c r="O158" t="str">
        <f t="shared" si="7"/>
        <v/>
      </c>
      <c r="P158" s="50" t="str">
        <f t="shared" si="8"/>
        <v>45509166016118672TRANSPORTE46,545510</v>
      </c>
      <c r="Q158" s="1">
        <f>IF(A158=0,"",VLOOKUP($A158,RESUMO!$A$8:$B$83,2,FALSE))</f>
        <v>7</v>
      </c>
    </row>
    <row r="159" spans="1:17" x14ac:dyDescent="0.25">
      <c r="A159" s="51">
        <v>45509</v>
      </c>
      <c r="B159" s="1">
        <v>1</v>
      </c>
      <c r="C159" s="49" t="s">
        <v>23</v>
      </c>
      <c r="D159" s="52" t="s">
        <v>24</v>
      </c>
      <c r="E159" s="41" t="s">
        <v>134</v>
      </c>
      <c r="G159" s="55">
        <v>38.1</v>
      </c>
      <c r="H159" s="58">
        <v>22</v>
      </c>
      <c r="I159" s="55">
        <v>838.2</v>
      </c>
      <c r="J159" s="1" t="s">
        <v>235</v>
      </c>
      <c r="K159" s="53" t="s">
        <v>21</v>
      </c>
      <c r="L159" t="s">
        <v>25</v>
      </c>
      <c r="N159" t="str">
        <f t="shared" si="6"/>
        <v>NÃO</v>
      </c>
      <c r="O159" t="str">
        <f t="shared" si="7"/>
        <v/>
      </c>
      <c r="P159" s="50" t="str">
        <f t="shared" si="8"/>
        <v>45509104083278633TRANSPORTE38,145510</v>
      </c>
      <c r="Q159" s="1">
        <f>IF(A159=0,"",VLOOKUP($A159,RESUMO!$A$8:$B$83,2,FALSE))</f>
        <v>7</v>
      </c>
    </row>
    <row r="160" spans="1:17" x14ac:dyDescent="0.25">
      <c r="A160" s="51">
        <v>45509</v>
      </c>
      <c r="B160" s="1">
        <v>1</v>
      </c>
      <c r="C160" s="49" t="s">
        <v>81</v>
      </c>
      <c r="D160" s="52" t="s">
        <v>82</v>
      </c>
      <c r="E160" s="41" t="s">
        <v>134</v>
      </c>
      <c r="G160" s="55">
        <v>38.1</v>
      </c>
      <c r="H160" s="58">
        <v>22</v>
      </c>
      <c r="I160" s="55">
        <v>838.2</v>
      </c>
      <c r="J160" s="1" t="s">
        <v>235</v>
      </c>
      <c r="K160" s="53" t="s">
        <v>21</v>
      </c>
      <c r="L160" t="s">
        <v>83</v>
      </c>
      <c r="N160" t="str">
        <f t="shared" si="6"/>
        <v>NÃO</v>
      </c>
      <c r="O160" t="str">
        <f t="shared" si="7"/>
        <v/>
      </c>
      <c r="P160" s="50" t="str">
        <f t="shared" si="8"/>
        <v>45509100977964760TRANSPORTE38,145510</v>
      </c>
      <c r="Q160" s="1">
        <f>IF(A160=0,"",VLOOKUP($A160,RESUMO!$A$8:$B$83,2,FALSE))</f>
        <v>7</v>
      </c>
    </row>
    <row r="161" spans="1:17" x14ac:dyDescent="0.25">
      <c r="A161" s="51">
        <v>45509</v>
      </c>
      <c r="B161" s="1">
        <v>1</v>
      </c>
      <c r="C161" s="49" t="s">
        <v>77</v>
      </c>
      <c r="D161" s="52" t="s">
        <v>78</v>
      </c>
      <c r="E161" s="41" t="s">
        <v>134</v>
      </c>
      <c r="G161" s="55">
        <v>35.799999999999997</v>
      </c>
      <c r="H161" s="58">
        <v>20</v>
      </c>
      <c r="I161" s="55">
        <v>716</v>
      </c>
      <c r="J161" s="1" t="s">
        <v>235</v>
      </c>
      <c r="K161" s="53" t="s">
        <v>21</v>
      </c>
      <c r="L161" t="s">
        <v>79</v>
      </c>
      <c r="N161" t="str">
        <f t="shared" si="6"/>
        <v>NÃO</v>
      </c>
      <c r="O161" t="str">
        <f t="shared" si="7"/>
        <v/>
      </c>
      <c r="P161" s="50" t="str">
        <f t="shared" si="8"/>
        <v>45509102055468626TRANSPORTE35,845510</v>
      </c>
      <c r="Q161" s="1">
        <f>IF(A161=0,"",VLOOKUP($A161,RESUMO!$A$8:$B$83,2,FALSE))</f>
        <v>7</v>
      </c>
    </row>
    <row r="162" spans="1:17" x14ac:dyDescent="0.25">
      <c r="A162" s="51">
        <v>45509</v>
      </c>
      <c r="B162" s="1">
        <v>1</v>
      </c>
      <c r="C162" s="49" t="s">
        <v>132</v>
      </c>
      <c r="D162" s="52" t="s">
        <v>133</v>
      </c>
      <c r="E162" s="41" t="s">
        <v>134</v>
      </c>
      <c r="G162" s="55">
        <v>31.2</v>
      </c>
      <c r="H162" s="58">
        <v>22</v>
      </c>
      <c r="I162" s="55">
        <v>686.4</v>
      </c>
      <c r="J162" s="1" t="s">
        <v>235</v>
      </c>
      <c r="K162" s="53" t="s">
        <v>21</v>
      </c>
      <c r="L162" t="s">
        <v>135</v>
      </c>
      <c r="N162" t="str">
        <f t="shared" si="6"/>
        <v>NÃO</v>
      </c>
      <c r="O162" t="str">
        <f t="shared" si="7"/>
        <v/>
      </c>
      <c r="P162" s="50" t="str">
        <f t="shared" si="8"/>
        <v>45509104016024862TRANSPORTE31,245510</v>
      </c>
      <c r="Q162" s="1">
        <f>IF(A162=0,"",VLOOKUP($A162,RESUMO!$A$8:$B$83,2,FALSE))</f>
        <v>7</v>
      </c>
    </row>
    <row r="163" spans="1:17" x14ac:dyDescent="0.25">
      <c r="A163" s="51">
        <v>45509</v>
      </c>
      <c r="B163" s="1">
        <v>1</v>
      </c>
      <c r="C163" s="49" t="s">
        <v>155</v>
      </c>
      <c r="D163" s="52" t="s">
        <v>156</v>
      </c>
      <c r="E163" s="41" t="s">
        <v>134</v>
      </c>
      <c r="G163" s="55">
        <v>33.299999999999997</v>
      </c>
      <c r="H163" s="58">
        <v>22</v>
      </c>
      <c r="I163" s="55">
        <v>732.59999999999991</v>
      </c>
      <c r="J163" s="1" t="s">
        <v>235</v>
      </c>
      <c r="K163" s="53" t="s">
        <v>21</v>
      </c>
      <c r="L163" t="s">
        <v>158</v>
      </c>
      <c r="N163" t="str">
        <f t="shared" si="6"/>
        <v>NÃO</v>
      </c>
      <c r="O163" t="str">
        <f t="shared" si="7"/>
        <v/>
      </c>
      <c r="P163" s="50" t="str">
        <f t="shared" si="8"/>
        <v>45509154228255604TRANSPORTE33,345510</v>
      </c>
      <c r="Q163" s="1">
        <f>IF(A163=0,"",VLOOKUP($A163,RESUMO!$A$8:$B$83,2,FALSE))</f>
        <v>7</v>
      </c>
    </row>
    <row r="164" spans="1:17" x14ac:dyDescent="0.25">
      <c r="A164" s="51">
        <v>45509</v>
      </c>
      <c r="B164" s="1">
        <v>1</v>
      </c>
      <c r="C164" s="49" t="s">
        <v>245</v>
      </c>
      <c r="D164" s="52" t="s">
        <v>246</v>
      </c>
      <c r="E164" s="41" t="s">
        <v>134</v>
      </c>
      <c r="G164" s="55">
        <v>28.4</v>
      </c>
      <c r="H164" s="58">
        <v>20</v>
      </c>
      <c r="I164" s="55">
        <v>568</v>
      </c>
      <c r="J164" s="1" t="s">
        <v>235</v>
      </c>
      <c r="K164" s="53" t="s">
        <v>21</v>
      </c>
      <c r="L164" t="s">
        <v>247</v>
      </c>
      <c r="N164" t="str">
        <f t="shared" si="6"/>
        <v>NÃO</v>
      </c>
      <c r="O164" t="str">
        <f t="shared" si="7"/>
        <v/>
      </c>
      <c r="P164" s="50" t="str">
        <f t="shared" si="8"/>
        <v>45509112235303617TRANSPORTE28,445510</v>
      </c>
      <c r="Q164" s="1">
        <f>IF(A164=0,"",VLOOKUP($A164,RESUMO!$A$8:$B$83,2,FALSE))</f>
        <v>7</v>
      </c>
    </row>
    <row r="165" spans="1:17" x14ac:dyDescent="0.25">
      <c r="A165" s="51">
        <v>45509</v>
      </c>
      <c r="B165" s="1">
        <v>1</v>
      </c>
      <c r="C165" s="49" t="s">
        <v>248</v>
      </c>
      <c r="D165" s="52" t="s">
        <v>249</v>
      </c>
      <c r="E165" s="41" t="s">
        <v>134</v>
      </c>
      <c r="G165" s="55">
        <v>37.299999999999997</v>
      </c>
      <c r="H165" s="58">
        <v>22</v>
      </c>
      <c r="I165" s="55">
        <v>820.59999999999991</v>
      </c>
      <c r="J165" s="1" t="s">
        <v>235</v>
      </c>
      <c r="K165" s="53" t="s">
        <v>21</v>
      </c>
      <c r="L165" t="s">
        <v>250</v>
      </c>
      <c r="N165" t="str">
        <f t="shared" si="6"/>
        <v>NÃO</v>
      </c>
      <c r="O165" t="str">
        <f t="shared" si="7"/>
        <v/>
      </c>
      <c r="P165" s="50" t="str">
        <f t="shared" si="8"/>
        <v>45509105318038646TRANSPORTE37,345510</v>
      </c>
      <c r="Q165" s="1">
        <f>IF(A165=0,"",VLOOKUP($A165,RESUMO!$A$8:$B$83,2,FALSE))</f>
        <v>7</v>
      </c>
    </row>
    <row r="166" spans="1:17" x14ac:dyDescent="0.25">
      <c r="A166" s="51">
        <v>45509</v>
      </c>
      <c r="B166" s="1">
        <v>1</v>
      </c>
      <c r="C166" s="49" t="s">
        <v>73</v>
      </c>
      <c r="D166" s="52" t="s">
        <v>74</v>
      </c>
      <c r="E166" s="41" t="s">
        <v>136</v>
      </c>
      <c r="G166" s="55">
        <v>4</v>
      </c>
      <c r="H166" s="58">
        <v>22</v>
      </c>
      <c r="I166" s="55">
        <v>88</v>
      </c>
      <c r="J166" s="1" t="s">
        <v>235</v>
      </c>
      <c r="K166" s="53" t="s">
        <v>21</v>
      </c>
      <c r="L166" t="s">
        <v>76</v>
      </c>
      <c r="N166" t="str">
        <f t="shared" si="6"/>
        <v>NÃO</v>
      </c>
      <c r="O166" t="str">
        <f t="shared" si="7"/>
        <v/>
      </c>
      <c r="P166" s="50" t="str">
        <f t="shared" si="8"/>
        <v>45509166016118672CAFÉ445510</v>
      </c>
      <c r="Q166" s="1">
        <f>IF(A166=0,"",VLOOKUP($A166,RESUMO!$A$8:$B$83,2,FALSE))</f>
        <v>7</v>
      </c>
    </row>
    <row r="167" spans="1:17" x14ac:dyDescent="0.25">
      <c r="A167" s="51">
        <v>45509</v>
      </c>
      <c r="B167" s="1">
        <v>1</v>
      </c>
      <c r="C167" s="49" t="s">
        <v>23</v>
      </c>
      <c r="D167" s="52" t="s">
        <v>24</v>
      </c>
      <c r="E167" s="41" t="s">
        <v>136</v>
      </c>
      <c r="G167" s="55">
        <v>4</v>
      </c>
      <c r="H167" s="58">
        <v>22</v>
      </c>
      <c r="I167" s="55">
        <v>88</v>
      </c>
      <c r="J167" s="1" t="s">
        <v>235</v>
      </c>
      <c r="K167" s="53" t="s">
        <v>21</v>
      </c>
      <c r="L167" t="s">
        <v>25</v>
      </c>
      <c r="N167" t="str">
        <f t="shared" si="6"/>
        <v>NÃO</v>
      </c>
      <c r="O167" t="str">
        <f t="shared" si="7"/>
        <v/>
      </c>
      <c r="P167" s="50" t="str">
        <f t="shared" si="8"/>
        <v>45509104083278633CAFÉ445510</v>
      </c>
      <c r="Q167" s="1">
        <f>IF(A167=0,"",VLOOKUP($A167,RESUMO!$A$8:$B$83,2,FALSE))</f>
        <v>7</v>
      </c>
    </row>
    <row r="168" spans="1:17" x14ac:dyDescent="0.25">
      <c r="A168" s="51">
        <v>45509</v>
      </c>
      <c r="B168" s="1">
        <v>1</v>
      </c>
      <c r="C168" s="49" t="s">
        <v>81</v>
      </c>
      <c r="D168" s="52" t="s">
        <v>82</v>
      </c>
      <c r="E168" s="41" t="s">
        <v>136</v>
      </c>
      <c r="G168" s="55">
        <v>4</v>
      </c>
      <c r="H168" s="58">
        <v>22</v>
      </c>
      <c r="I168" s="55">
        <v>88</v>
      </c>
      <c r="J168" s="1" t="s">
        <v>235</v>
      </c>
      <c r="K168" s="53" t="s">
        <v>21</v>
      </c>
      <c r="L168" t="s">
        <v>83</v>
      </c>
      <c r="N168" t="str">
        <f t="shared" si="6"/>
        <v>NÃO</v>
      </c>
      <c r="O168" t="str">
        <f t="shared" si="7"/>
        <v/>
      </c>
      <c r="P168" s="50" t="str">
        <f t="shared" si="8"/>
        <v>45509100977964760CAFÉ445510</v>
      </c>
      <c r="Q168" s="1">
        <f>IF(A168=0,"",VLOOKUP($A168,RESUMO!$A$8:$B$83,2,FALSE))</f>
        <v>7</v>
      </c>
    </row>
    <row r="169" spans="1:17" x14ac:dyDescent="0.25">
      <c r="A169" s="51">
        <v>45509</v>
      </c>
      <c r="B169" s="1">
        <v>1</v>
      </c>
      <c r="C169" s="49" t="s">
        <v>77</v>
      </c>
      <c r="D169" s="52" t="s">
        <v>78</v>
      </c>
      <c r="E169" s="41" t="s">
        <v>136</v>
      </c>
      <c r="G169" s="55">
        <v>4</v>
      </c>
      <c r="H169" s="58">
        <v>20</v>
      </c>
      <c r="I169" s="55">
        <v>80</v>
      </c>
      <c r="J169" s="1" t="s">
        <v>235</v>
      </c>
      <c r="K169" s="53" t="s">
        <v>21</v>
      </c>
      <c r="L169" s="1" t="s">
        <v>79</v>
      </c>
      <c r="N169" t="str">
        <f t="shared" si="6"/>
        <v>NÃO</v>
      </c>
      <c r="O169" t="str">
        <f t="shared" si="7"/>
        <v/>
      </c>
      <c r="P169" s="50" t="str">
        <f t="shared" si="8"/>
        <v>45509102055468626CAFÉ445510</v>
      </c>
      <c r="Q169" s="1">
        <f>IF(A169=0,"",VLOOKUP($A169,RESUMO!$A$8:$B$83,2,FALSE))</f>
        <v>7</v>
      </c>
    </row>
    <row r="170" spans="1:17" x14ac:dyDescent="0.25">
      <c r="A170" s="51">
        <v>45509</v>
      </c>
      <c r="B170" s="1">
        <v>1</v>
      </c>
      <c r="C170" s="49" t="s">
        <v>132</v>
      </c>
      <c r="D170" s="52" t="s">
        <v>133</v>
      </c>
      <c r="E170" s="41" t="s">
        <v>136</v>
      </c>
      <c r="G170" s="55">
        <v>4</v>
      </c>
      <c r="H170" s="58">
        <v>22</v>
      </c>
      <c r="I170" s="55">
        <v>88</v>
      </c>
      <c r="J170" s="1" t="s">
        <v>235</v>
      </c>
      <c r="K170" s="53" t="s">
        <v>21</v>
      </c>
      <c r="L170" s="1" t="s">
        <v>135</v>
      </c>
      <c r="N170" t="str">
        <f t="shared" si="6"/>
        <v>NÃO</v>
      </c>
      <c r="O170" t="str">
        <f t="shared" si="7"/>
        <v/>
      </c>
      <c r="P170" s="50" t="str">
        <f t="shared" si="8"/>
        <v>45509104016024862CAFÉ445510</v>
      </c>
      <c r="Q170" s="1">
        <f>IF(A170=0,"",VLOOKUP($A170,RESUMO!$A$8:$B$83,2,FALSE))</f>
        <v>7</v>
      </c>
    </row>
    <row r="171" spans="1:17" x14ac:dyDescent="0.25">
      <c r="A171" s="51">
        <v>45509</v>
      </c>
      <c r="B171" s="1">
        <v>1</v>
      </c>
      <c r="C171" s="49" t="s">
        <v>155</v>
      </c>
      <c r="D171" s="52" t="s">
        <v>156</v>
      </c>
      <c r="E171" s="41" t="s">
        <v>136</v>
      </c>
      <c r="G171" s="55">
        <v>4</v>
      </c>
      <c r="H171" s="58">
        <v>22</v>
      </c>
      <c r="I171" s="55">
        <v>88</v>
      </c>
      <c r="J171" s="1" t="s">
        <v>235</v>
      </c>
      <c r="K171" s="53" t="s">
        <v>21</v>
      </c>
      <c r="L171" s="1" t="s">
        <v>158</v>
      </c>
      <c r="N171" t="str">
        <f t="shared" si="6"/>
        <v>NÃO</v>
      </c>
      <c r="O171" t="str">
        <f t="shared" si="7"/>
        <v/>
      </c>
      <c r="P171" s="50" t="str">
        <f t="shared" si="8"/>
        <v>45509154228255604CAFÉ445510</v>
      </c>
      <c r="Q171" s="1">
        <f>IF(A171=0,"",VLOOKUP($A171,RESUMO!$A$8:$B$83,2,FALSE))</f>
        <v>7</v>
      </c>
    </row>
    <row r="172" spans="1:17" x14ac:dyDescent="0.25">
      <c r="A172" s="51">
        <v>45509</v>
      </c>
      <c r="B172" s="1">
        <v>1</v>
      </c>
      <c r="C172" s="49" t="s">
        <v>245</v>
      </c>
      <c r="D172" s="52" t="s">
        <v>246</v>
      </c>
      <c r="E172" s="41" t="s">
        <v>136</v>
      </c>
      <c r="G172" s="55">
        <v>4</v>
      </c>
      <c r="H172" s="58">
        <v>20</v>
      </c>
      <c r="I172" s="55">
        <v>80</v>
      </c>
      <c r="J172" s="1" t="s">
        <v>235</v>
      </c>
      <c r="K172" s="53" t="s">
        <v>21</v>
      </c>
      <c r="L172" s="1" t="s">
        <v>247</v>
      </c>
      <c r="N172" t="str">
        <f t="shared" si="6"/>
        <v>NÃO</v>
      </c>
      <c r="O172" t="str">
        <f t="shared" si="7"/>
        <v/>
      </c>
      <c r="P172" s="50" t="str">
        <f t="shared" si="8"/>
        <v>45509112235303617CAFÉ445510</v>
      </c>
      <c r="Q172" s="1">
        <f>IF(A172=0,"",VLOOKUP($A172,RESUMO!$A$8:$B$83,2,FALSE))</f>
        <v>7</v>
      </c>
    </row>
    <row r="173" spans="1:17" x14ac:dyDescent="0.25">
      <c r="A173" s="51">
        <v>45509</v>
      </c>
      <c r="B173" s="1">
        <v>1</v>
      </c>
      <c r="C173" s="49" t="s">
        <v>248</v>
      </c>
      <c r="D173" s="52" t="s">
        <v>249</v>
      </c>
      <c r="E173" s="41" t="s">
        <v>136</v>
      </c>
      <c r="G173" s="55">
        <v>4</v>
      </c>
      <c r="H173" s="58">
        <v>22</v>
      </c>
      <c r="I173" s="55">
        <v>88</v>
      </c>
      <c r="J173" s="1" t="s">
        <v>235</v>
      </c>
      <c r="K173" s="53" t="s">
        <v>21</v>
      </c>
      <c r="L173" s="1" t="s">
        <v>250</v>
      </c>
      <c r="N173" t="str">
        <f t="shared" si="6"/>
        <v>NÃO</v>
      </c>
      <c r="O173" t="str">
        <f t="shared" si="7"/>
        <v/>
      </c>
      <c r="P173" s="50" t="str">
        <f t="shared" si="8"/>
        <v>45509105318038646CAFÉ445510</v>
      </c>
      <c r="Q173" s="1">
        <f>IF(A173=0,"",VLOOKUP($A173,RESUMO!$A$8:$B$83,2,FALSE))</f>
        <v>7</v>
      </c>
    </row>
    <row r="174" spans="1:17" x14ac:dyDescent="0.25">
      <c r="A174" s="51">
        <v>45509</v>
      </c>
      <c r="B174" s="1">
        <v>1</v>
      </c>
      <c r="C174" s="49" t="s">
        <v>279</v>
      </c>
      <c r="D174" s="52" t="s">
        <v>280</v>
      </c>
      <c r="E174" s="41" t="s">
        <v>157</v>
      </c>
      <c r="G174" s="55">
        <v>230</v>
      </c>
      <c r="H174" s="58">
        <v>11</v>
      </c>
      <c r="I174" s="55">
        <v>2530</v>
      </c>
      <c r="J174" s="1" t="s">
        <v>235</v>
      </c>
      <c r="K174" s="53" t="s">
        <v>21</v>
      </c>
      <c r="L174" s="1" t="s">
        <v>281</v>
      </c>
      <c r="N174" t="str">
        <f t="shared" si="6"/>
        <v>NÃO</v>
      </c>
      <c r="O174" t="str">
        <f t="shared" si="7"/>
        <v/>
      </c>
      <c r="P174" s="50" t="str">
        <f t="shared" si="8"/>
        <v>45509110559679661DIÁRIA23045510</v>
      </c>
      <c r="Q174" s="1">
        <f>IF(A174=0,"",VLOOKUP($A174,RESUMO!$A$8:$B$83,2,FALSE))</f>
        <v>7</v>
      </c>
    </row>
    <row r="175" spans="1:17" x14ac:dyDescent="0.25">
      <c r="A175" s="51">
        <v>45509</v>
      </c>
      <c r="B175" s="1">
        <v>1</v>
      </c>
      <c r="C175" s="49" t="s">
        <v>282</v>
      </c>
      <c r="D175" s="52" t="s">
        <v>283</v>
      </c>
      <c r="E175" s="41" t="s">
        <v>157</v>
      </c>
      <c r="G175" s="55">
        <v>160</v>
      </c>
      <c r="H175" s="58">
        <v>10</v>
      </c>
      <c r="I175" s="55">
        <v>1600</v>
      </c>
      <c r="J175" s="1" t="s">
        <v>235</v>
      </c>
      <c r="K175" s="53" t="s">
        <v>21</v>
      </c>
      <c r="L175" s="1" t="s">
        <v>284</v>
      </c>
      <c r="N175" t="str">
        <f t="shared" si="6"/>
        <v>NÃO</v>
      </c>
      <c r="O175" t="str">
        <f t="shared" si="7"/>
        <v/>
      </c>
      <c r="P175" s="50" t="str">
        <f t="shared" si="8"/>
        <v>45509103120153567DIÁRIA16045510</v>
      </c>
      <c r="Q175" s="1">
        <f>IF(A175=0,"",VLOOKUP($A175,RESUMO!$A$8:$B$83,2,FALSE))</f>
        <v>7</v>
      </c>
    </row>
    <row r="176" spans="1:17" x14ac:dyDescent="0.25">
      <c r="A176" s="51">
        <v>45509</v>
      </c>
      <c r="B176" s="1">
        <v>5</v>
      </c>
      <c r="C176" s="49" t="s">
        <v>285</v>
      </c>
      <c r="D176" s="52" t="s">
        <v>286</v>
      </c>
      <c r="E176" s="41" t="s">
        <v>287</v>
      </c>
      <c r="G176" s="55">
        <v>835</v>
      </c>
      <c r="I176" s="55">
        <v>835</v>
      </c>
      <c r="J176" s="1" t="s">
        <v>240</v>
      </c>
      <c r="K176" s="53" t="s">
        <v>21</v>
      </c>
      <c r="N176" t="str">
        <f t="shared" si="6"/>
        <v>SIM</v>
      </c>
      <c r="O176" t="str">
        <f t="shared" si="7"/>
        <v>SIM</v>
      </c>
      <c r="P176" s="50" t="str">
        <f t="shared" si="8"/>
        <v>45509530996544000116REALIZAÇÃO DE EXAMES - NF 314983545499</v>
      </c>
      <c r="Q176" s="1">
        <f>IF(A176=0,"",VLOOKUP($A176,RESUMO!$A$8:$B$83,2,FALSE))</f>
        <v>7</v>
      </c>
    </row>
    <row r="177" spans="1:17" x14ac:dyDescent="0.25">
      <c r="A177" s="51">
        <v>45509</v>
      </c>
      <c r="B177" s="1">
        <v>2</v>
      </c>
      <c r="C177" s="49" t="s">
        <v>26</v>
      </c>
      <c r="D177" s="52" t="s">
        <v>27</v>
      </c>
      <c r="E177" s="41" t="s">
        <v>28</v>
      </c>
      <c r="G177" s="55">
        <v>333.5</v>
      </c>
      <c r="I177" s="55">
        <v>333.5</v>
      </c>
      <c r="J177" s="1" t="s">
        <v>235</v>
      </c>
      <c r="K177" s="53" t="s">
        <v>29</v>
      </c>
      <c r="L177" s="1" t="s">
        <v>30</v>
      </c>
      <c r="N177" t="str">
        <f t="shared" si="6"/>
        <v>SIM</v>
      </c>
      <c r="O177" t="str">
        <f t="shared" si="7"/>
        <v/>
      </c>
      <c r="P177" s="50" t="str">
        <f t="shared" si="8"/>
        <v>45509207834753000141PLOTAGENS - NF A EMITIR333,545510</v>
      </c>
      <c r="Q177" s="1">
        <f>IF(A177=0,"",VLOOKUP($A177,RESUMO!$A$8:$B$83,2,FALSE))</f>
        <v>7</v>
      </c>
    </row>
    <row r="178" spans="1:17" x14ac:dyDescent="0.25">
      <c r="A178" s="51">
        <v>45509</v>
      </c>
      <c r="B178" s="1">
        <v>5</v>
      </c>
      <c r="C178" s="49" t="s">
        <v>288</v>
      </c>
      <c r="D178" s="52" t="s">
        <v>289</v>
      </c>
      <c r="E178" s="41" t="s">
        <v>290</v>
      </c>
      <c r="G178" s="55">
        <v>3042.5</v>
      </c>
      <c r="I178" s="55">
        <v>3042.5</v>
      </c>
      <c r="J178" s="1" t="s">
        <v>238</v>
      </c>
      <c r="K178" s="53" t="s">
        <v>47</v>
      </c>
      <c r="N178" t="str">
        <f t="shared" si="6"/>
        <v>SIM</v>
      </c>
      <c r="O178" t="str">
        <f t="shared" si="7"/>
        <v>SIM</v>
      </c>
      <c r="P178" s="50" t="str">
        <f t="shared" si="8"/>
        <v>45509505512402000270EMCEKRETE - NF 607213042,545497</v>
      </c>
      <c r="Q178" s="1">
        <f>IF(A178=0,"",VLOOKUP($A178,RESUMO!$A$8:$B$83,2,FALSE))</f>
        <v>7</v>
      </c>
    </row>
    <row r="179" spans="1:17" x14ac:dyDescent="0.25">
      <c r="A179" s="51">
        <v>45509</v>
      </c>
      <c r="B179" s="1">
        <v>3</v>
      </c>
      <c r="C179" s="49" t="s">
        <v>104</v>
      </c>
      <c r="D179" s="52" t="s">
        <v>105</v>
      </c>
      <c r="E179" s="41" t="s">
        <v>291</v>
      </c>
      <c r="G179" s="55">
        <v>1553.78</v>
      </c>
      <c r="I179" s="55">
        <v>1553.78</v>
      </c>
      <c r="J179" s="1" t="s">
        <v>292</v>
      </c>
      <c r="K179" s="53" t="s">
        <v>47</v>
      </c>
      <c r="N179" t="str">
        <f t="shared" si="6"/>
        <v>SIM</v>
      </c>
      <c r="O179" t="str">
        <f t="shared" si="7"/>
        <v/>
      </c>
      <c r="P179" s="50" t="str">
        <f t="shared" si="8"/>
        <v>45509332392731000116MATERIAIS DIVERSOS - NF 21481553,7845518</v>
      </c>
      <c r="Q179" s="1">
        <f>IF(A179=0,"",VLOOKUP($A179,RESUMO!$A$8:$B$83,2,FALSE))</f>
        <v>7</v>
      </c>
    </row>
    <row r="180" spans="1:17" x14ac:dyDescent="0.25">
      <c r="A180" s="51">
        <v>45509</v>
      </c>
      <c r="B180" s="1">
        <v>2</v>
      </c>
      <c r="C180" s="49" t="s">
        <v>193</v>
      </c>
      <c r="D180" s="52" t="s">
        <v>194</v>
      </c>
      <c r="E180" s="41" t="s">
        <v>293</v>
      </c>
      <c r="G180" s="55">
        <v>4090</v>
      </c>
      <c r="I180" s="55">
        <v>4090</v>
      </c>
      <c r="J180" s="1" t="s">
        <v>235</v>
      </c>
      <c r="K180" s="53" t="s">
        <v>47</v>
      </c>
      <c r="L180" s="1" t="s">
        <v>196</v>
      </c>
      <c r="N180" t="str">
        <f t="shared" si="6"/>
        <v>NÃO</v>
      </c>
      <c r="O180" t="str">
        <f t="shared" si="7"/>
        <v/>
      </c>
      <c r="P180" s="50" t="str">
        <f t="shared" si="8"/>
        <v>45509237052904870BRITA E AREIA - 4901/4864/4865409045510</v>
      </c>
      <c r="Q180" s="1">
        <f>IF(A180=0,"",VLOOKUP($A180,RESUMO!$A$8:$B$83,2,FALSE))</f>
        <v>7</v>
      </c>
    </row>
    <row r="181" spans="1:17" x14ac:dyDescent="0.25">
      <c r="A181" s="51">
        <v>45509</v>
      </c>
      <c r="B181" s="1">
        <v>3</v>
      </c>
      <c r="C181" s="49" t="s">
        <v>217</v>
      </c>
      <c r="D181" s="52" t="s">
        <v>218</v>
      </c>
      <c r="E181" s="41" t="s">
        <v>294</v>
      </c>
      <c r="G181" s="55">
        <v>972</v>
      </c>
      <c r="I181" s="55">
        <v>972</v>
      </c>
      <c r="J181" s="1" t="s">
        <v>235</v>
      </c>
      <c r="K181" s="53" t="s">
        <v>21</v>
      </c>
      <c r="N181" t="str">
        <f t="shared" si="6"/>
        <v>SIM</v>
      </c>
      <c r="O181" t="str">
        <f t="shared" si="7"/>
        <v/>
      </c>
      <c r="P181" s="50" t="str">
        <f t="shared" si="8"/>
        <v>45509351708324000110UNIFORMES - NF 71697245510</v>
      </c>
      <c r="Q181" s="1">
        <f>IF(A181=0,"",VLOOKUP($A181,RESUMO!$A$8:$B$83,2,FALSE))</f>
        <v>7</v>
      </c>
    </row>
    <row r="182" spans="1:17" x14ac:dyDescent="0.25">
      <c r="A182" s="51">
        <v>45509</v>
      </c>
      <c r="B182" s="1">
        <v>3</v>
      </c>
      <c r="C182" s="49" t="s">
        <v>295</v>
      </c>
      <c r="D182" s="52" t="s">
        <v>296</v>
      </c>
      <c r="E182" s="41" t="s">
        <v>297</v>
      </c>
      <c r="G182" s="55">
        <v>156</v>
      </c>
      <c r="I182" s="55">
        <v>156</v>
      </c>
      <c r="J182" s="1" t="s">
        <v>235</v>
      </c>
      <c r="K182" s="53" t="s">
        <v>21</v>
      </c>
      <c r="N182" t="str">
        <f t="shared" si="6"/>
        <v>SIM</v>
      </c>
      <c r="O182" t="str">
        <f t="shared" si="7"/>
        <v/>
      </c>
      <c r="P182" s="50" t="str">
        <f t="shared" si="8"/>
        <v>45509336245582000113REALIZAÇÃO DE EXAMES - NF 2024/58615645510</v>
      </c>
      <c r="Q182" s="1">
        <f>IF(A182=0,"",VLOOKUP($A182,RESUMO!$A$8:$B$83,2,FALSE))</f>
        <v>7</v>
      </c>
    </row>
    <row r="183" spans="1:17" x14ac:dyDescent="0.25">
      <c r="A183" s="51">
        <v>45509</v>
      </c>
      <c r="B183" s="1">
        <v>3</v>
      </c>
      <c r="C183" s="49" t="s">
        <v>180</v>
      </c>
      <c r="D183" s="52" t="s">
        <v>181</v>
      </c>
      <c r="E183" s="41" t="s">
        <v>298</v>
      </c>
      <c r="G183" s="55">
        <v>83.46</v>
      </c>
      <c r="I183" s="55">
        <v>83.46</v>
      </c>
      <c r="J183" s="1" t="s">
        <v>299</v>
      </c>
      <c r="K183" s="53" t="s">
        <v>39</v>
      </c>
      <c r="N183" t="str">
        <f t="shared" si="6"/>
        <v>SIM</v>
      </c>
      <c r="O183" t="str">
        <f t="shared" si="7"/>
        <v/>
      </c>
      <c r="P183" s="50" t="str">
        <f t="shared" si="8"/>
        <v>45509307409393000130REBOLO DIAMANTADO - NF 268583,4645520</v>
      </c>
      <c r="Q183" s="1">
        <f>IF(A183=0,"",VLOOKUP($A183,RESUMO!$A$8:$B$83,2,FALSE))</f>
        <v>7</v>
      </c>
    </row>
    <row r="184" spans="1:17" x14ac:dyDescent="0.25">
      <c r="A184" s="51">
        <v>45509</v>
      </c>
      <c r="B184" s="1">
        <v>3</v>
      </c>
      <c r="C184" s="49" t="s">
        <v>180</v>
      </c>
      <c r="D184" s="52" t="s">
        <v>181</v>
      </c>
      <c r="E184" s="41" t="s">
        <v>300</v>
      </c>
      <c r="G184" s="55">
        <v>605</v>
      </c>
      <c r="I184" s="55">
        <v>605</v>
      </c>
      <c r="J184" s="1" t="s">
        <v>299</v>
      </c>
      <c r="K184" s="53" t="s">
        <v>39</v>
      </c>
      <c r="N184" t="str">
        <f t="shared" si="6"/>
        <v>SIM</v>
      </c>
      <c r="O184" t="str">
        <f t="shared" si="7"/>
        <v/>
      </c>
      <c r="P184" s="50" t="str">
        <f t="shared" si="8"/>
        <v>45509307409393000130MOTOR, MANGOTE, MARTELO, SERRA - NF 2537160545520</v>
      </c>
      <c r="Q184" s="1">
        <f>IF(A184=0,"",VLOOKUP($A184,RESUMO!$A$8:$B$83,2,FALSE))</f>
        <v>7</v>
      </c>
    </row>
    <row r="185" spans="1:17" x14ac:dyDescent="0.25">
      <c r="A185" s="51">
        <v>45509</v>
      </c>
      <c r="B185" s="1">
        <v>3</v>
      </c>
      <c r="C185" s="49" t="s">
        <v>275</v>
      </c>
      <c r="D185" s="52" t="s">
        <v>276</v>
      </c>
      <c r="E185" s="41" t="s">
        <v>301</v>
      </c>
      <c r="G185" s="55">
        <v>789.84</v>
      </c>
      <c r="I185" s="55">
        <v>789.84</v>
      </c>
      <c r="J185" s="1" t="s">
        <v>302</v>
      </c>
      <c r="K185" s="53" t="s">
        <v>21</v>
      </c>
      <c r="N185" t="str">
        <f t="shared" si="6"/>
        <v>SIM</v>
      </c>
      <c r="O185" t="str">
        <f t="shared" si="7"/>
        <v/>
      </c>
      <c r="P185" s="50" t="str">
        <f t="shared" si="8"/>
        <v>45509312463472000240CINTO, TALABARTE - NF 145202789,8445513</v>
      </c>
      <c r="Q185" s="1">
        <f>IF(A185=0,"",VLOOKUP($A185,RESUMO!$A$8:$B$83,2,FALSE))</f>
        <v>7</v>
      </c>
    </row>
    <row r="186" spans="1:17" x14ac:dyDescent="0.25">
      <c r="A186" s="51">
        <v>45509</v>
      </c>
      <c r="B186" s="1">
        <v>3</v>
      </c>
      <c r="C186" s="49" t="s">
        <v>258</v>
      </c>
      <c r="D186" s="52" t="s">
        <v>259</v>
      </c>
      <c r="E186" s="41" t="s">
        <v>303</v>
      </c>
      <c r="G186" s="55">
        <v>1400</v>
      </c>
      <c r="I186" s="55">
        <v>1400</v>
      </c>
      <c r="J186" s="1" t="s">
        <v>304</v>
      </c>
      <c r="K186" s="53" t="s">
        <v>39</v>
      </c>
      <c r="N186" t="str">
        <f t="shared" si="6"/>
        <v>SIM</v>
      </c>
      <c r="O186" t="str">
        <f t="shared" si="7"/>
        <v/>
      </c>
      <c r="P186" s="50" t="str">
        <f t="shared" si="8"/>
        <v>45509341598885000150LOCAÇÃO DE CAÇAMBAS - NF 1736140045516</v>
      </c>
      <c r="Q186" s="1">
        <f>IF(A186=0,"",VLOOKUP($A186,RESUMO!$A$8:$B$83,2,FALSE))</f>
        <v>7</v>
      </c>
    </row>
    <row r="187" spans="1:17" x14ac:dyDescent="0.25">
      <c r="A187" s="51">
        <v>45509</v>
      </c>
      <c r="B187" s="1">
        <v>3</v>
      </c>
      <c r="C187" s="49" t="s">
        <v>305</v>
      </c>
      <c r="D187" s="52" t="s">
        <v>306</v>
      </c>
      <c r="E187" s="41" t="s">
        <v>307</v>
      </c>
      <c r="G187" s="55">
        <v>4304</v>
      </c>
      <c r="I187" s="55">
        <v>4304</v>
      </c>
      <c r="J187" s="1" t="s">
        <v>299</v>
      </c>
      <c r="K187" s="53" t="s">
        <v>47</v>
      </c>
      <c r="N187" t="str">
        <f t="shared" si="6"/>
        <v>SIM</v>
      </c>
      <c r="O187" t="str">
        <f t="shared" si="7"/>
        <v/>
      </c>
      <c r="P187" s="50" t="str">
        <f t="shared" si="8"/>
        <v>45509329067113023560CONCRETAGEM - NF 2024/1035430445520</v>
      </c>
      <c r="Q187" s="1">
        <f>IF(A187=0,"",VLOOKUP($A187,RESUMO!$A$8:$B$83,2,FALSE))</f>
        <v>7</v>
      </c>
    </row>
    <row r="188" spans="1:17" x14ac:dyDescent="0.25">
      <c r="A188" s="51">
        <v>45509</v>
      </c>
      <c r="B188" s="1">
        <v>4</v>
      </c>
      <c r="C188" s="49" t="s">
        <v>31</v>
      </c>
      <c r="D188" s="52" t="s">
        <v>32</v>
      </c>
      <c r="E188" s="41" t="s">
        <v>308</v>
      </c>
      <c r="G188" s="55">
        <v>240</v>
      </c>
      <c r="I188" s="55">
        <v>240</v>
      </c>
      <c r="J188" s="1" t="s">
        <v>235</v>
      </c>
      <c r="K188" s="53" t="s">
        <v>21</v>
      </c>
      <c r="L188" s="1" t="s">
        <v>35</v>
      </c>
      <c r="N188" t="str">
        <f t="shared" si="6"/>
        <v>NÃO</v>
      </c>
      <c r="O188" t="str">
        <f t="shared" si="7"/>
        <v/>
      </c>
      <c r="P188" s="50" t="str">
        <f t="shared" si="8"/>
        <v>45509427648990687PAPELARIA ESCRITÓRIO NA OBRA24045510</v>
      </c>
      <c r="Q188" s="1">
        <f>IF(A188=0,"",VLOOKUP($A188,RESUMO!$A$8:$B$83,2,FALSE))</f>
        <v>7</v>
      </c>
    </row>
    <row r="189" spans="1:17" x14ac:dyDescent="0.25">
      <c r="A189" s="51">
        <v>45509</v>
      </c>
      <c r="B189" s="1">
        <v>2</v>
      </c>
      <c r="C189" s="49" t="s">
        <v>309</v>
      </c>
      <c r="D189" s="52" t="s">
        <v>310</v>
      </c>
      <c r="E189" s="41" t="s">
        <v>311</v>
      </c>
      <c r="G189" s="55">
        <v>190</v>
      </c>
      <c r="I189" s="55">
        <v>190</v>
      </c>
      <c r="J189" s="1" t="s">
        <v>235</v>
      </c>
      <c r="K189" s="53" t="s">
        <v>29</v>
      </c>
      <c r="L189" s="1" t="s">
        <v>312</v>
      </c>
      <c r="N189" t="str">
        <f t="shared" si="6"/>
        <v>NÃO</v>
      </c>
      <c r="O189" t="str">
        <f t="shared" si="7"/>
        <v/>
      </c>
      <c r="P189" s="50" t="str">
        <f t="shared" si="8"/>
        <v>45509215589182646FRETE TUPI - 01/0819045510</v>
      </c>
      <c r="Q189" s="1">
        <f>IF(A189=0,"",VLOOKUP($A189,RESUMO!$A$8:$B$83,2,FALSE))</f>
        <v>7</v>
      </c>
    </row>
    <row r="190" spans="1:17" x14ac:dyDescent="0.25">
      <c r="A190" s="51">
        <v>45509</v>
      </c>
      <c r="B190" s="1">
        <v>5</v>
      </c>
      <c r="C190" s="49" t="s">
        <v>69</v>
      </c>
      <c r="D190" s="52" t="s">
        <v>70</v>
      </c>
      <c r="E190" s="41" t="s">
        <v>313</v>
      </c>
      <c r="G190" s="55">
        <v>1930</v>
      </c>
      <c r="I190" s="55">
        <v>1930</v>
      </c>
      <c r="J190" s="1" t="s">
        <v>314</v>
      </c>
      <c r="K190" s="53" t="s">
        <v>47</v>
      </c>
      <c r="N190" t="str">
        <f t="shared" si="6"/>
        <v>SIM</v>
      </c>
      <c r="O190" t="str">
        <f t="shared" si="7"/>
        <v>SIM</v>
      </c>
      <c r="P190" s="50" t="str">
        <f t="shared" si="8"/>
        <v>45509542841924000160ARAME - AGUARDANDO NF193045503</v>
      </c>
      <c r="Q190" s="1">
        <f>IF(A190=0,"",VLOOKUP($A190,RESUMO!$A$8:$B$83,2,FALSE))</f>
        <v>7</v>
      </c>
    </row>
    <row r="191" spans="1:17" x14ac:dyDescent="0.25">
      <c r="A191" s="51">
        <v>45524</v>
      </c>
      <c r="B191" s="1">
        <v>1</v>
      </c>
      <c r="C191" s="49" t="s">
        <v>73</v>
      </c>
      <c r="D191" s="52" t="s">
        <v>74</v>
      </c>
      <c r="E191" s="41" t="s">
        <v>19</v>
      </c>
      <c r="G191" s="55">
        <v>2400</v>
      </c>
      <c r="I191" s="55">
        <v>2400</v>
      </c>
      <c r="J191" s="1" t="s">
        <v>315</v>
      </c>
      <c r="K191" s="53" t="s">
        <v>21</v>
      </c>
      <c r="L191" s="1" t="s">
        <v>76</v>
      </c>
      <c r="N191" t="str">
        <f t="shared" si="6"/>
        <v>NÃO</v>
      </c>
      <c r="O191" t="str">
        <f t="shared" si="7"/>
        <v/>
      </c>
      <c r="P191" s="50" t="str">
        <f t="shared" si="8"/>
        <v>45524166016118672SALÁRIO240045524</v>
      </c>
      <c r="Q191" s="1">
        <f>IF(A191=0,"",VLOOKUP($A191,RESUMO!$A$8:$B$83,2,FALSE))</f>
        <v>8</v>
      </c>
    </row>
    <row r="192" spans="1:17" x14ac:dyDescent="0.25">
      <c r="A192" s="51">
        <v>45524</v>
      </c>
      <c r="B192" s="1">
        <v>1</v>
      </c>
      <c r="C192" s="49" t="s">
        <v>23</v>
      </c>
      <c r="D192" s="52" t="s">
        <v>24</v>
      </c>
      <c r="E192" s="41" t="s">
        <v>19</v>
      </c>
      <c r="G192" s="55">
        <v>916</v>
      </c>
      <c r="I192" s="55">
        <v>916</v>
      </c>
      <c r="J192" s="1" t="s">
        <v>315</v>
      </c>
      <c r="K192" s="53" t="s">
        <v>21</v>
      </c>
      <c r="L192" s="1" t="s">
        <v>25</v>
      </c>
      <c r="N192" t="str">
        <f t="shared" si="6"/>
        <v>NÃO</v>
      </c>
      <c r="O192" t="str">
        <f t="shared" si="7"/>
        <v/>
      </c>
      <c r="P192" s="50" t="str">
        <f t="shared" si="8"/>
        <v>45524104083278633SALÁRIO91645524</v>
      </c>
      <c r="Q192" s="1">
        <f>IF(A192=0,"",VLOOKUP($A192,RESUMO!$A$8:$B$83,2,FALSE))</f>
        <v>8</v>
      </c>
    </row>
    <row r="193" spans="1:17" x14ac:dyDescent="0.25">
      <c r="A193" s="51">
        <v>45524</v>
      </c>
      <c r="B193" s="1">
        <v>1</v>
      </c>
      <c r="C193" s="49" t="s">
        <v>81</v>
      </c>
      <c r="D193" s="52" t="s">
        <v>82</v>
      </c>
      <c r="E193" s="41" t="s">
        <v>19</v>
      </c>
      <c r="G193" s="55">
        <v>642.79999999999995</v>
      </c>
      <c r="I193" s="55">
        <v>642.79999999999995</v>
      </c>
      <c r="J193" s="1" t="s">
        <v>315</v>
      </c>
      <c r="K193" s="53" t="s">
        <v>21</v>
      </c>
      <c r="L193" s="1" t="s">
        <v>83</v>
      </c>
      <c r="N193" t="str">
        <f t="shared" si="6"/>
        <v>NÃO</v>
      </c>
      <c r="O193" t="str">
        <f t="shared" si="7"/>
        <v/>
      </c>
      <c r="P193" s="50" t="str">
        <f t="shared" si="8"/>
        <v>45524100977964760SALÁRIO642,845524</v>
      </c>
      <c r="Q193" s="1">
        <f>IF(A193=0,"",VLOOKUP($A193,RESUMO!$A$8:$B$83,2,FALSE))</f>
        <v>8</v>
      </c>
    </row>
    <row r="194" spans="1:17" x14ac:dyDescent="0.25">
      <c r="A194" s="51">
        <v>45524</v>
      </c>
      <c r="B194" s="1">
        <v>1</v>
      </c>
      <c r="C194" s="49" t="s">
        <v>77</v>
      </c>
      <c r="D194" s="52" t="s">
        <v>78</v>
      </c>
      <c r="E194" s="41" t="s">
        <v>19</v>
      </c>
      <c r="G194" s="55">
        <v>642.79999999999995</v>
      </c>
      <c r="I194" s="55">
        <v>642.79999999999995</v>
      </c>
      <c r="J194" s="1" t="s">
        <v>315</v>
      </c>
      <c r="K194" s="53" t="s">
        <v>21</v>
      </c>
      <c r="L194" s="1" t="s">
        <v>79</v>
      </c>
      <c r="N194" t="str">
        <f t="shared" ref="N194:N257" si="9">IF(ISERROR(SEARCH("NF",E194,1)),"NÃO","SIM")</f>
        <v>NÃO</v>
      </c>
      <c r="O194" t="str">
        <f t="shared" ref="O194:O257" si="10">IF($B194=5,"SIM","")</f>
        <v/>
      </c>
      <c r="P194" s="50" t="str">
        <f t="shared" ref="P194:P257" si="11">A194&amp;B194&amp;C194&amp;E194&amp;G194&amp;EDATE(J194,0)</f>
        <v>45524102055468626SALÁRIO642,845524</v>
      </c>
      <c r="Q194" s="1">
        <f>IF(A194=0,"",VLOOKUP($A194,RESUMO!$A$8:$B$83,2,FALSE))</f>
        <v>8</v>
      </c>
    </row>
    <row r="195" spans="1:17" x14ac:dyDescent="0.25">
      <c r="A195" s="51">
        <v>45524</v>
      </c>
      <c r="B195" s="1">
        <v>1</v>
      </c>
      <c r="C195" s="49" t="s">
        <v>132</v>
      </c>
      <c r="D195" s="52" t="s">
        <v>133</v>
      </c>
      <c r="E195" s="41" t="s">
        <v>19</v>
      </c>
      <c r="G195" s="55">
        <v>1104.8</v>
      </c>
      <c r="I195" s="55">
        <v>1104.8</v>
      </c>
      <c r="J195" s="1" t="s">
        <v>315</v>
      </c>
      <c r="K195" s="53" t="s">
        <v>21</v>
      </c>
      <c r="L195" s="1" t="s">
        <v>135</v>
      </c>
      <c r="N195" t="str">
        <f t="shared" si="9"/>
        <v>NÃO</v>
      </c>
      <c r="O195" t="str">
        <f t="shared" si="10"/>
        <v/>
      </c>
      <c r="P195" s="50" t="str">
        <f t="shared" si="11"/>
        <v>45524104016024862SALÁRIO1104,845524</v>
      </c>
      <c r="Q195" s="1">
        <f>IF(A195=0,"",VLOOKUP($A195,RESUMO!$A$8:$B$83,2,FALSE))</f>
        <v>8</v>
      </c>
    </row>
    <row r="196" spans="1:17" x14ac:dyDescent="0.25">
      <c r="A196" s="51">
        <v>45524</v>
      </c>
      <c r="B196" s="1">
        <v>1</v>
      </c>
      <c r="C196" s="49" t="s">
        <v>155</v>
      </c>
      <c r="D196" s="52" t="s">
        <v>156</v>
      </c>
      <c r="E196" s="41" t="s">
        <v>19</v>
      </c>
      <c r="G196" s="55">
        <v>1104.8</v>
      </c>
      <c r="I196" s="55">
        <v>1104.8</v>
      </c>
      <c r="J196" s="1" t="s">
        <v>315</v>
      </c>
      <c r="K196" s="53" t="s">
        <v>21</v>
      </c>
      <c r="L196" s="1" t="s">
        <v>158</v>
      </c>
      <c r="N196" t="str">
        <f t="shared" si="9"/>
        <v>NÃO</v>
      </c>
      <c r="O196" t="str">
        <f t="shared" si="10"/>
        <v/>
      </c>
      <c r="P196" s="50" t="str">
        <f t="shared" si="11"/>
        <v>45524154228255604SALÁRIO1104,845524</v>
      </c>
      <c r="Q196" s="1">
        <f>IF(A196=0,"",VLOOKUP($A196,RESUMO!$A$8:$B$83,2,FALSE))</f>
        <v>8</v>
      </c>
    </row>
    <row r="197" spans="1:17" x14ac:dyDescent="0.25">
      <c r="A197" s="51">
        <v>45524</v>
      </c>
      <c r="B197" s="1">
        <v>1</v>
      </c>
      <c r="C197" s="49" t="s">
        <v>245</v>
      </c>
      <c r="D197" s="52" t="s">
        <v>246</v>
      </c>
      <c r="E197" s="41" t="s">
        <v>19</v>
      </c>
      <c r="G197" s="55">
        <v>1104.8</v>
      </c>
      <c r="I197" s="55">
        <v>1104.8</v>
      </c>
      <c r="J197" s="1" t="s">
        <v>315</v>
      </c>
      <c r="K197" s="53" t="s">
        <v>21</v>
      </c>
      <c r="L197" s="1" t="s">
        <v>247</v>
      </c>
      <c r="N197" t="str">
        <f t="shared" si="9"/>
        <v>NÃO</v>
      </c>
      <c r="O197" t="str">
        <f t="shared" si="10"/>
        <v/>
      </c>
      <c r="P197" s="50" t="str">
        <f t="shared" si="11"/>
        <v>45524112235303617SALÁRIO1104,845524</v>
      </c>
      <c r="Q197" s="1">
        <f>IF(A197=0,"",VLOOKUP($A197,RESUMO!$A$8:$B$83,2,FALSE))</f>
        <v>8</v>
      </c>
    </row>
    <row r="198" spans="1:17" x14ac:dyDescent="0.25">
      <c r="A198" s="51">
        <v>45524</v>
      </c>
      <c r="B198" s="1">
        <v>1</v>
      </c>
      <c r="C198" s="49" t="s">
        <v>248</v>
      </c>
      <c r="D198" s="52" t="s">
        <v>249</v>
      </c>
      <c r="E198" s="41" t="s">
        <v>19</v>
      </c>
      <c r="G198" s="55">
        <v>1104.8</v>
      </c>
      <c r="I198" s="55">
        <v>1104.8</v>
      </c>
      <c r="J198" s="1" t="s">
        <v>315</v>
      </c>
      <c r="K198" s="53" t="s">
        <v>21</v>
      </c>
      <c r="L198" s="1" t="s">
        <v>250</v>
      </c>
      <c r="N198" t="str">
        <f t="shared" si="9"/>
        <v>NÃO</v>
      </c>
      <c r="O198" t="str">
        <f t="shared" si="10"/>
        <v/>
      </c>
      <c r="P198" s="50" t="str">
        <f t="shared" si="11"/>
        <v>45524105318038646SALÁRIO1104,845524</v>
      </c>
      <c r="Q198" s="1">
        <f>IF(A198=0,"",VLOOKUP($A198,RESUMO!$A$8:$B$83,2,FALSE))</f>
        <v>8</v>
      </c>
    </row>
    <row r="199" spans="1:17" x14ac:dyDescent="0.25">
      <c r="A199" s="51">
        <v>45524</v>
      </c>
      <c r="B199" s="1">
        <v>3</v>
      </c>
      <c r="C199" s="49" t="s">
        <v>251</v>
      </c>
      <c r="D199" s="52" t="s">
        <v>252</v>
      </c>
      <c r="E199" s="41" t="s">
        <v>316</v>
      </c>
      <c r="G199" s="55">
        <v>1662.99</v>
      </c>
      <c r="I199" s="55">
        <v>1662.99</v>
      </c>
      <c r="J199" s="1" t="s">
        <v>315</v>
      </c>
      <c r="K199" s="53" t="s">
        <v>21</v>
      </c>
      <c r="N199" t="str">
        <f t="shared" si="9"/>
        <v>NÃO</v>
      </c>
      <c r="O199" t="str">
        <f t="shared" si="10"/>
        <v/>
      </c>
      <c r="P199" s="50" t="str">
        <f t="shared" si="11"/>
        <v>45524300360305000104COMPETENCIA 07/20241662,9945524</v>
      </c>
      <c r="Q199" s="1">
        <f>IF(A199=0,"",VLOOKUP($A199,RESUMO!$A$8:$B$83,2,FALSE))</f>
        <v>8</v>
      </c>
    </row>
    <row r="200" spans="1:17" x14ac:dyDescent="0.25">
      <c r="A200" s="51">
        <v>45524</v>
      </c>
      <c r="B200" s="1">
        <v>3</v>
      </c>
      <c r="C200" s="49" t="s">
        <v>255</v>
      </c>
      <c r="D200" s="52" t="s">
        <v>256</v>
      </c>
      <c r="E200" s="41" t="s">
        <v>316</v>
      </c>
      <c r="G200" s="55">
        <v>8406.77</v>
      </c>
      <c r="I200" s="55">
        <v>8406.77</v>
      </c>
      <c r="J200" s="1" t="s">
        <v>315</v>
      </c>
      <c r="K200" s="53" t="s">
        <v>21</v>
      </c>
      <c r="N200" t="str">
        <f t="shared" si="9"/>
        <v>NÃO</v>
      </c>
      <c r="O200" t="str">
        <f t="shared" si="10"/>
        <v/>
      </c>
      <c r="P200" s="50" t="str">
        <f t="shared" si="11"/>
        <v>45524300394460000141COMPETENCIA 07/20248406,7745524</v>
      </c>
      <c r="Q200" s="1">
        <f>IF(A200=0,"",VLOOKUP($A200,RESUMO!$A$8:$B$83,2,FALSE))</f>
        <v>8</v>
      </c>
    </row>
    <row r="201" spans="1:17" x14ac:dyDescent="0.25">
      <c r="A201" s="51">
        <v>45524</v>
      </c>
      <c r="B201" s="1">
        <v>3</v>
      </c>
      <c r="C201" s="49" t="s">
        <v>215</v>
      </c>
      <c r="D201" s="52" t="s">
        <v>216</v>
      </c>
      <c r="E201" s="41" t="s">
        <v>316</v>
      </c>
      <c r="G201" s="55">
        <v>91.2</v>
      </c>
      <c r="I201" s="55">
        <v>91.2</v>
      </c>
      <c r="J201" s="1" t="s">
        <v>315</v>
      </c>
      <c r="K201" s="53" t="s">
        <v>21</v>
      </c>
      <c r="N201" t="str">
        <f t="shared" si="9"/>
        <v>NÃO</v>
      </c>
      <c r="O201" t="str">
        <f t="shared" si="10"/>
        <v/>
      </c>
      <c r="P201" s="50" t="str">
        <f t="shared" si="11"/>
        <v>45524310000000001COMPETENCIA 07/202491,245524</v>
      </c>
      <c r="Q201" s="1">
        <f>IF(A201=0,"",VLOOKUP($A201,RESUMO!$A$8:$B$83,2,FALSE))</f>
        <v>8</v>
      </c>
    </row>
    <row r="202" spans="1:17" x14ac:dyDescent="0.25">
      <c r="A202" s="51">
        <v>45524</v>
      </c>
      <c r="B202" s="1">
        <v>3</v>
      </c>
      <c r="C202" s="49" t="s">
        <v>104</v>
      </c>
      <c r="D202" s="52" t="s">
        <v>105</v>
      </c>
      <c r="E202" s="41" t="s">
        <v>317</v>
      </c>
      <c r="G202" s="55">
        <v>2114</v>
      </c>
      <c r="I202" s="55">
        <v>2114</v>
      </c>
      <c r="J202" s="1" t="s">
        <v>318</v>
      </c>
      <c r="K202" s="53" t="s">
        <v>47</v>
      </c>
      <c r="N202" t="str">
        <f t="shared" si="9"/>
        <v>SIM</v>
      </c>
      <c r="O202" t="str">
        <f t="shared" si="10"/>
        <v/>
      </c>
      <c r="P202" s="50" t="str">
        <f t="shared" si="11"/>
        <v>45524332392731000116MATERIAIS DIVERSOS - NF 1311211445532</v>
      </c>
      <c r="Q202" s="1">
        <f>IF(A202=0,"",VLOOKUP($A202,RESUMO!$A$8:$B$83,2,FALSE))</f>
        <v>8</v>
      </c>
    </row>
    <row r="203" spans="1:17" x14ac:dyDescent="0.25">
      <c r="A203" s="51">
        <v>45524</v>
      </c>
      <c r="B203" s="1">
        <v>3</v>
      </c>
      <c r="C203" s="49" t="s">
        <v>295</v>
      </c>
      <c r="D203" s="52" t="s">
        <v>296</v>
      </c>
      <c r="E203" s="41" t="s">
        <v>319</v>
      </c>
      <c r="G203" s="55">
        <v>156</v>
      </c>
      <c r="I203" s="55">
        <v>156</v>
      </c>
      <c r="J203" s="1" t="s">
        <v>315</v>
      </c>
      <c r="K203" s="53" t="s">
        <v>21</v>
      </c>
      <c r="N203" t="str">
        <f t="shared" si="9"/>
        <v>SIM</v>
      </c>
      <c r="O203" t="str">
        <f t="shared" si="10"/>
        <v/>
      </c>
      <c r="P203" s="50" t="str">
        <f t="shared" si="11"/>
        <v>45524336245582000113REALIZAÇÃO DE EXAMES - NF 2024/66715645524</v>
      </c>
      <c r="Q203" s="1">
        <f>IF(A203=0,"",VLOOKUP($A203,RESUMO!$A$8:$B$83,2,FALSE))</f>
        <v>8</v>
      </c>
    </row>
    <row r="204" spans="1:17" x14ac:dyDescent="0.25">
      <c r="A204" s="51">
        <v>45524</v>
      </c>
      <c r="B204" s="1">
        <v>2</v>
      </c>
      <c r="C204" s="49" t="s">
        <v>193</v>
      </c>
      <c r="D204" s="52" t="s">
        <v>194</v>
      </c>
      <c r="E204" s="41" t="s">
        <v>320</v>
      </c>
      <c r="G204" s="55">
        <v>1350</v>
      </c>
      <c r="I204" s="55">
        <v>1350</v>
      </c>
      <c r="J204" s="1" t="s">
        <v>315</v>
      </c>
      <c r="K204" s="53" t="s">
        <v>47</v>
      </c>
      <c r="L204" s="1" t="s">
        <v>196</v>
      </c>
      <c r="N204" t="str">
        <f t="shared" si="9"/>
        <v>NÃO</v>
      </c>
      <c r="O204" t="str">
        <f t="shared" si="10"/>
        <v/>
      </c>
      <c r="P204" s="50" t="str">
        <f t="shared" si="11"/>
        <v>45524237052904870CAMINHÃO DE AREIA - PED. 4883135045524</v>
      </c>
      <c r="Q204" s="1">
        <f>IF(A204=0,"",VLOOKUP($A204,RESUMO!$A$8:$B$83,2,FALSE))</f>
        <v>8</v>
      </c>
    </row>
    <row r="205" spans="1:17" x14ac:dyDescent="0.25">
      <c r="A205" s="51">
        <v>45524</v>
      </c>
      <c r="B205" s="1">
        <v>3</v>
      </c>
      <c r="C205" s="49" t="s">
        <v>180</v>
      </c>
      <c r="D205" s="52" t="s">
        <v>181</v>
      </c>
      <c r="E205" s="41" t="s">
        <v>321</v>
      </c>
      <c r="G205" s="55">
        <v>640</v>
      </c>
      <c r="I205" s="55">
        <v>640</v>
      </c>
      <c r="J205" s="1" t="s">
        <v>322</v>
      </c>
      <c r="K205" s="53" t="s">
        <v>39</v>
      </c>
      <c r="N205" t="str">
        <f t="shared" si="9"/>
        <v>SIM</v>
      </c>
      <c r="O205" t="str">
        <f t="shared" si="10"/>
        <v/>
      </c>
      <c r="P205" s="50" t="str">
        <f t="shared" si="11"/>
        <v>45524307409393000130SERRA DE MADEIRA E BANCADA - NF 2545364045527</v>
      </c>
      <c r="Q205" s="1">
        <f>IF(A205=0,"",VLOOKUP($A205,RESUMO!$A$8:$B$83,2,FALSE))</f>
        <v>8</v>
      </c>
    </row>
    <row r="206" spans="1:17" x14ac:dyDescent="0.25">
      <c r="A206" s="51">
        <v>45524</v>
      </c>
      <c r="B206" s="1">
        <v>3</v>
      </c>
      <c r="C206" s="49" t="s">
        <v>180</v>
      </c>
      <c r="D206" s="52" t="s">
        <v>181</v>
      </c>
      <c r="E206" s="41" t="s">
        <v>323</v>
      </c>
      <c r="G206" s="55">
        <v>249.9</v>
      </c>
      <c r="I206" s="55">
        <v>249.9</v>
      </c>
      <c r="J206" s="1" t="s">
        <v>322</v>
      </c>
      <c r="K206" s="53" t="s">
        <v>39</v>
      </c>
      <c r="N206" t="str">
        <f t="shared" si="9"/>
        <v>SIM</v>
      </c>
      <c r="O206" t="str">
        <f t="shared" si="10"/>
        <v/>
      </c>
      <c r="P206" s="50" t="str">
        <f t="shared" si="11"/>
        <v>45524307409393000130SERRA DE VIDEA - NF 2696249,945527</v>
      </c>
      <c r="Q206" s="1">
        <f>IF(A206=0,"",VLOOKUP($A206,RESUMO!$A$8:$B$83,2,FALSE))</f>
        <v>8</v>
      </c>
    </row>
    <row r="207" spans="1:17" x14ac:dyDescent="0.25">
      <c r="A207" s="51">
        <v>45524</v>
      </c>
      <c r="B207" s="1">
        <v>3</v>
      </c>
      <c r="C207" s="49" t="s">
        <v>124</v>
      </c>
      <c r="D207" s="52" t="s">
        <v>125</v>
      </c>
      <c r="E207" s="41" t="s">
        <v>126</v>
      </c>
      <c r="G207" s="55">
        <v>165.36</v>
      </c>
      <c r="I207" s="55">
        <v>165.36</v>
      </c>
      <c r="J207" s="1" t="s">
        <v>324</v>
      </c>
      <c r="K207" s="53" t="s">
        <v>21</v>
      </c>
      <c r="N207" t="str">
        <f t="shared" si="9"/>
        <v>NÃO</v>
      </c>
      <c r="O207" t="str">
        <f t="shared" si="10"/>
        <v/>
      </c>
      <c r="P207" s="50" t="str">
        <f t="shared" si="11"/>
        <v>45524338727707000177SEGURO COLABORADORES165,3645535</v>
      </c>
      <c r="Q207" s="1">
        <f>IF(A207=0,"",VLOOKUP($A207,RESUMO!$A$8:$B$83,2,FALSE))</f>
        <v>8</v>
      </c>
    </row>
    <row r="208" spans="1:17" x14ac:dyDescent="0.25">
      <c r="A208" s="51">
        <v>45524</v>
      </c>
      <c r="B208" s="1">
        <v>3</v>
      </c>
      <c r="C208" s="49" t="s">
        <v>128</v>
      </c>
      <c r="D208" s="52" t="s">
        <v>129</v>
      </c>
      <c r="E208" s="41" t="s">
        <v>325</v>
      </c>
      <c r="G208" s="55">
        <v>2603.6999999999998</v>
      </c>
      <c r="I208" s="55">
        <v>2603.6999999999998</v>
      </c>
      <c r="J208" s="1" t="s">
        <v>318</v>
      </c>
      <c r="K208" s="53" t="s">
        <v>21</v>
      </c>
      <c r="N208" t="str">
        <f t="shared" si="9"/>
        <v>SIM</v>
      </c>
      <c r="O208" t="str">
        <f t="shared" si="10"/>
        <v/>
      </c>
      <c r="P208" s="50" t="str">
        <f t="shared" si="11"/>
        <v>45524324654133000220CESTAS BASICAS - NF 2532042603,745532</v>
      </c>
      <c r="Q208" s="1">
        <f>IF(A208=0,"",VLOOKUP($A208,RESUMO!$A$8:$B$83,2,FALSE))</f>
        <v>8</v>
      </c>
    </row>
    <row r="209" spans="1:17" x14ac:dyDescent="0.25">
      <c r="A209" s="51">
        <v>45524</v>
      </c>
      <c r="B209" s="1">
        <v>3</v>
      </c>
      <c r="C209" s="49" t="s">
        <v>326</v>
      </c>
      <c r="D209" s="52" t="s">
        <v>327</v>
      </c>
      <c r="E209" s="41" t="s">
        <v>328</v>
      </c>
      <c r="G209" s="55">
        <v>273.29000000000002</v>
      </c>
      <c r="I209" s="55">
        <v>273.29000000000002</v>
      </c>
      <c r="J209" s="1" t="s">
        <v>315</v>
      </c>
      <c r="K209" s="53" t="s">
        <v>39</v>
      </c>
      <c r="N209" t="str">
        <f t="shared" si="9"/>
        <v>NÃO</v>
      </c>
      <c r="O209" t="str">
        <f t="shared" si="10"/>
        <v/>
      </c>
      <c r="P209" s="50" t="str">
        <f t="shared" si="11"/>
        <v>45524322377147000138LOCAÇÃO DE ANDAIMES - ND 63968273,2945524</v>
      </c>
      <c r="Q209" s="1">
        <f>IF(A209=0,"",VLOOKUP($A209,RESUMO!$A$8:$B$83,2,FALSE))</f>
        <v>8</v>
      </c>
    </row>
    <row r="210" spans="1:17" x14ac:dyDescent="0.25">
      <c r="A210" s="51">
        <v>45524</v>
      </c>
      <c r="B210" s="1">
        <v>3</v>
      </c>
      <c r="C210" s="49" t="s">
        <v>329</v>
      </c>
      <c r="D210" s="52" t="s">
        <v>330</v>
      </c>
      <c r="E210" s="41" t="s">
        <v>331</v>
      </c>
      <c r="G210" s="55">
        <v>790</v>
      </c>
      <c r="I210" s="55">
        <v>790</v>
      </c>
      <c r="J210" s="1" t="s">
        <v>332</v>
      </c>
      <c r="K210" s="53" t="s">
        <v>47</v>
      </c>
      <c r="N210" t="str">
        <f t="shared" si="9"/>
        <v>SIM</v>
      </c>
      <c r="O210" t="str">
        <f t="shared" si="10"/>
        <v/>
      </c>
      <c r="P210" s="50" t="str">
        <f t="shared" si="11"/>
        <v>45524317015387000152IGOL E ROLO DE LÃ - NF 1199779045540</v>
      </c>
      <c r="Q210" s="1">
        <f>IF(A210=0,"",VLOOKUP($A210,RESUMO!$A$8:$B$83,2,FALSE))</f>
        <v>8</v>
      </c>
    </row>
    <row r="211" spans="1:17" x14ac:dyDescent="0.25">
      <c r="A211" s="51">
        <v>45524</v>
      </c>
      <c r="B211" s="1">
        <v>5</v>
      </c>
      <c r="C211" s="49" t="s">
        <v>333</v>
      </c>
      <c r="D211" s="52" t="s">
        <v>334</v>
      </c>
      <c r="E211" s="41" t="s">
        <v>335</v>
      </c>
      <c r="G211" s="55">
        <v>450</v>
      </c>
      <c r="I211" s="55">
        <v>450</v>
      </c>
      <c r="J211" s="1" t="s">
        <v>299</v>
      </c>
      <c r="K211" s="53" t="s">
        <v>29</v>
      </c>
      <c r="N211" t="str">
        <f t="shared" si="9"/>
        <v>NÃO</v>
      </c>
      <c r="O211" t="str">
        <f t="shared" si="10"/>
        <v>SIM</v>
      </c>
      <c r="P211" s="50" t="str">
        <f t="shared" si="11"/>
        <v>45524531992114455FRETE ANDAIME45045520</v>
      </c>
      <c r="Q211" s="1">
        <f>IF(A211=0,"",VLOOKUP($A211,RESUMO!$A$8:$B$83,2,FALSE))</f>
        <v>8</v>
      </c>
    </row>
    <row r="212" spans="1:17" x14ac:dyDescent="0.25">
      <c r="A212" s="51">
        <v>45524</v>
      </c>
      <c r="B212" s="1">
        <v>5</v>
      </c>
      <c r="C212" s="49" t="s">
        <v>336</v>
      </c>
      <c r="D212" s="52" t="s">
        <v>337</v>
      </c>
      <c r="E212" s="41" t="s">
        <v>338</v>
      </c>
      <c r="G212" s="55">
        <v>5218</v>
      </c>
      <c r="I212" s="55">
        <v>5218</v>
      </c>
      <c r="J212" s="1" t="s">
        <v>304</v>
      </c>
      <c r="K212" s="53" t="s">
        <v>47</v>
      </c>
      <c r="N212" t="str">
        <f t="shared" si="9"/>
        <v>SIM</v>
      </c>
      <c r="O212" t="str">
        <f t="shared" si="10"/>
        <v>SIM</v>
      </c>
      <c r="P212" s="50" t="str">
        <f t="shared" si="11"/>
        <v>45524543828098000182TABUA - NF 1318521845516</v>
      </c>
      <c r="Q212" s="1">
        <f>IF(A212=0,"",VLOOKUP($A212,RESUMO!$A$8:$B$83,2,FALSE))</f>
        <v>8</v>
      </c>
    </row>
    <row r="213" spans="1:17" x14ac:dyDescent="0.25">
      <c r="A213" s="51">
        <v>45524</v>
      </c>
      <c r="B213" s="1">
        <v>5</v>
      </c>
      <c r="C213" s="49" t="s">
        <v>288</v>
      </c>
      <c r="D213" s="52" t="s">
        <v>289</v>
      </c>
      <c r="E213" s="41" t="s">
        <v>339</v>
      </c>
      <c r="G213" s="55">
        <v>1825.5</v>
      </c>
      <c r="I213" s="55">
        <v>1825.5</v>
      </c>
      <c r="J213" s="1" t="s">
        <v>302</v>
      </c>
      <c r="K213" s="53" t="s">
        <v>47</v>
      </c>
      <c r="N213" t="str">
        <f t="shared" si="9"/>
        <v>SIM</v>
      </c>
      <c r="O213" t="str">
        <f t="shared" si="10"/>
        <v>SIM</v>
      </c>
      <c r="P213" s="50" t="str">
        <f t="shared" si="11"/>
        <v>45524505512402000270EMCEKRETE - NF 608411825,545513</v>
      </c>
      <c r="Q213" s="1">
        <f>IF(A213=0,"",VLOOKUP($A213,RESUMO!$A$8:$B$83,2,FALSE))</f>
        <v>8</v>
      </c>
    </row>
    <row r="214" spans="1:17" x14ac:dyDescent="0.25">
      <c r="A214" s="51">
        <v>45524</v>
      </c>
      <c r="B214" s="1">
        <v>5</v>
      </c>
      <c r="C214" s="49" t="s">
        <v>340</v>
      </c>
      <c r="D214" s="52" t="s">
        <v>341</v>
      </c>
      <c r="E214" s="41" t="s">
        <v>342</v>
      </c>
      <c r="G214" s="55">
        <v>30048</v>
      </c>
      <c r="I214" s="55">
        <v>30048</v>
      </c>
      <c r="J214" s="1" t="s">
        <v>292</v>
      </c>
      <c r="K214" s="53" t="s">
        <v>47</v>
      </c>
      <c r="N214" t="str">
        <f t="shared" si="9"/>
        <v>SIM</v>
      </c>
      <c r="O214" t="str">
        <f t="shared" si="10"/>
        <v>SIM</v>
      </c>
      <c r="P214" s="50" t="str">
        <f t="shared" si="11"/>
        <v>45524517475666000107AÇO - NF 331103004845518</v>
      </c>
      <c r="Q214" s="1">
        <f>IF(A214=0,"",VLOOKUP($A214,RESUMO!$A$8:$B$83,2,FALSE))</f>
        <v>8</v>
      </c>
    </row>
    <row r="215" spans="1:17" x14ac:dyDescent="0.25">
      <c r="A215" s="51">
        <v>45524</v>
      </c>
      <c r="B215" s="1">
        <v>5</v>
      </c>
      <c r="C215" s="49" t="s">
        <v>69</v>
      </c>
      <c r="D215" s="52" t="s">
        <v>70</v>
      </c>
      <c r="E215" s="41" t="s">
        <v>343</v>
      </c>
      <c r="G215" s="55">
        <v>1930</v>
      </c>
      <c r="I215" s="55">
        <v>1930</v>
      </c>
      <c r="J215" s="1" t="s">
        <v>314</v>
      </c>
      <c r="K215" s="53" t="s">
        <v>47</v>
      </c>
      <c r="N215" t="str">
        <f t="shared" si="9"/>
        <v>SIM</v>
      </c>
      <c r="O215" t="str">
        <f t="shared" si="10"/>
        <v>SIM</v>
      </c>
      <c r="P215" s="50" t="str">
        <f t="shared" si="11"/>
        <v>45524542841924000160PREGO E ARAME - NF 65894193045503</v>
      </c>
      <c r="Q215" s="1">
        <f>IF(A215=0,"",VLOOKUP($A215,RESUMO!$A$8:$B$83,2,FALSE))</f>
        <v>8</v>
      </c>
    </row>
    <row r="216" spans="1:17" x14ac:dyDescent="0.25">
      <c r="A216" s="51">
        <v>45524</v>
      </c>
      <c r="B216" s="1">
        <v>1</v>
      </c>
      <c r="C216" s="49" t="s">
        <v>279</v>
      </c>
      <c r="D216" s="52" t="s">
        <v>280</v>
      </c>
      <c r="E216" s="41" t="s">
        <v>157</v>
      </c>
      <c r="G216" s="55">
        <v>230</v>
      </c>
      <c r="H216" s="58">
        <v>9</v>
      </c>
      <c r="I216" s="55">
        <v>2070</v>
      </c>
      <c r="J216" s="1" t="s">
        <v>315</v>
      </c>
      <c r="K216" s="53" t="s">
        <v>21</v>
      </c>
      <c r="L216" s="1" t="s">
        <v>281</v>
      </c>
      <c r="N216" t="str">
        <f t="shared" si="9"/>
        <v>NÃO</v>
      </c>
      <c r="O216" t="str">
        <f t="shared" si="10"/>
        <v/>
      </c>
      <c r="P216" s="50" t="str">
        <f t="shared" si="11"/>
        <v>45524110559679661DIÁRIA23045524</v>
      </c>
      <c r="Q216" s="1">
        <f>IF(A216=0,"",VLOOKUP($A216,RESUMO!$A$8:$B$83,2,FALSE))</f>
        <v>8</v>
      </c>
    </row>
    <row r="217" spans="1:17" x14ac:dyDescent="0.25">
      <c r="A217" s="51">
        <v>45524</v>
      </c>
      <c r="B217" s="1">
        <v>1</v>
      </c>
      <c r="C217" s="49" t="s">
        <v>282</v>
      </c>
      <c r="D217" s="52" t="s">
        <v>283</v>
      </c>
      <c r="E217" s="41" t="s">
        <v>157</v>
      </c>
      <c r="G217" s="55">
        <v>230</v>
      </c>
      <c r="H217" s="58">
        <v>9</v>
      </c>
      <c r="I217" s="55">
        <v>2070</v>
      </c>
      <c r="J217" s="1" t="s">
        <v>315</v>
      </c>
      <c r="K217" s="53" t="s">
        <v>21</v>
      </c>
      <c r="L217" s="1" t="s">
        <v>284</v>
      </c>
      <c r="N217" t="str">
        <f t="shared" si="9"/>
        <v>NÃO</v>
      </c>
      <c r="O217" t="str">
        <f t="shared" si="10"/>
        <v/>
      </c>
      <c r="P217" s="50" t="str">
        <f t="shared" si="11"/>
        <v>45524103120153567DIÁRIA23045524</v>
      </c>
      <c r="Q217" s="1">
        <f>IF(A217=0,"",VLOOKUP($A217,RESUMO!$A$8:$B$83,2,FALSE))</f>
        <v>8</v>
      </c>
    </row>
    <row r="218" spans="1:17" x14ac:dyDescent="0.25">
      <c r="A218" s="51">
        <v>45524</v>
      </c>
      <c r="B218" s="1">
        <v>1</v>
      </c>
      <c r="C218" s="49" t="s">
        <v>159</v>
      </c>
      <c r="D218" s="52" t="s">
        <v>160</v>
      </c>
      <c r="E218" s="41" t="s">
        <v>157</v>
      </c>
      <c r="G218" s="55">
        <v>250</v>
      </c>
      <c r="H218" s="58">
        <v>2</v>
      </c>
      <c r="I218" s="55">
        <v>500</v>
      </c>
      <c r="J218" s="1" t="s">
        <v>315</v>
      </c>
      <c r="K218" s="53" t="s">
        <v>21</v>
      </c>
      <c r="L218" s="1" t="s">
        <v>161</v>
      </c>
      <c r="N218" t="str">
        <f t="shared" si="9"/>
        <v>NÃO</v>
      </c>
      <c r="O218" t="str">
        <f t="shared" si="10"/>
        <v/>
      </c>
      <c r="P218" s="50" t="str">
        <f t="shared" si="11"/>
        <v>45524100000000600DIÁRIA25045524</v>
      </c>
      <c r="Q218" s="1">
        <f>IF(A218=0,"",VLOOKUP($A218,RESUMO!$A$8:$B$83,2,FALSE))</f>
        <v>8</v>
      </c>
    </row>
    <row r="219" spans="1:17" x14ac:dyDescent="0.25">
      <c r="A219" s="51">
        <v>45524</v>
      </c>
      <c r="B219" s="1">
        <v>1</v>
      </c>
      <c r="C219" s="49" t="s">
        <v>344</v>
      </c>
      <c r="D219" s="52" t="s">
        <v>345</v>
      </c>
      <c r="E219" s="41" t="s">
        <v>157</v>
      </c>
      <c r="G219" s="55">
        <v>230</v>
      </c>
      <c r="H219" s="58">
        <v>2</v>
      </c>
      <c r="I219" s="55">
        <v>460</v>
      </c>
      <c r="J219" s="1" t="s">
        <v>315</v>
      </c>
      <c r="K219" s="53" t="s">
        <v>21</v>
      </c>
      <c r="L219" s="1" t="s">
        <v>346</v>
      </c>
      <c r="N219" t="str">
        <f t="shared" si="9"/>
        <v>NÃO</v>
      </c>
      <c r="O219" t="str">
        <f t="shared" si="10"/>
        <v/>
      </c>
      <c r="P219" s="50" t="str">
        <f t="shared" si="11"/>
        <v>45524103473509680DIÁRIA23045524</v>
      </c>
      <c r="Q219" s="1">
        <f>IF(A219=0,"",VLOOKUP($A219,RESUMO!$A$8:$B$83,2,FALSE))</f>
        <v>8</v>
      </c>
    </row>
    <row r="220" spans="1:17" x14ac:dyDescent="0.25">
      <c r="A220" s="51">
        <v>45524</v>
      </c>
      <c r="B220" s="1">
        <v>1</v>
      </c>
      <c r="C220" s="49" t="s">
        <v>347</v>
      </c>
      <c r="D220" s="52" t="s">
        <v>348</v>
      </c>
      <c r="E220" s="41" t="s">
        <v>157</v>
      </c>
      <c r="G220" s="55">
        <v>160</v>
      </c>
      <c r="H220" s="58">
        <v>2</v>
      </c>
      <c r="I220" s="55">
        <v>320</v>
      </c>
      <c r="J220" s="1" t="s">
        <v>315</v>
      </c>
      <c r="K220" s="53" t="s">
        <v>21</v>
      </c>
      <c r="L220" s="1" t="s">
        <v>349</v>
      </c>
      <c r="N220" t="str">
        <f t="shared" si="9"/>
        <v>NÃO</v>
      </c>
      <c r="O220" t="str">
        <f t="shared" si="10"/>
        <v/>
      </c>
      <c r="P220" s="50" t="str">
        <f t="shared" si="11"/>
        <v>45524131986999747DIÁRIA16045524</v>
      </c>
      <c r="Q220" s="1">
        <f>IF(A220=0,"",VLOOKUP($A220,RESUMO!$A$8:$B$83,2,FALSE))</f>
        <v>8</v>
      </c>
    </row>
    <row r="221" spans="1:17" x14ac:dyDescent="0.25">
      <c r="A221" s="51">
        <v>45524</v>
      </c>
      <c r="B221" s="1">
        <v>3</v>
      </c>
      <c r="C221" s="49" t="s">
        <v>241</v>
      </c>
      <c r="D221" s="52" t="s">
        <v>242</v>
      </c>
      <c r="E221" s="41" t="s">
        <v>350</v>
      </c>
      <c r="G221" s="55">
        <v>715</v>
      </c>
      <c r="I221" s="55">
        <v>715</v>
      </c>
      <c r="J221" s="1" t="s">
        <v>351</v>
      </c>
      <c r="K221" s="53" t="s">
        <v>39</v>
      </c>
      <c r="N221" t="str">
        <f t="shared" si="9"/>
        <v>SIM</v>
      </c>
      <c r="O221" t="str">
        <f t="shared" si="10"/>
        <v/>
      </c>
      <c r="P221" s="50" t="str">
        <f t="shared" si="11"/>
        <v>45524334713151000109CONTROLE TECNOLOGICO DE MATERIAIS - NF 59871545537</v>
      </c>
      <c r="Q221" s="1">
        <f>IF(A221=0,"",VLOOKUP($A221,RESUMO!$A$8:$B$83,2,FALSE))</f>
        <v>8</v>
      </c>
    </row>
    <row r="222" spans="1:17" x14ac:dyDescent="0.25">
      <c r="A222" s="51">
        <v>45524</v>
      </c>
      <c r="B222" s="1">
        <v>5</v>
      </c>
      <c r="C222" s="49" t="s">
        <v>227</v>
      </c>
      <c r="D222" s="52" t="s">
        <v>228</v>
      </c>
      <c r="E222" s="41" t="s">
        <v>352</v>
      </c>
      <c r="G222" s="55">
        <v>2240</v>
      </c>
      <c r="I222" s="55">
        <v>2240</v>
      </c>
      <c r="J222" s="1" t="s">
        <v>299</v>
      </c>
      <c r="K222" s="53" t="s">
        <v>47</v>
      </c>
      <c r="N222" t="str">
        <f t="shared" si="9"/>
        <v>SIM</v>
      </c>
      <c r="O222" t="str">
        <f t="shared" si="10"/>
        <v>SIM</v>
      </c>
      <c r="P222" s="50" t="str">
        <f t="shared" si="11"/>
        <v>45524515373066000102CIMENTO - NF 275193224045520</v>
      </c>
      <c r="Q222" s="1">
        <f>IF(A222=0,"",VLOOKUP($A222,RESUMO!$A$8:$B$83,2,FALSE))</f>
        <v>8</v>
      </c>
    </row>
    <row r="223" spans="1:17" x14ac:dyDescent="0.25">
      <c r="A223" s="51">
        <v>45540</v>
      </c>
      <c r="B223" s="1">
        <v>3</v>
      </c>
      <c r="C223" s="49" t="s">
        <v>353</v>
      </c>
      <c r="D223" s="52" t="s">
        <v>354</v>
      </c>
      <c r="E223" s="41" t="s">
        <v>355</v>
      </c>
      <c r="G223" s="55">
        <v>850</v>
      </c>
      <c r="I223" s="55">
        <v>850</v>
      </c>
      <c r="J223" s="1" t="s">
        <v>356</v>
      </c>
      <c r="K223" s="53" t="s">
        <v>47</v>
      </c>
      <c r="N223" t="str">
        <f t="shared" si="9"/>
        <v>SIM</v>
      </c>
      <c r="O223" t="str">
        <f t="shared" si="10"/>
        <v/>
      </c>
      <c r="P223" s="50" t="str">
        <f t="shared" si="11"/>
        <v>45540341518575000188BLOCO DE CONCRETO - NF 1378785045551</v>
      </c>
      <c r="Q223" s="1">
        <f>IF(A223=0,"",VLOOKUP($A223,RESUMO!$A$8:$B$83,2,FALSE))</f>
        <v>9</v>
      </c>
    </row>
    <row r="224" spans="1:17" x14ac:dyDescent="0.25">
      <c r="A224" s="51">
        <v>45540</v>
      </c>
      <c r="B224" s="1">
        <v>3</v>
      </c>
      <c r="C224" s="49" t="s">
        <v>340</v>
      </c>
      <c r="D224" s="52" t="s">
        <v>341</v>
      </c>
      <c r="E224" s="41" t="s">
        <v>357</v>
      </c>
      <c r="G224" s="55">
        <v>880.8</v>
      </c>
      <c r="I224" s="55">
        <v>880.8</v>
      </c>
      <c r="J224" s="1" t="s">
        <v>358</v>
      </c>
      <c r="K224" s="53" t="s">
        <v>47</v>
      </c>
      <c r="N224" t="str">
        <f t="shared" si="9"/>
        <v>SIM</v>
      </c>
      <c r="O224" t="str">
        <f t="shared" si="10"/>
        <v/>
      </c>
      <c r="P224" s="50" t="str">
        <f t="shared" si="11"/>
        <v>45540317475666000107LOCAÇÃO DE EQUIPAMENTOS - NF 38287880,845547</v>
      </c>
      <c r="Q224" s="1">
        <f>IF(A224=0,"",VLOOKUP($A224,RESUMO!$A$8:$B$83,2,FALSE))</f>
        <v>9</v>
      </c>
    </row>
    <row r="225" spans="1:17" x14ac:dyDescent="0.25">
      <c r="A225" s="51">
        <v>45540</v>
      </c>
      <c r="B225" s="1">
        <v>3</v>
      </c>
      <c r="C225" s="49" t="s">
        <v>128</v>
      </c>
      <c r="D225" s="52" t="s">
        <v>129</v>
      </c>
      <c r="E225" s="41" t="s">
        <v>359</v>
      </c>
      <c r="G225" s="55">
        <v>520.74</v>
      </c>
      <c r="I225" s="55">
        <v>520.74</v>
      </c>
      <c r="J225" s="1" t="s">
        <v>360</v>
      </c>
      <c r="K225" s="53" t="s">
        <v>21</v>
      </c>
      <c r="N225" t="str">
        <f t="shared" si="9"/>
        <v>SIM</v>
      </c>
      <c r="O225" t="str">
        <f t="shared" si="10"/>
        <v/>
      </c>
      <c r="P225" s="50" t="str">
        <f t="shared" si="11"/>
        <v>45540324654133000220CESTAS BASICAS - NF 254146520,7445545</v>
      </c>
      <c r="Q225" s="1">
        <f>IF(A225=0,"",VLOOKUP($A225,RESUMO!$A$8:$B$83,2,FALSE))</f>
        <v>9</v>
      </c>
    </row>
    <row r="226" spans="1:17" x14ac:dyDescent="0.25">
      <c r="A226" s="51">
        <v>45540</v>
      </c>
      <c r="B226" s="1">
        <v>5</v>
      </c>
      <c r="C226" s="49" t="s">
        <v>288</v>
      </c>
      <c r="D226" s="52" t="s">
        <v>289</v>
      </c>
      <c r="E226" s="41" t="s">
        <v>361</v>
      </c>
      <c r="G226" s="55">
        <v>1217</v>
      </c>
      <c r="I226" s="55">
        <v>1217</v>
      </c>
      <c r="J226" s="1" t="s">
        <v>362</v>
      </c>
      <c r="K226" s="53" t="s">
        <v>47</v>
      </c>
      <c r="N226" t="str">
        <f t="shared" si="9"/>
        <v>SIM</v>
      </c>
      <c r="O226" t="str">
        <f t="shared" si="10"/>
        <v>SIM</v>
      </c>
      <c r="P226" s="50" t="str">
        <f t="shared" si="11"/>
        <v>45540505512402000270EMCEKRETE - NF 60883121745523</v>
      </c>
      <c r="Q226" s="1">
        <f>IF(A226=0,"",VLOOKUP($A226,RESUMO!$A$8:$B$83,2,FALSE))</f>
        <v>9</v>
      </c>
    </row>
    <row r="227" spans="1:17" x14ac:dyDescent="0.25">
      <c r="A227" s="51">
        <v>45540</v>
      </c>
      <c r="B227" s="1">
        <v>5</v>
      </c>
      <c r="C227" s="49" t="s">
        <v>288</v>
      </c>
      <c r="D227" s="52" t="s">
        <v>289</v>
      </c>
      <c r="E227" s="41" t="s">
        <v>363</v>
      </c>
      <c r="G227" s="55">
        <v>1825.5</v>
      </c>
      <c r="I227" s="55">
        <v>1825.5</v>
      </c>
      <c r="J227" s="1" t="s">
        <v>364</v>
      </c>
      <c r="K227" s="53" t="s">
        <v>47</v>
      </c>
      <c r="N227" t="str">
        <f t="shared" si="9"/>
        <v>SIM</v>
      </c>
      <c r="O227" t="str">
        <f t="shared" si="10"/>
        <v>SIM</v>
      </c>
      <c r="P227" s="50" t="str">
        <f t="shared" si="11"/>
        <v>45540505512402000270EMCEKRETE - NF 609221825,545530</v>
      </c>
      <c r="Q227" s="1">
        <f>IF(A227=0,"",VLOOKUP($A227,RESUMO!$A$8:$B$83,2,FALSE))</f>
        <v>9</v>
      </c>
    </row>
    <row r="228" spans="1:17" x14ac:dyDescent="0.25">
      <c r="A228" s="51">
        <v>45540</v>
      </c>
      <c r="B228" s="1">
        <v>2</v>
      </c>
      <c r="C228" s="49" t="s">
        <v>193</v>
      </c>
      <c r="D228" s="52" t="s">
        <v>194</v>
      </c>
      <c r="E228" s="41" t="s">
        <v>365</v>
      </c>
      <c r="G228" s="55">
        <v>2720</v>
      </c>
      <c r="I228" s="55">
        <v>2720</v>
      </c>
      <c r="J228" s="1" t="s">
        <v>366</v>
      </c>
      <c r="K228" s="53" t="s">
        <v>47</v>
      </c>
      <c r="L228" s="1" t="s">
        <v>196</v>
      </c>
      <c r="N228" t="str">
        <f t="shared" si="9"/>
        <v>NÃO</v>
      </c>
      <c r="O228" t="str">
        <f t="shared" si="10"/>
        <v/>
      </c>
      <c r="P228" s="50" t="str">
        <f t="shared" si="11"/>
        <v>45540237052904870AREIA E BRITA - PED. Nº 4953 / 4954272045541</v>
      </c>
      <c r="Q228" s="1">
        <f>IF(A228=0,"",VLOOKUP($A228,RESUMO!$A$8:$B$83,2,FALSE))</f>
        <v>9</v>
      </c>
    </row>
    <row r="229" spans="1:17" x14ac:dyDescent="0.25">
      <c r="A229" s="51">
        <v>45540</v>
      </c>
      <c r="B229" s="1">
        <v>1</v>
      </c>
      <c r="C229" s="49" t="s">
        <v>73</v>
      </c>
      <c r="D229" s="52" t="s">
        <v>74</v>
      </c>
      <c r="E229" s="41" t="s">
        <v>19</v>
      </c>
      <c r="G229" s="55">
        <v>2368.36</v>
      </c>
      <c r="I229" s="55">
        <v>2368.36</v>
      </c>
      <c r="J229" s="1" t="s">
        <v>366</v>
      </c>
      <c r="K229" s="53" t="s">
        <v>21</v>
      </c>
      <c r="L229" s="1" t="s">
        <v>76</v>
      </c>
      <c r="N229" t="str">
        <f t="shared" si="9"/>
        <v>NÃO</v>
      </c>
      <c r="O229" t="str">
        <f t="shared" si="10"/>
        <v/>
      </c>
      <c r="P229" s="50" t="str">
        <f t="shared" si="11"/>
        <v>45540166016118672SALÁRIO2368,3645541</v>
      </c>
      <c r="Q229" s="1">
        <f>IF(A229=0,"",VLOOKUP($A229,RESUMO!$A$8:$B$83,2,FALSE))</f>
        <v>9</v>
      </c>
    </row>
    <row r="230" spans="1:17" x14ac:dyDescent="0.25">
      <c r="A230" s="51">
        <v>45540</v>
      </c>
      <c r="B230" s="1">
        <v>1</v>
      </c>
      <c r="C230" s="49" t="s">
        <v>23</v>
      </c>
      <c r="D230" s="52" t="s">
        <v>24</v>
      </c>
      <c r="E230" s="41" t="s">
        <v>19</v>
      </c>
      <c r="G230" s="55">
        <v>1189.08</v>
      </c>
      <c r="I230" s="55">
        <v>1189.08</v>
      </c>
      <c r="J230" s="1" t="s">
        <v>366</v>
      </c>
      <c r="K230" s="53" t="s">
        <v>21</v>
      </c>
      <c r="L230" s="1" t="s">
        <v>25</v>
      </c>
      <c r="N230" t="str">
        <f t="shared" si="9"/>
        <v>NÃO</v>
      </c>
      <c r="O230" t="str">
        <f t="shared" si="10"/>
        <v/>
      </c>
      <c r="P230" s="50" t="str">
        <f t="shared" si="11"/>
        <v>45540104083278633SALÁRIO1189,0845541</v>
      </c>
      <c r="Q230" s="1">
        <f>IF(A230=0,"",VLOOKUP($A230,RESUMO!$A$8:$B$83,2,FALSE))</f>
        <v>9</v>
      </c>
    </row>
    <row r="231" spans="1:17" x14ac:dyDescent="0.25">
      <c r="A231" s="51">
        <v>45540</v>
      </c>
      <c r="B231" s="1">
        <v>1</v>
      </c>
      <c r="C231" s="49" t="s">
        <v>81</v>
      </c>
      <c r="D231" s="52" t="s">
        <v>82</v>
      </c>
      <c r="E231" s="41" t="s">
        <v>19</v>
      </c>
      <c r="G231" s="55">
        <v>840.75</v>
      </c>
      <c r="I231" s="55">
        <v>840.75</v>
      </c>
      <c r="J231" s="1" t="s">
        <v>366</v>
      </c>
      <c r="K231" s="53" t="s">
        <v>21</v>
      </c>
      <c r="L231" s="1" t="s">
        <v>83</v>
      </c>
      <c r="N231" t="str">
        <f t="shared" si="9"/>
        <v>NÃO</v>
      </c>
      <c r="O231" t="str">
        <f t="shared" si="10"/>
        <v/>
      </c>
      <c r="P231" s="50" t="str">
        <f t="shared" si="11"/>
        <v>45540100977964760SALÁRIO840,7545541</v>
      </c>
      <c r="Q231" s="1">
        <f>IF(A231=0,"",VLOOKUP($A231,RESUMO!$A$8:$B$83,2,FALSE))</f>
        <v>9</v>
      </c>
    </row>
    <row r="232" spans="1:17" x14ac:dyDescent="0.25">
      <c r="A232" s="51">
        <v>45540</v>
      </c>
      <c r="B232" s="1">
        <v>1</v>
      </c>
      <c r="C232" s="49" t="s">
        <v>77</v>
      </c>
      <c r="D232" s="52" t="s">
        <v>78</v>
      </c>
      <c r="E232" s="41" t="s">
        <v>19</v>
      </c>
      <c r="G232" s="55">
        <v>840.75</v>
      </c>
      <c r="I232" s="55">
        <v>840.75</v>
      </c>
      <c r="J232" s="1" t="s">
        <v>366</v>
      </c>
      <c r="K232" s="53" t="s">
        <v>21</v>
      </c>
      <c r="L232" s="1" t="s">
        <v>79</v>
      </c>
      <c r="N232" t="str">
        <f t="shared" si="9"/>
        <v>NÃO</v>
      </c>
      <c r="O232" t="str">
        <f t="shared" si="10"/>
        <v/>
      </c>
      <c r="P232" s="50" t="str">
        <f t="shared" si="11"/>
        <v>45540102055468626SALÁRIO840,7545541</v>
      </c>
      <c r="Q232" s="1">
        <f>IF(A232=0,"",VLOOKUP($A232,RESUMO!$A$8:$B$83,2,FALSE))</f>
        <v>9</v>
      </c>
    </row>
    <row r="233" spans="1:17" x14ac:dyDescent="0.25">
      <c r="A233" s="51">
        <v>45540</v>
      </c>
      <c r="B233" s="1">
        <v>1</v>
      </c>
      <c r="C233" s="49" t="s">
        <v>132</v>
      </c>
      <c r="D233" s="52" t="s">
        <v>133</v>
      </c>
      <c r="E233" s="41" t="s">
        <v>19</v>
      </c>
      <c r="G233" s="55">
        <v>1426.95</v>
      </c>
      <c r="I233" s="55">
        <v>1426.95</v>
      </c>
      <c r="J233" s="1" t="s">
        <v>366</v>
      </c>
      <c r="K233" s="53" t="s">
        <v>21</v>
      </c>
      <c r="L233" s="1" t="s">
        <v>135</v>
      </c>
      <c r="N233" t="str">
        <f t="shared" si="9"/>
        <v>NÃO</v>
      </c>
      <c r="O233" t="str">
        <f t="shared" si="10"/>
        <v/>
      </c>
      <c r="P233" s="50" t="str">
        <f t="shared" si="11"/>
        <v>45540104016024862SALÁRIO1426,9545541</v>
      </c>
      <c r="Q233" s="1">
        <f>IF(A233=0,"",VLOOKUP($A233,RESUMO!$A$8:$B$83,2,FALSE))</f>
        <v>9</v>
      </c>
    </row>
    <row r="234" spans="1:17" x14ac:dyDescent="0.25">
      <c r="A234" s="51">
        <v>45540</v>
      </c>
      <c r="B234" s="1">
        <v>1</v>
      </c>
      <c r="C234" s="49" t="s">
        <v>155</v>
      </c>
      <c r="D234" s="52" t="s">
        <v>156</v>
      </c>
      <c r="E234" s="41" t="s">
        <v>19</v>
      </c>
      <c r="G234" s="55">
        <v>1426.95</v>
      </c>
      <c r="I234" s="55">
        <v>1426.95</v>
      </c>
      <c r="J234" s="1" t="s">
        <v>366</v>
      </c>
      <c r="K234" s="53" t="s">
        <v>21</v>
      </c>
      <c r="L234" s="1" t="s">
        <v>158</v>
      </c>
      <c r="N234" t="str">
        <f t="shared" si="9"/>
        <v>NÃO</v>
      </c>
      <c r="O234" t="str">
        <f t="shared" si="10"/>
        <v/>
      </c>
      <c r="P234" s="50" t="str">
        <f t="shared" si="11"/>
        <v>45540154228255604SALÁRIO1426,9545541</v>
      </c>
      <c r="Q234" s="1">
        <f>IF(A234=0,"",VLOOKUP($A234,RESUMO!$A$8:$B$83,2,FALSE))</f>
        <v>9</v>
      </c>
    </row>
    <row r="235" spans="1:17" x14ac:dyDescent="0.25">
      <c r="A235" s="51">
        <v>45540</v>
      </c>
      <c r="B235" s="1">
        <v>1</v>
      </c>
      <c r="C235" s="49" t="s">
        <v>245</v>
      </c>
      <c r="D235" s="52" t="s">
        <v>246</v>
      </c>
      <c r="E235" s="41" t="s">
        <v>19</v>
      </c>
      <c r="G235" s="55">
        <v>1426.95</v>
      </c>
      <c r="I235" s="55">
        <v>1426.95</v>
      </c>
      <c r="J235" s="1" t="s">
        <v>366</v>
      </c>
      <c r="K235" s="53" t="s">
        <v>21</v>
      </c>
      <c r="L235" s="1" t="s">
        <v>247</v>
      </c>
      <c r="N235" t="str">
        <f t="shared" si="9"/>
        <v>NÃO</v>
      </c>
      <c r="O235" t="str">
        <f t="shared" si="10"/>
        <v/>
      </c>
      <c r="P235" s="50" t="str">
        <f t="shared" si="11"/>
        <v>45540112235303617SALÁRIO1426,9545541</v>
      </c>
      <c r="Q235" s="1">
        <f>IF(A235=0,"",VLOOKUP($A235,RESUMO!$A$8:$B$83,2,FALSE))</f>
        <v>9</v>
      </c>
    </row>
    <row r="236" spans="1:17" x14ac:dyDescent="0.25">
      <c r="A236" s="51">
        <v>45540</v>
      </c>
      <c r="B236" s="1">
        <v>1</v>
      </c>
      <c r="C236" s="49" t="s">
        <v>248</v>
      </c>
      <c r="D236" s="52" t="s">
        <v>249</v>
      </c>
      <c r="E236" s="41" t="s">
        <v>19</v>
      </c>
      <c r="G236" s="55">
        <v>1426.95</v>
      </c>
      <c r="I236" s="55">
        <v>1426.95</v>
      </c>
      <c r="J236" s="1" t="s">
        <v>366</v>
      </c>
      <c r="K236" s="53" t="s">
        <v>21</v>
      </c>
      <c r="L236" s="1" t="s">
        <v>250</v>
      </c>
      <c r="N236" t="str">
        <f t="shared" si="9"/>
        <v>NÃO</v>
      </c>
      <c r="O236" t="str">
        <f t="shared" si="10"/>
        <v/>
      </c>
      <c r="P236" s="50" t="str">
        <f t="shared" si="11"/>
        <v>45540105318038646SALÁRIO1426,9545541</v>
      </c>
      <c r="Q236" s="1">
        <f>IF(A236=0,"",VLOOKUP($A236,RESUMO!$A$8:$B$83,2,FALSE))</f>
        <v>9</v>
      </c>
    </row>
    <row r="237" spans="1:17" x14ac:dyDescent="0.25">
      <c r="A237" s="51">
        <v>45540</v>
      </c>
      <c r="B237" s="1">
        <v>1</v>
      </c>
      <c r="C237" s="49" t="s">
        <v>73</v>
      </c>
      <c r="D237" s="52" t="s">
        <v>74</v>
      </c>
      <c r="E237" s="41" t="s">
        <v>134</v>
      </c>
      <c r="G237" s="55">
        <v>46.5</v>
      </c>
      <c r="H237" s="58">
        <v>20</v>
      </c>
      <c r="I237" s="55">
        <v>930</v>
      </c>
      <c r="J237" s="1" t="s">
        <v>366</v>
      </c>
      <c r="K237" s="53" t="s">
        <v>21</v>
      </c>
      <c r="L237" s="1" t="s">
        <v>76</v>
      </c>
      <c r="N237" t="str">
        <f t="shared" si="9"/>
        <v>NÃO</v>
      </c>
      <c r="O237" t="str">
        <f t="shared" si="10"/>
        <v/>
      </c>
      <c r="P237" s="50" t="str">
        <f t="shared" si="11"/>
        <v>45540166016118672TRANSPORTE46,545541</v>
      </c>
      <c r="Q237" s="1">
        <f>IF(A237=0,"",VLOOKUP($A237,RESUMO!$A$8:$B$83,2,FALSE))</f>
        <v>9</v>
      </c>
    </row>
    <row r="238" spans="1:17" x14ac:dyDescent="0.25">
      <c r="A238" s="51">
        <v>45540</v>
      </c>
      <c r="B238" s="1">
        <v>1</v>
      </c>
      <c r="C238" s="49" t="s">
        <v>23</v>
      </c>
      <c r="D238" s="52" t="s">
        <v>24</v>
      </c>
      <c r="E238" s="41" t="s">
        <v>134</v>
      </c>
      <c r="G238" s="55">
        <v>38.1</v>
      </c>
      <c r="H238" s="58">
        <v>20</v>
      </c>
      <c r="I238" s="55">
        <v>762</v>
      </c>
      <c r="J238" s="1" t="s">
        <v>366</v>
      </c>
      <c r="K238" s="53" t="s">
        <v>21</v>
      </c>
      <c r="L238" s="1" t="s">
        <v>25</v>
      </c>
      <c r="N238" t="str">
        <f t="shared" si="9"/>
        <v>NÃO</v>
      </c>
      <c r="O238" t="str">
        <f t="shared" si="10"/>
        <v/>
      </c>
      <c r="P238" s="50" t="str">
        <f t="shared" si="11"/>
        <v>45540104083278633TRANSPORTE38,145541</v>
      </c>
      <c r="Q238" s="1">
        <f>IF(A238=0,"",VLOOKUP($A238,RESUMO!$A$8:$B$83,2,FALSE))</f>
        <v>9</v>
      </c>
    </row>
    <row r="239" spans="1:17" x14ac:dyDescent="0.25">
      <c r="A239" s="51">
        <v>45540</v>
      </c>
      <c r="B239" s="1">
        <v>1</v>
      </c>
      <c r="C239" s="49" t="s">
        <v>81</v>
      </c>
      <c r="D239" s="52" t="s">
        <v>82</v>
      </c>
      <c r="E239" s="41" t="s">
        <v>134</v>
      </c>
      <c r="G239" s="55">
        <v>38.1</v>
      </c>
      <c r="H239" s="58">
        <v>20</v>
      </c>
      <c r="I239" s="55">
        <v>762</v>
      </c>
      <c r="J239" s="1" t="s">
        <v>366</v>
      </c>
      <c r="K239" s="53" t="s">
        <v>21</v>
      </c>
      <c r="L239" s="1" t="s">
        <v>83</v>
      </c>
      <c r="N239" t="str">
        <f t="shared" si="9"/>
        <v>NÃO</v>
      </c>
      <c r="O239" t="str">
        <f t="shared" si="10"/>
        <v/>
      </c>
      <c r="P239" s="50" t="str">
        <f t="shared" si="11"/>
        <v>45540100977964760TRANSPORTE38,145541</v>
      </c>
      <c r="Q239" s="1">
        <f>IF(A239=0,"",VLOOKUP($A239,RESUMO!$A$8:$B$83,2,FALSE))</f>
        <v>9</v>
      </c>
    </row>
    <row r="240" spans="1:17" x14ac:dyDescent="0.25">
      <c r="A240" s="51">
        <v>45540</v>
      </c>
      <c r="B240" s="1">
        <v>1</v>
      </c>
      <c r="C240" s="49" t="s">
        <v>132</v>
      </c>
      <c r="D240" s="52" t="s">
        <v>133</v>
      </c>
      <c r="E240" s="41" t="s">
        <v>134</v>
      </c>
      <c r="G240" s="55">
        <v>31.2</v>
      </c>
      <c r="H240" s="58">
        <v>16</v>
      </c>
      <c r="I240" s="55">
        <v>499.2</v>
      </c>
      <c r="J240" s="1" t="s">
        <v>366</v>
      </c>
      <c r="K240" s="53" t="s">
        <v>21</v>
      </c>
      <c r="L240" s="1" t="s">
        <v>135</v>
      </c>
      <c r="N240" t="str">
        <f t="shared" si="9"/>
        <v>NÃO</v>
      </c>
      <c r="O240" t="str">
        <f t="shared" si="10"/>
        <v/>
      </c>
      <c r="P240" s="50" t="str">
        <f t="shared" si="11"/>
        <v>45540104016024862TRANSPORTE31,245541</v>
      </c>
      <c r="Q240" s="1">
        <f>IF(A240=0,"",VLOOKUP($A240,RESUMO!$A$8:$B$83,2,FALSE))</f>
        <v>9</v>
      </c>
    </row>
    <row r="241" spans="1:17" x14ac:dyDescent="0.25">
      <c r="A241" s="51">
        <v>45540</v>
      </c>
      <c r="B241" s="1">
        <v>1</v>
      </c>
      <c r="C241" s="49" t="s">
        <v>155</v>
      </c>
      <c r="D241" s="52" t="s">
        <v>156</v>
      </c>
      <c r="E241" s="41" t="s">
        <v>134</v>
      </c>
      <c r="G241" s="55">
        <v>33.299999999999997</v>
      </c>
      <c r="H241" s="58">
        <v>20</v>
      </c>
      <c r="I241" s="55">
        <v>666</v>
      </c>
      <c r="J241" s="1" t="s">
        <v>366</v>
      </c>
      <c r="K241" s="53" t="s">
        <v>21</v>
      </c>
      <c r="L241" s="1" t="s">
        <v>158</v>
      </c>
      <c r="N241" t="str">
        <f t="shared" si="9"/>
        <v>NÃO</v>
      </c>
      <c r="O241" t="str">
        <f t="shared" si="10"/>
        <v/>
      </c>
      <c r="P241" s="50" t="str">
        <f t="shared" si="11"/>
        <v>45540154228255604TRANSPORTE33,345541</v>
      </c>
      <c r="Q241" s="1">
        <f>IF(A241=0,"",VLOOKUP($A241,RESUMO!$A$8:$B$83,2,FALSE))</f>
        <v>9</v>
      </c>
    </row>
    <row r="242" spans="1:17" x14ac:dyDescent="0.25">
      <c r="A242" s="51">
        <v>45540</v>
      </c>
      <c r="B242" s="1">
        <v>1</v>
      </c>
      <c r="C242" s="49" t="s">
        <v>245</v>
      </c>
      <c r="D242" s="52" t="s">
        <v>246</v>
      </c>
      <c r="E242" s="41" t="s">
        <v>134</v>
      </c>
      <c r="G242" s="55">
        <v>28.4</v>
      </c>
      <c r="H242" s="58">
        <v>20</v>
      </c>
      <c r="I242" s="55">
        <v>568</v>
      </c>
      <c r="J242" s="1" t="s">
        <v>366</v>
      </c>
      <c r="K242" s="53" t="s">
        <v>21</v>
      </c>
      <c r="L242" s="1" t="s">
        <v>247</v>
      </c>
      <c r="N242" t="str">
        <f t="shared" si="9"/>
        <v>NÃO</v>
      </c>
      <c r="O242" t="str">
        <f t="shared" si="10"/>
        <v/>
      </c>
      <c r="P242" s="50" t="str">
        <f t="shared" si="11"/>
        <v>45540112235303617TRANSPORTE28,445541</v>
      </c>
      <c r="Q242" s="1">
        <f>IF(A242=0,"",VLOOKUP($A242,RESUMO!$A$8:$B$83,2,FALSE))</f>
        <v>9</v>
      </c>
    </row>
    <row r="243" spans="1:17" x14ac:dyDescent="0.25">
      <c r="A243" s="51">
        <v>45540</v>
      </c>
      <c r="B243" s="1">
        <v>1</v>
      </c>
      <c r="C243" s="49" t="s">
        <v>248</v>
      </c>
      <c r="D243" s="52" t="s">
        <v>249</v>
      </c>
      <c r="E243" s="41" t="s">
        <v>134</v>
      </c>
      <c r="G243" s="55">
        <v>37.299999999999997</v>
      </c>
      <c r="H243" s="58">
        <v>20</v>
      </c>
      <c r="I243" s="55">
        <v>746</v>
      </c>
      <c r="J243" s="1" t="s">
        <v>366</v>
      </c>
      <c r="K243" s="53" t="s">
        <v>21</v>
      </c>
      <c r="L243" s="1" t="s">
        <v>250</v>
      </c>
      <c r="N243" t="str">
        <f t="shared" si="9"/>
        <v>NÃO</v>
      </c>
      <c r="O243" t="str">
        <f t="shared" si="10"/>
        <v/>
      </c>
      <c r="P243" s="50" t="str">
        <f t="shared" si="11"/>
        <v>45540105318038646TRANSPORTE37,345541</v>
      </c>
      <c r="Q243" s="1">
        <f>IF(A243=0,"",VLOOKUP($A243,RESUMO!$A$8:$B$83,2,FALSE))</f>
        <v>9</v>
      </c>
    </row>
    <row r="244" spans="1:17" x14ac:dyDescent="0.25">
      <c r="A244" s="51">
        <v>45540</v>
      </c>
      <c r="B244" s="1">
        <v>1</v>
      </c>
      <c r="C244" s="49" t="s">
        <v>73</v>
      </c>
      <c r="D244" s="52" t="s">
        <v>74</v>
      </c>
      <c r="E244" s="41" t="s">
        <v>136</v>
      </c>
      <c r="G244" s="55">
        <v>4</v>
      </c>
      <c r="H244" s="58">
        <v>20</v>
      </c>
      <c r="I244" s="55">
        <v>80</v>
      </c>
      <c r="J244" s="1" t="s">
        <v>366</v>
      </c>
      <c r="K244" s="53" t="s">
        <v>21</v>
      </c>
      <c r="L244" s="1" t="s">
        <v>76</v>
      </c>
      <c r="N244" t="str">
        <f t="shared" si="9"/>
        <v>NÃO</v>
      </c>
      <c r="O244" t="str">
        <f t="shared" si="10"/>
        <v/>
      </c>
      <c r="P244" s="50" t="str">
        <f t="shared" si="11"/>
        <v>45540166016118672CAFÉ445541</v>
      </c>
      <c r="Q244" s="1">
        <f>IF(A244=0,"",VLOOKUP($A244,RESUMO!$A$8:$B$83,2,FALSE))</f>
        <v>9</v>
      </c>
    </row>
    <row r="245" spans="1:17" x14ac:dyDescent="0.25">
      <c r="A245" s="51">
        <v>45540</v>
      </c>
      <c r="B245" s="1">
        <v>1</v>
      </c>
      <c r="C245" s="49" t="s">
        <v>23</v>
      </c>
      <c r="D245" s="52" t="s">
        <v>24</v>
      </c>
      <c r="E245" s="41" t="s">
        <v>136</v>
      </c>
      <c r="G245" s="55">
        <v>4</v>
      </c>
      <c r="H245" s="58">
        <v>20</v>
      </c>
      <c r="I245" s="55">
        <v>80</v>
      </c>
      <c r="J245" s="1" t="s">
        <v>366</v>
      </c>
      <c r="K245" s="53" t="s">
        <v>21</v>
      </c>
      <c r="L245" s="1" t="s">
        <v>25</v>
      </c>
      <c r="N245" t="str">
        <f t="shared" si="9"/>
        <v>NÃO</v>
      </c>
      <c r="O245" t="str">
        <f t="shared" si="10"/>
        <v/>
      </c>
      <c r="P245" s="50" t="str">
        <f t="shared" si="11"/>
        <v>45540104083278633CAFÉ445541</v>
      </c>
      <c r="Q245" s="1">
        <f>IF(A245=0,"",VLOOKUP($A245,RESUMO!$A$8:$B$83,2,FALSE))</f>
        <v>9</v>
      </c>
    </row>
    <row r="246" spans="1:17" x14ac:dyDescent="0.25">
      <c r="A246" s="51">
        <v>45540</v>
      </c>
      <c r="B246" s="1">
        <v>1</v>
      </c>
      <c r="C246" s="49" t="s">
        <v>81</v>
      </c>
      <c r="D246" s="52" t="s">
        <v>82</v>
      </c>
      <c r="E246" s="41" t="s">
        <v>136</v>
      </c>
      <c r="G246" s="55">
        <v>4</v>
      </c>
      <c r="H246" s="58">
        <v>20</v>
      </c>
      <c r="I246" s="55">
        <v>80</v>
      </c>
      <c r="J246" s="1" t="s">
        <v>366</v>
      </c>
      <c r="K246" s="53" t="s">
        <v>21</v>
      </c>
      <c r="L246" s="1" t="s">
        <v>83</v>
      </c>
      <c r="N246" t="str">
        <f t="shared" si="9"/>
        <v>NÃO</v>
      </c>
      <c r="O246" t="str">
        <f t="shared" si="10"/>
        <v/>
      </c>
      <c r="P246" s="50" t="str">
        <f t="shared" si="11"/>
        <v>45540100977964760CAFÉ445541</v>
      </c>
      <c r="Q246" s="1">
        <f>IF(A246=0,"",VLOOKUP($A246,RESUMO!$A$8:$B$83,2,FALSE))</f>
        <v>9</v>
      </c>
    </row>
    <row r="247" spans="1:17" x14ac:dyDescent="0.25">
      <c r="A247" s="51">
        <v>45540</v>
      </c>
      <c r="B247" s="1">
        <v>1</v>
      </c>
      <c r="C247" s="49" t="s">
        <v>132</v>
      </c>
      <c r="D247" s="52" t="s">
        <v>133</v>
      </c>
      <c r="E247" s="41" t="s">
        <v>136</v>
      </c>
      <c r="G247" s="55">
        <v>4</v>
      </c>
      <c r="H247" s="58">
        <v>16</v>
      </c>
      <c r="I247" s="55">
        <v>64</v>
      </c>
      <c r="J247" s="1" t="s">
        <v>366</v>
      </c>
      <c r="K247" s="53" t="s">
        <v>21</v>
      </c>
      <c r="L247" s="1" t="s">
        <v>135</v>
      </c>
      <c r="N247" t="str">
        <f t="shared" si="9"/>
        <v>NÃO</v>
      </c>
      <c r="O247" t="str">
        <f t="shared" si="10"/>
        <v/>
      </c>
      <c r="P247" s="50" t="str">
        <f t="shared" si="11"/>
        <v>45540104016024862CAFÉ445541</v>
      </c>
      <c r="Q247" s="1">
        <f>IF(A247=0,"",VLOOKUP($A247,RESUMO!$A$8:$B$83,2,FALSE))</f>
        <v>9</v>
      </c>
    </row>
    <row r="248" spans="1:17" x14ac:dyDescent="0.25">
      <c r="A248" s="51">
        <v>45540</v>
      </c>
      <c r="B248" s="1">
        <v>1</v>
      </c>
      <c r="C248" s="49" t="s">
        <v>155</v>
      </c>
      <c r="D248" s="52" t="s">
        <v>156</v>
      </c>
      <c r="E248" s="41" t="s">
        <v>136</v>
      </c>
      <c r="G248" s="55">
        <v>4</v>
      </c>
      <c r="H248" s="58">
        <v>20</v>
      </c>
      <c r="I248" s="55">
        <v>80</v>
      </c>
      <c r="J248" s="1" t="s">
        <v>366</v>
      </c>
      <c r="K248" s="53" t="s">
        <v>21</v>
      </c>
      <c r="L248" s="1" t="s">
        <v>158</v>
      </c>
      <c r="N248" t="str">
        <f t="shared" si="9"/>
        <v>NÃO</v>
      </c>
      <c r="O248" t="str">
        <f t="shared" si="10"/>
        <v/>
      </c>
      <c r="P248" s="50" t="str">
        <f t="shared" si="11"/>
        <v>45540154228255604CAFÉ445541</v>
      </c>
      <c r="Q248" s="1">
        <f>IF(A248=0,"",VLOOKUP($A248,RESUMO!$A$8:$B$83,2,FALSE))</f>
        <v>9</v>
      </c>
    </row>
    <row r="249" spans="1:17" x14ac:dyDescent="0.25">
      <c r="A249" s="51">
        <v>45540</v>
      </c>
      <c r="B249" s="1">
        <v>1</v>
      </c>
      <c r="C249" s="49" t="s">
        <v>245</v>
      </c>
      <c r="D249" s="52" t="s">
        <v>246</v>
      </c>
      <c r="E249" s="41" t="s">
        <v>136</v>
      </c>
      <c r="G249" s="55">
        <v>4</v>
      </c>
      <c r="H249" s="58">
        <v>20</v>
      </c>
      <c r="I249" s="55">
        <v>80</v>
      </c>
      <c r="J249" s="1" t="s">
        <v>366</v>
      </c>
      <c r="K249" s="53" t="s">
        <v>21</v>
      </c>
      <c r="L249" s="1" t="s">
        <v>247</v>
      </c>
      <c r="N249" t="str">
        <f t="shared" si="9"/>
        <v>NÃO</v>
      </c>
      <c r="O249" t="str">
        <f t="shared" si="10"/>
        <v/>
      </c>
      <c r="P249" s="50" t="str">
        <f t="shared" si="11"/>
        <v>45540112235303617CAFÉ445541</v>
      </c>
      <c r="Q249" s="1">
        <f>IF(A249=0,"",VLOOKUP($A249,RESUMO!$A$8:$B$83,2,FALSE))</f>
        <v>9</v>
      </c>
    </row>
    <row r="250" spans="1:17" x14ac:dyDescent="0.25">
      <c r="A250" s="51">
        <v>45540</v>
      </c>
      <c r="B250" s="1">
        <v>1</v>
      </c>
      <c r="C250" s="49" t="s">
        <v>248</v>
      </c>
      <c r="D250" s="52" t="s">
        <v>249</v>
      </c>
      <c r="E250" s="41" t="s">
        <v>136</v>
      </c>
      <c r="G250" s="55">
        <v>4</v>
      </c>
      <c r="H250" s="58">
        <v>20</v>
      </c>
      <c r="I250" s="55">
        <v>80</v>
      </c>
      <c r="J250" s="1" t="s">
        <v>366</v>
      </c>
      <c r="K250" s="53" t="s">
        <v>21</v>
      </c>
      <c r="L250" s="1" t="s">
        <v>250</v>
      </c>
      <c r="N250" t="str">
        <f t="shared" si="9"/>
        <v>NÃO</v>
      </c>
      <c r="O250" t="str">
        <f t="shared" si="10"/>
        <v/>
      </c>
      <c r="P250" s="50" t="str">
        <f t="shared" si="11"/>
        <v>45540105318038646CAFÉ445541</v>
      </c>
      <c r="Q250" s="1">
        <f>IF(A250=0,"",VLOOKUP($A250,RESUMO!$A$8:$B$83,2,FALSE))</f>
        <v>9</v>
      </c>
    </row>
    <row r="251" spans="1:17" x14ac:dyDescent="0.25">
      <c r="A251" s="51">
        <v>45540</v>
      </c>
      <c r="B251" s="1">
        <v>1</v>
      </c>
      <c r="C251" s="49" t="s">
        <v>77</v>
      </c>
      <c r="D251" s="52" t="s">
        <v>78</v>
      </c>
      <c r="E251" s="41" t="s">
        <v>367</v>
      </c>
      <c r="G251" s="55">
        <v>1006.39</v>
      </c>
      <c r="I251" s="55">
        <v>1006.39</v>
      </c>
      <c r="J251" s="1" t="s">
        <v>366</v>
      </c>
      <c r="K251" s="53" t="s">
        <v>21</v>
      </c>
      <c r="L251" s="1" t="s">
        <v>79</v>
      </c>
      <c r="N251" t="str">
        <f t="shared" si="9"/>
        <v>NÃO</v>
      </c>
      <c r="O251" t="str">
        <f t="shared" si="10"/>
        <v/>
      </c>
      <c r="P251" s="50" t="str">
        <f t="shared" si="11"/>
        <v>45540102055468626RESCISÃO1006,3945541</v>
      </c>
      <c r="Q251" s="1">
        <f>IF(A251=0,"",VLOOKUP($A251,RESUMO!$A$8:$B$83,2,FALSE))</f>
        <v>9</v>
      </c>
    </row>
    <row r="252" spans="1:17" x14ac:dyDescent="0.25">
      <c r="A252" s="51">
        <v>45540</v>
      </c>
      <c r="B252" s="1">
        <v>1</v>
      </c>
      <c r="C252" s="49" t="s">
        <v>279</v>
      </c>
      <c r="D252" s="52" t="s">
        <v>280</v>
      </c>
      <c r="E252" s="41" t="s">
        <v>157</v>
      </c>
      <c r="G252" s="55">
        <v>230</v>
      </c>
      <c r="H252" s="58">
        <v>6</v>
      </c>
      <c r="I252" s="55">
        <v>1380</v>
      </c>
      <c r="J252" s="1" t="s">
        <v>366</v>
      </c>
      <c r="K252" s="53" t="s">
        <v>21</v>
      </c>
      <c r="L252" s="1" t="s">
        <v>281</v>
      </c>
      <c r="N252" t="str">
        <f t="shared" si="9"/>
        <v>NÃO</v>
      </c>
      <c r="O252" t="str">
        <f t="shared" si="10"/>
        <v/>
      </c>
      <c r="P252" s="50" t="str">
        <f t="shared" si="11"/>
        <v>45540110559679661DIÁRIA23045541</v>
      </c>
      <c r="Q252" s="1">
        <f>IF(A252=0,"",VLOOKUP($A252,RESUMO!$A$8:$B$83,2,FALSE))</f>
        <v>9</v>
      </c>
    </row>
    <row r="253" spans="1:17" x14ac:dyDescent="0.25">
      <c r="A253" s="51">
        <v>45540</v>
      </c>
      <c r="B253" s="1">
        <v>1</v>
      </c>
      <c r="C253" s="49" t="s">
        <v>282</v>
      </c>
      <c r="D253" s="52" t="s">
        <v>283</v>
      </c>
      <c r="E253" s="41" t="s">
        <v>157</v>
      </c>
      <c r="G253" s="55">
        <v>230</v>
      </c>
      <c r="H253" s="58">
        <v>11</v>
      </c>
      <c r="I253" s="55">
        <v>2530</v>
      </c>
      <c r="J253" s="1" t="s">
        <v>366</v>
      </c>
      <c r="K253" s="53" t="s">
        <v>21</v>
      </c>
      <c r="L253" s="1" t="s">
        <v>284</v>
      </c>
      <c r="N253" t="str">
        <f t="shared" si="9"/>
        <v>NÃO</v>
      </c>
      <c r="O253" t="str">
        <f t="shared" si="10"/>
        <v/>
      </c>
      <c r="P253" s="50" t="str">
        <f t="shared" si="11"/>
        <v>45540103120153567DIÁRIA23045541</v>
      </c>
      <c r="Q253" s="1">
        <f>IF(A253=0,"",VLOOKUP($A253,RESUMO!$A$8:$B$83,2,FALSE))</f>
        <v>9</v>
      </c>
    </row>
    <row r="254" spans="1:17" x14ac:dyDescent="0.25">
      <c r="A254" s="51">
        <v>45540</v>
      </c>
      <c r="B254" s="1">
        <v>1</v>
      </c>
      <c r="C254" s="49" t="s">
        <v>159</v>
      </c>
      <c r="D254" s="52" t="s">
        <v>160</v>
      </c>
      <c r="E254" s="41" t="s">
        <v>157</v>
      </c>
      <c r="G254" s="55">
        <v>250</v>
      </c>
      <c r="H254" s="58">
        <v>11</v>
      </c>
      <c r="I254" s="55">
        <v>2750</v>
      </c>
      <c r="J254" s="1" t="s">
        <v>366</v>
      </c>
      <c r="K254" s="53" t="s">
        <v>21</v>
      </c>
      <c r="L254" s="1" t="s">
        <v>161</v>
      </c>
      <c r="N254" t="str">
        <f t="shared" si="9"/>
        <v>NÃO</v>
      </c>
      <c r="O254" t="str">
        <f t="shared" si="10"/>
        <v/>
      </c>
      <c r="P254" s="50" t="str">
        <f t="shared" si="11"/>
        <v>45540100000000600DIÁRIA25045541</v>
      </c>
      <c r="Q254" s="1">
        <f>IF(A254=0,"",VLOOKUP($A254,RESUMO!$A$8:$B$83,2,FALSE))</f>
        <v>9</v>
      </c>
    </row>
    <row r="255" spans="1:17" x14ac:dyDescent="0.25">
      <c r="A255" s="51">
        <v>45540</v>
      </c>
      <c r="B255" s="1">
        <v>1</v>
      </c>
      <c r="C255" s="49" t="s">
        <v>344</v>
      </c>
      <c r="D255" s="52" t="s">
        <v>345</v>
      </c>
      <c r="E255" s="41" t="s">
        <v>157</v>
      </c>
      <c r="G255" s="55">
        <v>230</v>
      </c>
      <c r="H255" s="58">
        <v>11</v>
      </c>
      <c r="I255" s="55">
        <v>2530</v>
      </c>
      <c r="J255" s="1" t="s">
        <v>366</v>
      </c>
      <c r="K255" s="53" t="s">
        <v>21</v>
      </c>
      <c r="L255" s="1" t="s">
        <v>346</v>
      </c>
      <c r="N255" t="str">
        <f t="shared" si="9"/>
        <v>NÃO</v>
      </c>
      <c r="O255" t="str">
        <f t="shared" si="10"/>
        <v/>
      </c>
      <c r="P255" s="50" t="str">
        <f t="shared" si="11"/>
        <v>45540103473509680DIÁRIA23045541</v>
      </c>
      <c r="Q255" s="1">
        <f>IF(A255=0,"",VLOOKUP($A255,RESUMO!$A$8:$B$83,2,FALSE))</f>
        <v>9</v>
      </c>
    </row>
    <row r="256" spans="1:17" x14ac:dyDescent="0.25">
      <c r="A256" s="51">
        <v>45540</v>
      </c>
      <c r="B256" s="1">
        <v>1</v>
      </c>
      <c r="C256" s="49" t="s">
        <v>347</v>
      </c>
      <c r="D256" s="52" t="s">
        <v>348</v>
      </c>
      <c r="E256" s="41" t="s">
        <v>157</v>
      </c>
      <c r="G256" s="55">
        <v>160</v>
      </c>
      <c r="H256" s="58">
        <v>11</v>
      </c>
      <c r="I256" s="55">
        <v>1760</v>
      </c>
      <c r="J256" s="1" t="s">
        <v>366</v>
      </c>
      <c r="K256" s="53" t="s">
        <v>21</v>
      </c>
      <c r="L256" s="1" t="s">
        <v>349</v>
      </c>
      <c r="N256" t="str">
        <f t="shared" si="9"/>
        <v>NÃO</v>
      </c>
      <c r="O256" t="str">
        <f t="shared" si="10"/>
        <v/>
      </c>
      <c r="P256" s="50" t="str">
        <f t="shared" si="11"/>
        <v>45540131986999747DIÁRIA16045541</v>
      </c>
      <c r="Q256" s="1">
        <f>IF(A256=0,"",VLOOKUP($A256,RESUMO!$A$8:$B$83,2,FALSE))</f>
        <v>9</v>
      </c>
    </row>
    <row r="257" spans="1:17" x14ac:dyDescent="0.25">
      <c r="A257" s="51">
        <v>45540</v>
      </c>
      <c r="B257" s="1">
        <v>1</v>
      </c>
      <c r="C257" s="49" t="s">
        <v>368</v>
      </c>
      <c r="D257" s="52" t="s">
        <v>369</v>
      </c>
      <c r="E257" s="41" t="s">
        <v>134</v>
      </c>
      <c r="G257" s="55">
        <v>30.05</v>
      </c>
      <c r="H257" s="58">
        <v>21</v>
      </c>
      <c r="I257" s="55">
        <v>631.05000000000007</v>
      </c>
      <c r="J257" s="1" t="s">
        <v>366</v>
      </c>
      <c r="K257" s="53" t="s">
        <v>21</v>
      </c>
      <c r="L257" s="1" t="s">
        <v>370</v>
      </c>
      <c r="N257" t="str">
        <f t="shared" si="9"/>
        <v>NÃO</v>
      </c>
      <c r="O257" t="str">
        <f t="shared" si="10"/>
        <v/>
      </c>
      <c r="P257" s="50" t="str">
        <f t="shared" si="11"/>
        <v>45540103213713643TRANSPORTE30,0545541</v>
      </c>
      <c r="Q257" s="1">
        <f>IF(A257=0,"",VLOOKUP($A257,RESUMO!$A$8:$B$83,2,FALSE))</f>
        <v>9</v>
      </c>
    </row>
    <row r="258" spans="1:17" x14ac:dyDescent="0.25">
      <c r="A258" s="51">
        <v>45540</v>
      </c>
      <c r="B258" s="1">
        <v>1</v>
      </c>
      <c r="C258" s="49" t="s">
        <v>368</v>
      </c>
      <c r="D258" s="52" t="s">
        <v>369</v>
      </c>
      <c r="E258" s="41" t="s">
        <v>136</v>
      </c>
      <c r="G258" s="55">
        <v>4</v>
      </c>
      <c r="H258" s="58">
        <v>21</v>
      </c>
      <c r="I258" s="55">
        <v>84</v>
      </c>
      <c r="J258" s="1" t="s">
        <v>366</v>
      </c>
      <c r="K258" s="53" t="s">
        <v>21</v>
      </c>
      <c r="L258" s="1" t="s">
        <v>370</v>
      </c>
      <c r="N258" t="str">
        <f t="shared" ref="N258:N321" si="12">IF(ISERROR(SEARCH("NF",E258,1)),"NÃO","SIM")</f>
        <v>NÃO</v>
      </c>
      <c r="O258" t="str">
        <f t="shared" ref="O258:O321" si="13">IF($B258=5,"SIM","")</f>
        <v/>
      </c>
      <c r="P258" s="50" t="str">
        <f t="shared" ref="P258:P321" si="14">A258&amp;B258&amp;C258&amp;E258&amp;G258&amp;EDATE(J258,0)</f>
        <v>45540103213713643CAFÉ445541</v>
      </c>
      <c r="Q258" s="1">
        <f>IF(A258=0,"",VLOOKUP($A258,RESUMO!$A$8:$B$83,2,FALSE))</f>
        <v>9</v>
      </c>
    </row>
    <row r="259" spans="1:17" x14ac:dyDescent="0.25">
      <c r="A259" s="51">
        <v>45540</v>
      </c>
      <c r="B259" s="1">
        <v>3</v>
      </c>
      <c r="C259" s="49" t="s">
        <v>180</v>
      </c>
      <c r="D259" s="52" t="s">
        <v>181</v>
      </c>
      <c r="E259" s="41" t="s">
        <v>371</v>
      </c>
      <c r="G259" s="55">
        <v>605</v>
      </c>
      <c r="I259" s="55">
        <v>605</v>
      </c>
      <c r="J259" s="1" t="s">
        <v>356</v>
      </c>
      <c r="K259" s="53" t="s">
        <v>39</v>
      </c>
      <c r="N259" t="str">
        <f t="shared" si="12"/>
        <v>SIM</v>
      </c>
      <c r="O259" t="str">
        <f t="shared" si="13"/>
        <v/>
      </c>
      <c r="P259" s="50" t="str">
        <f t="shared" si="14"/>
        <v>45540307409393000130MOTOR, MANGOTE, MARTELO, SERRA - NF 2572160545551</v>
      </c>
      <c r="Q259" s="1">
        <f>IF(A259=0,"",VLOOKUP($A259,RESUMO!$A$8:$B$83,2,FALSE))</f>
        <v>9</v>
      </c>
    </row>
    <row r="260" spans="1:17" x14ac:dyDescent="0.25">
      <c r="A260" s="51">
        <v>45540</v>
      </c>
      <c r="B260" s="1">
        <v>2</v>
      </c>
      <c r="C260" s="49" t="s">
        <v>26</v>
      </c>
      <c r="D260" s="52" t="s">
        <v>27</v>
      </c>
      <c r="E260" s="41" t="s">
        <v>28</v>
      </c>
      <c r="G260" s="55">
        <v>403.5</v>
      </c>
      <c r="I260" s="55">
        <v>403.5</v>
      </c>
      <c r="J260" s="1" t="s">
        <v>366</v>
      </c>
      <c r="K260" s="53" t="s">
        <v>29</v>
      </c>
      <c r="L260" s="1" t="s">
        <v>30</v>
      </c>
      <c r="N260" t="str">
        <f t="shared" si="12"/>
        <v>SIM</v>
      </c>
      <c r="O260" t="str">
        <f t="shared" si="13"/>
        <v/>
      </c>
      <c r="P260" s="50" t="str">
        <f t="shared" si="14"/>
        <v>45540207834753000141PLOTAGENS - NF A EMITIR403,545541</v>
      </c>
      <c r="Q260" s="1">
        <f>IF(A260=0,"",VLOOKUP($A260,RESUMO!$A$8:$B$83,2,FALSE))</f>
        <v>9</v>
      </c>
    </row>
    <row r="261" spans="1:17" x14ac:dyDescent="0.25">
      <c r="A261" s="51">
        <v>45540</v>
      </c>
      <c r="B261" s="1">
        <v>3</v>
      </c>
      <c r="C261" s="49" t="s">
        <v>258</v>
      </c>
      <c r="D261" s="52" t="s">
        <v>259</v>
      </c>
      <c r="E261" s="41" t="s">
        <v>372</v>
      </c>
      <c r="G261" s="55">
        <v>350</v>
      </c>
      <c r="I261" s="55">
        <v>350</v>
      </c>
      <c r="J261" s="1" t="s">
        <v>360</v>
      </c>
      <c r="K261" s="53" t="s">
        <v>39</v>
      </c>
      <c r="N261" t="str">
        <f t="shared" si="12"/>
        <v>SIM</v>
      </c>
      <c r="O261" t="str">
        <f t="shared" si="13"/>
        <v/>
      </c>
      <c r="P261" s="50" t="str">
        <f t="shared" si="14"/>
        <v>45540341598885000150LOCAÇÃO DE CAÇAMBA - NF 180635045545</v>
      </c>
      <c r="Q261" s="1">
        <f>IF(A261=0,"",VLOOKUP($A261,RESUMO!$A$8:$B$83,2,FALSE))</f>
        <v>9</v>
      </c>
    </row>
    <row r="262" spans="1:17" x14ac:dyDescent="0.25">
      <c r="A262" s="51">
        <v>45540</v>
      </c>
      <c r="B262" s="1">
        <v>5</v>
      </c>
      <c r="C262" s="49" t="s">
        <v>373</v>
      </c>
      <c r="D262" s="52" t="s">
        <v>374</v>
      </c>
      <c r="E262" s="41" t="s">
        <v>375</v>
      </c>
      <c r="G262" s="55">
        <v>12000</v>
      </c>
      <c r="I262" s="55">
        <v>12000</v>
      </c>
      <c r="J262" s="1" t="s">
        <v>376</v>
      </c>
      <c r="K262" s="53" t="s">
        <v>47</v>
      </c>
      <c r="N262" t="str">
        <f t="shared" si="12"/>
        <v>SIM</v>
      </c>
      <c r="O262" t="str">
        <f t="shared" si="13"/>
        <v>SIM</v>
      </c>
      <c r="P262" s="50" t="str">
        <f t="shared" si="14"/>
        <v>45540526415506000155GEOCOMPOSTO DRENANTE - NF 197791200045533</v>
      </c>
      <c r="Q262" s="1">
        <f>IF(A262=0,"",VLOOKUP($A262,RESUMO!$A$8:$B$83,2,FALSE))</f>
        <v>9</v>
      </c>
    </row>
    <row r="263" spans="1:17" x14ac:dyDescent="0.25">
      <c r="A263" s="51">
        <v>45540</v>
      </c>
      <c r="B263" s="1">
        <v>3</v>
      </c>
      <c r="C263" s="49" t="s">
        <v>169</v>
      </c>
      <c r="D263" s="52" t="s">
        <v>170</v>
      </c>
      <c r="E263" s="41" t="s">
        <v>377</v>
      </c>
      <c r="G263" s="55">
        <v>352</v>
      </c>
      <c r="I263" s="55">
        <v>352</v>
      </c>
      <c r="J263" s="1" t="s">
        <v>378</v>
      </c>
      <c r="K263" s="53" t="s">
        <v>21</v>
      </c>
      <c r="N263" t="str">
        <f t="shared" si="12"/>
        <v>NÃO</v>
      </c>
      <c r="O263" t="str">
        <f t="shared" si="13"/>
        <v/>
      </c>
      <c r="P263" s="50" t="str">
        <f t="shared" si="14"/>
        <v>45540310000000002REF. 08/202435245544</v>
      </c>
      <c r="Q263" s="1">
        <f>IF(A263=0,"",VLOOKUP($A263,RESUMO!$A$8:$B$83,2,FALSE))</f>
        <v>9</v>
      </c>
    </row>
    <row r="264" spans="1:17" x14ac:dyDescent="0.25">
      <c r="A264" s="51">
        <v>45540</v>
      </c>
      <c r="B264" s="1">
        <v>3</v>
      </c>
      <c r="C264" s="49" t="s">
        <v>175</v>
      </c>
      <c r="D264" s="52" t="s">
        <v>176</v>
      </c>
      <c r="E264" s="41" t="s">
        <v>377</v>
      </c>
      <c r="G264" s="55">
        <v>847.2</v>
      </c>
      <c r="I264" s="55">
        <v>847.2</v>
      </c>
      <c r="J264" s="1" t="s">
        <v>378</v>
      </c>
      <c r="K264" s="53" t="s">
        <v>21</v>
      </c>
      <c r="N264" t="str">
        <f t="shared" si="12"/>
        <v>NÃO</v>
      </c>
      <c r="O264" t="str">
        <f t="shared" si="13"/>
        <v/>
      </c>
      <c r="P264" s="50" t="str">
        <f t="shared" si="14"/>
        <v>45540310000000004REF. 08/2024847,245544</v>
      </c>
      <c r="Q264" s="1">
        <f>IF(A264=0,"",VLOOKUP($A264,RESUMO!$A$8:$B$83,2,FALSE))</f>
        <v>9</v>
      </c>
    </row>
    <row r="265" spans="1:17" x14ac:dyDescent="0.25">
      <c r="A265" s="51">
        <v>45540</v>
      </c>
      <c r="B265" s="1">
        <v>3</v>
      </c>
      <c r="C265" s="49" t="s">
        <v>173</v>
      </c>
      <c r="D265" s="52" t="s">
        <v>174</v>
      </c>
      <c r="E265" s="41" t="s">
        <v>377</v>
      </c>
      <c r="G265" s="55">
        <v>125</v>
      </c>
      <c r="I265" s="55">
        <v>125</v>
      </c>
      <c r="J265" s="1" t="s">
        <v>378</v>
      </c>
      <c r="K265" s="53" t="s">
        <v>51</v>
      </c>
      <c r="N265" t="str">
        <f t="shared" si="12"/>
        <v>NÃO</v>
      </c>
      <c r="O265" t="str">
        <f t="shared" si="13"/>
        <v/>
      </c>
      <c r="P265" s="50" t="str">
        <f t="shared" si="14"/>
        <v>45540310000000003REF. 08/202412545544</v>
      </c>
      <c r="Q265" s="1">
        <f>IF(A265=0,"",VLOOKUP($A265,RESUMO!$A$8:$B$83,2,FALSE))</f>
        <v>9</v>
      </c>
    </row>
    <row r="266" spans="1:17" x14ac:dyDescent="0.25">
      <c r="A266" s="51">
        <v>45540</v>
      </c>
      <c r="B266" s="1">
        <v>5</v>
      </c>
      <c r="C266" s="49" t="s">
        <v>379</v>
      </c>
      <c r="D266" s="52" t="s">
        <v>380</v>
      </c>
      <c r="E266" s="41" t="s">
        <v>381</v>
      </c>
      <c r="G266" s="55">
        <v>2335</v>
      </c>
      <c r="I266" s="55">
        <v>2335</v>
      </c>
      <c r="J266" s="1" t="s">
        <v>318</v>
      </c>
      <c r="K266" s="53" t="s">
        <v>47</v>
      </c>
      <c r="N266" t="str">
        <f t="shared" si="12"/>
        <v>SIM</v>
      </c>
      <c r="O266" t="str">
        <f t="shared" si="13"/>
        <v>SIM</v>
      </c>
      <c r="P266" s="50" t="str">
        <f t="shared" si="14"/>
        <v>45540552551594000122ISOPOR - AGUARDANDO NF233545532</v>
      </c>
      <c r="Q266" s="1">
        <f>IF(A266=0,"",VLOOKUP($A266,RESUMO!$A$8:$B$83,2,FALSE))</f>
        <v>9</v>
      </c>
    </row>
    <row r="267" spans="1:17" x14ac:dyDescent="0.25">
      <c r="A267" s="51">
        <v>45540</v>
      </c>
      <c r="B267" s="1">
        <v>5</v>
      </c>
      <c r="C267" s="49" t="s">
        <v>227</v>
      </c>
      <c r="D267" s="52" t="s">
        <v>228</v>
      </c>
      <c r="E267" s="41" t="s">
        <v>382</v>
      </c>
      <c r="G267" s="55">
        <v>2240</v>
      </c>
      <c r="I267" s="55">
        <v>2240</v>
      </c>
      <c r="J267" s="1" t="s">
        <v>351</v>
      </c>
      <c r="K267" s="53" t="s">
        <v>47</v>
      </c>
      <c r="N267" t="str">
        <f t="shared" si="12"/>
        <v>SIM</v>
      </c>
      <c r="O267" t="str">
        <f t="shared" si="13"/>
        <v>SIM</v>
      </c>
      <c r="P267" s="50" t="str">
        <f t="shared" si="14"/>
        <v>45540515373066000102CIMENTO - NF 275843224045537</v>
      </c>
      <c r="Q267" s="1">
        <f>IF(A267=0,"",VLOOKUP($A267,RESUMO!$A$8:$B$83,2,FALSE))</f>
        <v>9</v>
      </c>
    </row>
    <row r="268" spans="1:17" x14ac:dyDescent="0.25">
      <c r="A268" s="51">
        <v>45540</v>
      </c>
      <c r="B268" s="1">
        <v>5</v>
      </c>
      <c r="C268" s="49" t="s">
        <v>52</v>
      </c>
      <c r="D268" s="52" t="s">
        <v>53</v>
      </c>
      <c r="E268" s="41" t="s">
        <v>383</v>
      </c>
      <c r="G268" s="55">
        <v>500</v>
      </c>
      <c r="I268" s="55">
        <v>500</v>
      </c>
      <c r="J268" s="1" t="s">
        <v>318</v>
      </c>
      <c r="K268" s="53" t="s">
        <v>47</v>
      </c>
      <c r="N268" t="str">
        <f t="shared" si="12"/>
        <v>NÃO</v>
      </c>
      <c r="O268" t="str">
        <f t="shared" si="13"/>
        <v>SIM</v>
      </c>
      <c r="P268" s="50" t="str">
        <f t="shared" si="14"/>
        <v>45540507861005000158ESCORA EUCALIPTO - PED. 4733550045532</v>
      </c>
      <c r="Q268" s="1">
        <f>IF(A268=0,"",VLOOKUP($A268,RESUMO!$A$8:$B$83,2,FALSE))</f>
        <v>9</v>
      </c>
    </row>
    <row r="269" spans="1:17" x14ac:dyDescent="0.25">
      <c r="A269" s="51">
        <v>45555</v>
      </c>
      <c r="B269" s="1">
        <v>5</v>
      </c>
      <c r="C269" s="49" t="s">
        <v>373</v>
      </c>
      <c r="D269" s="52" t="s">
        <v>374</v>
      </c>
      <c r="E269" s="41" t="s">
        <v>384</v>
      </c>
      <c r="G269" s="55">
        <v>5799.23</v>
      </c>
      <c r="I269" s="55">
        <v>5799.23</v>
      </c>
      <c r="J269" s="1" t="s">
        <v>332</v>
      </c>
      <c r="K269" s="53" t="s">
        <v>47</v>
      </c>
      <c r="N269" t="str">
        <f t="shared" si="12"/>
        <v>SIM</v>
      </c>
      <c r="O269" t="str">
        <f t="shared" si="13"/>
        <v>SIM</v>
      </c>
      <c r="P269" s="50" t="str">
        <f t="shared" si="14"/>
        <v>45555526415506000155MANTA ASFALTICA - NF 198875799,2345540</v>
      </c>
      <c r="Q269" s="1">
        <f>IF(A269=0,"",VLOOKUP($A269,RESUMO!$A$8:$B$83,2,FALSE))</f>
        <v>10</v>
      </c>
    </row>
    <row r="270" spans="1:17" x14ac:dyDescent="0.25">
      <c r="A270" s="51">
        <v>45555</v>
      </c>
      <c r="B270" s="1">
        <v>3</v>
      </c>
      <c r="C270" s="49" t="s">
        <v>128</v>
      </c>
      <c r="D270" s="52" t="s">
        <v>129</v>
      </c>
      <c r="E270" s="41" t="s">
        <v>385</v>
      </c>
      <c r="G270" s="55">
        <v>3431.61</v>
      </c>
      <c r="I270" s="55">
        <v>3431.61</v>
      </c>
      <c r="J270" s="1" t="s">
        <v>386</v>
      </c>
      <c r="K270" s="53" t="s">
        <v>21</v>
      </c>
      <c r="N270" t="str">
        <f t="shared" si="12"/>
        <v>SIM</v>
      </c>
      <c r="O270" t="str">
        <f t="shared" si="13"/>
        <v/>
      </c>
      <c r="P270" s="50" t="str">
        <f t="shared" si="14"/>
        <v>45555324654133000220CESTAS BASICAS - NF 2564283431,6145563</v>
      </c>
      <c r="Q270" s="1">
        <f>IF(A270=0,"",VLOOKUP($A270,RESUMO!$A$8:$B$83,2,FALSE))</f>
        <v>10</v>
      </c>
    </row>
    <row r="271" spans="1:17" x14ac:dyDescent="0.25">
      <c r="A271" s="51">
        <v>45555</v>
      </c>
      <c r="B271" s="1">
        <v>3</v>
      </c>
      <c r="C271" s="49" t="s">
        <v>124</v>
      </c>
      <c r="D271" s="52" t="s">
        <v>125</v>
      </c>
      <c r="E271" s="41" t="s">
        <v>126</v>
      </c>
      <c r="G271" s="55">
        <v>165.36</v>
      </c>
      <c r="I271" s="55">
        <v>165.36</v>
      </c>
      <c r="J271" s="1" t="s">
        <v>387</v>
      </c>
      <c r="K271" s="53" t="s">
        <v>21</v>
      </c>
      <c r="N271" t="str">
        <f t="shared" si="12"/>
        <v>NÃO</v>
      </c>
      <c r="O271" t="str">
        <f t="shared" si="13"/>
        <v/>
      </c>
      <c r="P271" s="50" t="str">
        <f t="shared" si="14"/>
        <v>45555338727707000177SEGURO COLABORADORES165,3645565</v>
      </c>
      <c r="Q271" s="1">
        <f>IF(A271=0,"",VLOOKUP($A271,RESUMO!$A$8:$B$83,2,FALSE))</f>
        <v>10</v>
      </c>
    </row>
    <row r="272" spans="1:17" x14ac:dyDescent="0.25">
      <c r="A272" s="51">
        <v>45555</v>
      </c>
      <c r="B272" s="1">
        <v>3</v>
      </c>
      <c r="C272" s="49" t="s">
        <v>180</v>
      </c>
      <c r="D272" s="52" t="s">
        <v>181</v>
      </c>
      <c r="E272" s="41" t="s">
        <v>388</v>
      </c>
      <c r="G272" s="55">
        <v>143.75</v>
      </c>
      <c r="I272" s="55">
        <v>143.75</v>
      </c>
      <c r="J272" s="1" t="s">
        <v>389</v>
      </c>
      <c r="K272" s="53" t="s">
        <v>39</v>
      </c>
      <c r="N272" t="str">
        <f t="shared" si="12"/>
        <v>SIM</v>
      </c>
      <c r="O272" t="str">
        <f t="shared" si="13"/>
        <v/>
      </c>
      <c r="P272" s="50" t="str">
        <f t="shared" si="14"/>
        <v>45555307409393000130LAVADORA - NF 25987143,7545569</v>
      </c>
      <c r="Q272" s="1">
        <f>IF(A272=0,"",VLOOKUP($A272,RESUMO!$A$8:$B$83,2,FALSE))</f>
        <v>10</v>
      </c>
    </row>
    <row r="273" spans="1:17" x14ac:dyDescent="0.25">
      <c r="A273" s="51">
        <v>45555</v>
      </c>
      <c r="B273" s="1">
        <v>3</v>
      </c>
      <c r="C273" s="49" t="s">
        <v>180</v>
      </c>
      <c r="D273" s="52" t="s">
        <v>181</v>
      </c>
      <c r="E273" s="41" t="s">
        <v>390</v>
      </c>
      <c r="G273" s="55">
        <v>640</v>
      </c>
      <c r="I273" s="55">
        <v>640</v>
      </c>
      <c r="J273" s="1" t="s">
        <v>391</v>
      </c>
      <c r="K273" s="53" t="s">
        <v>39</v>
      </c>
      <c r="N273" t="str">
        <f t="shared" si="12"/>
        <v>SIM</v>
      </c>
      <c r="O273" t="str">
        <f t="shared" si="13"/>
        <v/>
      </c>
      <c r="P273" s="50" t="str">
        <f t="shared" si="14"/>
        <v>45555307409393000130SERRAS - NF 2580564045558</v>
      </c>
      <c r="Q273" s="1">
        <f>IF(A273=0,"",VLOOKUP($A273,RESUMO!$A$8:$B$83,2,FALSE))</f>
        <v>10</v>
      </c>
    </row>
    <row r="274" spans="1:17" x14ac:dyDescent="0.25">
      <c r="A274" s="51">
        <v>45555</v>
      </c>
      <c r="B274" s="1">
        <v>3</v>
      </c>
      <c r="C274" s="49" t="s">
        <v>180</v>
      </c>
      <c r="D274" s="52" t="s">
        <v>181</v>
      </c>
      <c r="E274" s="41" t="s">
        <v>392</v>
      </c>
      <c r="G274" s="55">
        <v>90</v>
      </c>
      <c r="I274" s="55">
        <v>90</v>
      </c>
      <c r="J274" s="1" t="s">
        <v>391</v>
      </c>
      <c r="K274" s="53" t="s">
        <v>39</v>
      </c>
      <c r="N274" t="str">
        <f t="shared" si="12"/>
        <v>SIM</v>
      </c>
      <c r="O274" t="str">
        <f t="shared" si="13"/>
        <v/>
      </c>
      <c r="P274" s="50" t="str">
        <f t="shared" si="14"/>
        <v>45555307409393000130CORREIA - NF 27299045558</v>
      </c>
      <c r="Q274" s="1">
        <f>IF(A274=0,"",VLOOKUP($A274,RESUMO!$A$8:$B$83,2,FALSE))</f>
        <v>10</v>
      </c>
    </row>
    <row r="275" spans="1:17" x14ac:dyDescent="0.25">
      <c r="A275" s="51">
        <v>45555</v>
      </c>
      <c r="B275" s="1">
        <v>3</v>
      </c>
      <c r="C275" s="49" t="s">
        <v>104</v>
      </c>
      <c r="D275" s="52" t="s">
        <v>105</v>
      </c>
      <c r="E275" s="41" t="s">
        <v>393</v>
      </c>
      <c r="G275" s="55">
        <v>808.38</v>
      </c>
      <c r="I275" s="55">
        <v>808.38</v>
      </c>
      <c r="J275" s="1" t="s">
        <v>394</v>
      </c>
      <c r="K275" s="53" t="s">
        <v>47</v>
      </c>
      <c r="N275" t="str">
        <f t="shared" si="12"/>
        <v>SIM</v>
      </c>
      <c r="O275" t="str">
        <f t="shared" si="13"/>
        <v/>
      </c>
      <c r="P275" s="50" t="str">
        <f t="shared" si="14"/>
        <v>45555332392731000116MATERIAIS DIVERSOS - NF 1322808,3845562</v>
      </c>
      <c r="Q275" s="1">
        <f>IF(A275=0,"",VLOOKUP($A275,RESUMO!$A$8:$B$83,2,FALSE))</f>
        <v>10</v>
      </c>
    </row>
    <row r="276" spans="1:17" x14ac:dyDescent="0.25">
      <c r="A276" s="51">
        <v>45555</v>
      </c>
      <c r="B276" s="1">
        <v>2</v>
      </c>
      <c r="C276" s="49" t="s">
        <v>193</v>
      </c>
      <c r="D276" s="52" t="s">
        <v>194</v>
      </c>
      <c r="E276" s="41" t="s">
        <v>395</v>
      </c>
      <c r="G276" s="55">
        <v>1370</v>
      </c>
      <c r="I276" s="55">
        <v>1370</v>
      </c>
      <c r="J276" s="1" t="s">
        <v>396</v>
      </c>
      <c r="K276" s="53" t="s">
        <v>47</v>
      </c>
      <c r="L276" s="1" t="s">
        <v>196</v>
      </c>
      <c r="N276" t="str">
        <f t="shared" si="12"/>
        <v>NÃO</v>
      </c>
      <c r="O276" t="str">
        <f t="shared" si="13"/>
        <v/>
      </c>
      <c r="P276" s="50" t="str">
        <f t="shared" si="14"/>
        <v>45555237052904870BRITA - PED. 4975137045555</v>
      </c>
      <c r="Q276" s="1">
        <f>IF(A276=0,"",VLOOKUP($A276,RESUMO!$A$8:$B$83,2,FALSE))</f>
        <v>10</v>
      </c>
    </row>
    <row r="277" spans="1:17" x14ac:dyDescent="0.25">
      <c r="A277" s="51">
        <v>45555</v>
      </c>
      <c r="B277" s="1">
        <v>3</v>
      </c>
      <c r="C277" s="49" t="s">
        <v>326</v>
      </c>
      <c r="D277" s="52" t="s">
        <v>327</v>
      </c>
      <c r="E277" s="41" t="s">
        <v>397</v>
      </c>
      <c r="G277" s="55">
        <v>273.29000000000002</v>
      </c>
      <c r="I277" s="55">
        <v>273.29000000000002</v>
      </c>
      <c r="J277" s="1" t="s">
        <v>396</v>
      </c>
      <c r="K277" s="53" t="s">
        <v>39</v>
      </c>
      <c r="N277" t="str">
        <f t="shared" si="12"/>
        <v>NÃO</v>
      </c>
      <c r="O277" t="str">
        <f t="shared" si="13"/>
        <v/>
      </c>
      <c r="P277" s="50" t="str">
        <f t="shared" si="14"/>
        <v>45555322377147000138LOCAÇÃO DE ANDAIMES - ND 64263273,2945555</v>
      </c>
      <c r="Q277" s="1">
        <f>IF(A277=0,"",VLOOKUP($A277,RESUMO!$A$8:$B$83,2,FALSE))</f>
        <v>10</v>
      </c>
    </row>
    <row r="278" spans="1:17" x14ac:dyDescent="0.25">
      <c r="A278" s="51">
        <v>45555</v>
      </c>
      <c r="B278" s="1">
        <v>3</v>
      </c>
      <c r="C278" s="49" t="s">
        <v>241</v>
      </c>
      <c r="D278" s="52" t="s">
        <v>242</v>
      </c>
      <c r="E278" s="41" t="s">
        <v>398</v>
      </c>
      <c r="G278" s="55">
        <v>535</v>
      </c>
      <c r="I278" s="55">
        <v>535</v>
      </c>
      <c r="J278" s="1" t="s">
        <v>399</v>
      </c>
      <c r="K278" s="53" t="s">
        <v>39</v>
      </c>
      <c r="N278" t="str">
        <f t="shared" si="12"/>
        <v>SIM</v>
      </c>
      <c r="O278" t="str">
        <f t="shared" si="13"/>
        <v/>
      </c>
      <c r="P278" s="50" t="str">
        <f t="shared" si="14"/>
        <v>45555334713151000109CONTROLE TECNOLOGICO DE MATERIAIS - NF 67853545560</v>
      </c>
      <c r="Q278" s="1">
        <f>IF(A278=0,"",VLOOKUP($A278,RESUMO!$A$8:$B$83,2,FALSE))</f>
        <v>10</v>
      </c>
    </row>
    <row r="279" spans="1:17" x14ac:dyDescent="0.25">
      <c r="A279" s="51">
        <v>45555</v>
      </c>
      <c r="B279" s="1">
        <v>3</v>
      </c>
      <c r="C279" s="49" t="s">
        <v>295</v>
      </c>
      <c r="D279" s="52" t="s">
        <v>296</v>
      </c>
      <c r="E279" s="41" t="s">
        <v>400</v>
      </c>
      <c r="G279" s="55">
        <v>156</v>
      </c>
      <c r="I279" s="55">
        <v>156</v>
      </c>
      <c r="J279" s="1" t="s">
        <v>396</v>
      </c>
      <c r="K279" s="53" t="s">
        <v>21</v>
      </c>
      <c r="N279" t="str">
        <f t="shared" si="12"/>
        <v>SIM</v>
      </c>
      <c r="O279" t="str">
        <f t="shared" si="13"/>
        <v/>
      </c>
      <c r="P279" s="50" t="str">
        <f t="shared" si="14"/>
        <v>45555336245582000113REALIZAÇÃO DE EXAMES - aguardando nf15645555</v>
      </c>
      <c r="Q279" s="1">
        <f>IF(A279=0,"",VLOOKUP($A279,RESUMO!$A$8:$B$83,2,FALSE))</f>
        <v>10</v>
      </c>
    </row>
    <row r="280" spans="1:17" x14ac:dyDescent="0.25">
      <c r="A280" s="51">
        <v>45555</v>
      </c>
      <c r="B280" s="1">
        <v>2</v>
      </c>
      <c r="C280" s="49" t="s">
        <v>401</v>
      </c>
      <c r="D280" s="52" t="s">
        <v>402</v>
      </c>
      <c r="E280" s="41" t="s">
        <v>403</v>
      </c>
      <c r="G280" s="55">
        <v>150</v>
      </c>
      <c r="I280" s="55">
        <v>150</v>
      </c>
      <c r="J280" s="1" t="s">
        <v>396</v>
      </c>
      <c r="K280" s="53" t="s">
        <v>51</v>
      </c>
      <c r="L280" s="1" t="s">
        <v>404</v>
      </c>
      <c r="N280" t="str">
        <f t="shared" si="12"/>
        <v>NÃO</v>
      </c>
      <c r="O280" t="str">
        <f t="shared" si="13"/>
        <v/>
      </c>
      <c r="P280" s="50" t="str">
        <f t="shared" si="14"/>
        <v>45555262576321615FRETE GELADEIRA15045555</v>
      </c>
      <c r="Q280" s="1">
        <f>IF(A280=0,"",VLOOKUP($A280,RESUMO!$A$8:$B$83,2,FALSE))</f>
        <v>10</v>
      </c>
    </row>
    <row r="281" spans="1:17" x14ac:dyDescent="0.25">
      <c r="A281" s="51">
        <v>45555</v>
      </c>
      <c r="B281" s="1">
        <v>2</v>
      </c>
      <c r="C281" s="49" t="s">
        <v>112</v>
      </c>
      <c r="D281" s="52" t="s">
        <v>113</v>
      </c>
      <c r="E281" s="41" t="s">
        <v>405</v>
      </c>
      <c r="G281" s="55">
        <v>15000</v>
      </c>
      <c r="I281" s="55">
        <v>15000</v>
      </c>
      <c r="J281" s="1" t="s">
        <v>396</v>
      </c>
      <c r="K281" s="53" t="s">
        <v>116</v>
      </c>
      <c r="L281" s="1" t="s">
        <v>117</v>
      </c>
      <c r="N281" t="str">
        <f t="shared" si="12"/>
        <v>SIM</v>
      </c>
      <c r="O281" t="str">
        <f t="shared" si="13"/>
        <v/>
      </c>
      <c r="P281" s="50" t="str">
        <f t="shared" si="14"/>
        <v>45555252675571000120PARCELA 4/19 - NF A EMITIR1500045555</v>
      </c>
      <c r="Q281" s="1">
        <f>IF(A281=0,"",VLOOKUP($A281,RESUMO!$A$8:$B$83,2,FALSE))</f>
        <v>10</v>
      </c>
    </row>
    <row r="282" spans="1:17" x14ac:dyDescent="0.25">
      <c r="A282" s="51">
        <v>45555</v>
      </c>
      <c r="B282" s="1">
        <v>2</v>
      </c>
      <c r="C282" s="49" t="s">
        <v>112</v>
      </c>
      <c r="D282" s="52" t="s">
        <v>113</v>
      </c>
      <c r="E282" s="41" t="s">
        <v>406</v>
      </c>
      <c r="G282" s="55">
        <v>14225</v>
      </c>
      <c r="I282" s="55">
        <v>14225</v>
      </c>
      <c r="J282" s="1" t="s">
        <v>396</v>
      </c>
      <c r="K282" s="53" t="s">
        <v>116</v>
      </c>
      <c r="L282" s="1" t="s">
        <v>117</v>
      </c>
      <c r="N282" t="str">
        <f t="shared" si="12"/>
        <v>SIM</v>
      </c>
      <c r="O282" t="str">
        <f t="shared" si="13"/>
        <v/>
      </c>
      <c r="P282" s="50" t="str">
        <f t="shared" si="14"/>
        <v>45555252675571000120PARC. ADTIVO 4/19 - NF A EMITIR1422545555</v>
      </c>
      <c r="Q282" s="1">
        <f>IF(A282=0,"",VLOOKUP($A282,RESUMO!$A$8:$B$83,2,FALSE))</f>
        <v>10</v>
      </c>
    </row>
    <row r="283" spans="1:17" x14ac:dyDescent="0.25">
      <c r="A283" s="51">
        <v>45555</v>
      </c>
      <c r="B283" s="1">
        <v>3</v>
      </c>
      <c r="C283" s="49" t="s">
        <v>251</v>
      </c>
      <c r="D283" s="52" t="s">
        <v>252</v>
      </c>
      <c r="E283" s="41" t="s">
        <v>407</v>
      </c>
      <c r="G283" s="55">
        <v>1804.16</v>
      </c>
      <c r="I283" s="55">
        <v>1804.16</v>
      </c>
      <c r="J283" s="1" t="s">
        <v>396</v>
      </c>
      <c r="K283" s="53" t="s">
        <v>21</v>
      </c>
      <c r="N283" t="str">
        <f t="shared" si="12"/>
        <v>NÃO</v>
      </c>
      <c r="O283" t="str">
        <f t="shared" si="13"/>
        <v/>
      </c>
      <c r="P283" s="50" t="str">
        <f t="shared" si="14"/>
        <v>45555300360305000104COMPETENCIA 08/20241804,1645555</v>
      </c>
      <c r="Q283" s="1">
        <f>IF(A283=0,"",VLOOKUP($A283,RESUMO!$A$8:$B$83,2,FALSE))</f>
        <v>10</v>
      </c>
    </row>
    <row r="284" spans="1:17" x14ac:dyDescent="0.25">
      <c r="A284" s="51">
        <v>45555</v>
      </c>
      <c r="B284" s="1">
        <v>3</v>
      </c>
      <c r="C284" s="49" t="s">
        <v>255</v>
      </c>
      <c r="D284" s="52" t="s">
        <v>256</v>
      </c>
      <c r="E284" s="41" t="s">
        <v>407</v>
      </c>
      <c r="G284" s="55">
        <v>9079.43</v>
      </c>
      <c r="I284" s="55">
        <v>9079.43</v>
      </c>
      <c r="J284" s="1" t="s">
        <v>396</v>
      </c>
      <c r="K284" s="53" t="s">
        <v>21</v>
      </c>
      <c r="N284" t="str">
        <f t="shared" si="12"/>
        <v>NÃO</v>
      </c>
      <c r="O284" t="str">
        <f t="shared" si="13"/>
        <v/>
      </c>
      <c r="P284" s="50" t="str">
        <f t="shared" si="14"/>
        <v>45555300394460000141COMPETENCIA 08/20249079,4345555</v>
      </c>
      <c r="Q284" s="1">
        <f>IF(A284=0,"",VLOOKUP($A284,RESUMO!$A$8:$B$83,2,FALSE))</f>
        <v>10</v>
      </c>
    </row>
    <row r="285" spans="1:17" x14ac:dyDescent="0.25">
      <c r="A285" s="51">
        <v>45555</v>
      </c>
      <c r="B285" s="1">
        <v>3</v>
      </c>
      <c r="C285" s="49" t="s">
        <v>215</v>
      </c>
      <c r="D285" s="52" t="s">
        <v>216</v>
      </c>
      <c r="E285" s="41" t="s">
        <v>408</v>
      </c>
      <c r="G285" s="55">
        <v>91.2</v>
      </c>
      <c r="I285" s="55">
        <v>91.2</v>
      </c>
      <c r="J285" s="1" t="s">
        <v>396</v>
      </c>
      <c r="K285" s="53" t="s">
        <v>21</v>
      </c>
      <c r="N285" t="str">
        <f t="shared" si="12"/>
        <v>SIM</v>
      </c>
      <c r="O285" t="str">
        <f t="shared" si="13"/>
        <v/>
      </c>
      <c r="P285" s="50" t="str">
        <f t="shared" si="14"/>
        <v>45555310000000001COMPETENCIA 08/2024 - NF A EMITIR91,245555</v>
      </c>
      <c r="Q285" s="1">
        <f>IF(A285=0,"",VLOOKUP($A285,RESUMO!$A$8:$B$83,2,FALSE))</f>
        <v>10</v>
      </c>
    </row>
    <row r="286" spans="1:17" x14ac:dyDescent="0.25">
      <c r="A286" s="51">
        <v>45555</v>
      </c>
      <c r="B286" s="1">
        <v>1</v>
      </c>
      <c r="C286" s="49" t="s">
        <v>73</v>
      </c>
      <c r="D286" s="52" t="s">
        <v>74</v>
      </c>
      <c r="E286" s="41" t="s">
        <v>19</v>
      </c>
      <c r="G286" s="55">
        <v>2400</v>
      </c>
      <c r="I286" s="55">
        <v>2400</v>
      </c>
      <c r="J286" s="1" t="s">
        <v>396</v>
      </c>
      <c r="K286" s="53" t="s">
        <v>21</v>
      </c>
      <c r="L286" s="1" t="s">
        <v>76</v>
      </c>
      <c r="N286" t="str">
        <f t="shared" si="12"/>
        <v>NÃO</v>
      </c>
      <c r="O286" t="str">
        <f t="shared" si="13"/>
        <v/>
      </c>
      <c r="P286" s="50" t="str">
        <f t="shared" si="14"/>
        <v>45555166016118672SALÁRIO240045555</v>
      </c>
      <c r="Q286" s="1">
        <f>IF(A286=0,"",VLOOKUP($A286,RESUMO!$A$8:$B$83,2,FALSE))</f>
        <v>10</v>
      </c>
    </row>
    <row r="287" spans="1:17" x14ac:dyDescent="0.25">
      <c r="A287" s="51">
        <v>45555</v>
      </c>
      <c r="B287" s="1">
        <v>1</v>
      </c>
      <c r="C287" s="49" t="s">
        <v>23</v>
      </c>
      <c r="D287" s="52" t="s">
        <v>24</v>
      </c>
      <c r="E287" s="41" t="s">
        <v>19</v>
      </c>
      <c r="G287" s="55">
        <v>916</v>
      </c>
      <c r="I287" s="55">
        <v>916</v>
      </c>
      <c r="J287" s="1" t="s">
        <v>396</v>
      </c>
      <c r="K287" s="53" t="s">
        <v>21</v>
      </c>
      <c r="L287" s="1" t="s">
        <v>25</v>
      </c>
      <c r="N287" t="str">
        <f t="shared" si="12"/>
        <v>NÃO</v>
      </c>
      <c r="O287" t="str">
        <f t="shared" si="13"/>
        <v/>
      </c>
      <c r="P287" s="50" t="str">
        <f t="shared" si="14"/>
        <v>45555104083278633SALÁRIO91645555</v>
      </c>
      <c r="Q287" s="1">
        <f>IF(A287=0,"",VLOOKUP($A287,RESUMO!$A$8:$B$83,2,FALSE))</f>
        <v>10</v>
      </c>
    </row>
    <row r="288" spans="1:17" x14ac:dyDescent="0.25">
      <c r="A288" s="51">
        <v>45555</v>
      </c>
      <c r="B288" s="1">
        <v>1</v>
      </c>
      <c r="C288" s="49" t="s">
        <v>81</v>
      </c>
      <c r="D288" s="52" t="s">
        <v>82</v>
      </c>
      <c r="E288" s="41" t="s">
        <v>19</v>
      </c>
      <c r="G288" s="55">
        <v>642.79999999999995</v>
      </c>
      <c r="I288" s="55">
        <v>642.79999999999995</v>
      </c>
      <c r="J288" s="1" t="s">
        <v>396</v>
      </c>
      <c r="K288" s="53" t="s">
        <v>21</v>
      </c>
      <c r="L288" s="1" t="s">
        <v>83</v>
      </c>
      <c r="N288" t="str">
        <f t="shared" si="12"/>
        <v>NÃO</v>
      </c>
      <c r="O288" t="str">
        <f t="shared" si="13"/>
        <v/>
      </c>
      <c r="P288" s="50" t="str">
        <f t="shared" si="14"/>
        <v>45555100977964760SALÁRIO642,845555</v>
      </c>
      <c r="Q288" s="1">
        <f>IF(A288=0,"",VLOOKUP($A288,RESUMO!$A$8:$B$83,2,FALSE))</f>
        <v>10</v>
      </c>
    </row>
    <row r="289" spans="1:17" x14ac:dyDescent="0.25">
      <c r="A289" s="51">
        <v>45555</v>
      </c>
      <c r="B289" s="1">
        <v>1</v>
      </c>
      <c r="C289" s="49" t="s">
        <v>132</v>
      </c>
      <c r="D289" s="52" t="s">
        <v>133</v>
      </c>
      <c r="E289" s="41" t="s">
        <v>19</v>
      </c>
      <c r="G289" s="55">
        <v>1104.8</v>
      </c>
      <c r="I289" s="55">
        <v>1104.8</v>
      </c>
      <c r="J289" s="1" t="s">
        <v>396</v>
      </c>
      <c r="K289" s="53" t="s">
        <v>21</v>
      </c>
      <c r="L289" s="1" t="s">
        <v>135</v>
      </c>
      <c r="N289" t="str">
        <f t="shared" si="12"/>
        <v>NÃO</v>
      </c>
      <c r="O289" t="str">
        <f t="shared" si="13"/>
        <v/>
      </c>
      <c r="P289" s="50" t="str">
        <f t="shared" si="14"/>
        <v>45555104016024862SALÁRIO1104,845555</v>
      </c>
      <c r="Q289" s="1">
        <f>IF(A289=0,"",VLOOKUP($A289,RESUMO!$A$8:$B$83,2,FALSE))</f>
        <v>10</v>
      </c>
    </row>
    <row r="290" spans="1:17" x14ac:dyDescent="0.25">
      <c r="A290" s="51">
        <v>45555</v>
      </c>
      <c r="B290" s="1">
        <v>1</v>
      </c>
      <c r="C290" s="49" t="s">
        <v>155</v>
      </c>
      <c r="D290" s="52" t="s">
        <v>156</v>
      </c>
      <c r="E290" s="41" t="s">
        <v>19</v>
      </c>
      <c r="G290" s="55">
        <v>1104.8</v>
      </c>
      <c r="I290" s="55">
        <v>1104.8</v>
      </c>
      <c r="J290" s="1" t="s">
        <v>396</v>
      </c>
      <c r="K290" s="53" t="s">
        <v>21</v>
      </c>
      <c r="L290" s="1" t="s">
        <v>158</v>
      </c>
      <c r="N290" t="str">
        <f t="shared" si="12"/>
        <v>NÃO</v>
      </c>
      <c r="O290" t="str">
        <f t="shared" si="13"/>
        <v/>
      </c>
      <c r="P290" s="50" t="str">
        <f t="shared" si="14"/>
        <v>45555154228255604SALÁRIO1104,845555</v>
      </c>
      <c r="Q290" s="1">
        <f>IF(A290=0,"",VLOOKUP($A290,RESUMO!$A$8:$B$83,2,FALSE))</f>
        <v>10</v>
      </c>
    </row>
    <row r="291" spans="1:17" x14ac:dyDescent="0.25">
      <c r="A291" s="51">
        <v>45555</v>
      </c>
      <c r="B291" s="1">
        <v>1</v>
      </c>
      <c r="C291" s="49" t="s">
        <v>245</v>
      </c>
      <c r="D291" s="52" t="s">
        <v>246</v>
      </c>
      <c r="E291" s="41" t="s">
        <v>19</v>
      </c>
      <c r="G291" s="55">
        <v>1104.8</v>
      </c>
      <c r="I291" s="55">
        <v>1104.8</v>
      </c>
      <c r="J291" s="1" t="s">
        <v>396</v>
      </c>
      <c r="K291" s="53" t="s">
        <v>21</v>
      </c>
      <c r="L291" s="1" t="s">
        <v>247</v>
      </c>
      <c r="N291" t="str">
        <f t="shared" si="12"/>
        <v>NÃO</v>
      </c>
      <c r="O291" t="str">
        <f t="shared" si="13"/>
        <v/>
      </c>
      <c r="P291" s="50" t="str">
        <f t="shared" si="14"/>
        <v>45555112235303617SALÁRIO1104,845555</v>
      </c>
      <c r="Q291" s="1">
        <f>IF(A291=0,"",VLOOKUP($A291,RESUMO!$A$8:$B$83,2,FALSE))</f>
        <v>10</v>
      </c>
    </row>
    <row r="292" spans="1:17" x14ac:dyDescent="0.25">
      <c r="A292" s="51">
        <v>45555</v>
      </c>
      <c r="B292" s="1">
        <v>1</v>
      </c>
      <c r="C292" s="49" t="s">
        <v>248</v>
      </c>
      <c r="D292" s="52" t="s">
        <v>249</v>
      </c>
      <c r="E292" s="41" t="s">
        <v>19</v>
      </c>
      <c r="G292" s="55">
        <v>1104.8</v>
      </c>
      <c r="I292" s="55">
        <v>1104.8</v>
      </c>
      <c r="J292" s="1" t="s">
        <v>396</v>
      </c>
      <c r="K292" s="53" t="s">
        <v>21</v>
      </c>
      <c r="L292" s="1" t="s">
        <v>250</v>
      </c>
      <c r="N292" t="str">
        <f t="shared" si="12"/>
        <v>NÃO</v>
      </c>
      <c r="O292" t="str">
        <f t="shared" si="13"/>
        <v/>
      </c>
      <c r="P292" s="50" t="str">
        <f t="shared" si="14"/>
        <v>45555105318038646SALÁRIO1104,845555</v>
      </c>
      <c r="Q292" s="1">
        <f>IF(A292=0,"",VLOOKUP($A292,RESUMO!$A$8:$B$83,2,FALSE))</f>
        <v>10</v>
      </c>
    </row>
    <row r="293" spans="1:17" x14ac:dyDescent="0.25">
      <c r="A293" s="51">
        <v>45555</v>
      </c>
      <c r="B293" s="1">
        <v>1</v>
      </c>
      <c r="C293" s="49" t="s">
        <v>368</v>
      </c>
      <c r="D293" s="52" t="s">
        <v>369</v>
      </c>
      <c r="E293" s="41" t="s">
        <v>19</v>
      </c>
      <c r="G293" s="55">
        <v>1067.97</v>
      </c>
      <c r="I293" s="55">
        <v>1067.97</v>
      </c>
      <c r="J293" s="1" t="s">
        <v>396</v>
      </c>
      <c r="K293" s="53" t="s">
        <v>21</v>
      </c>
      <c r="L293" s="1" t="s">
        <v>370</v>
      </c>
      <c r="N293" t="str">
        <f t="shared" si="12"/>
        <v>NÃO</v>
      </c>
      <c r="O293" t="str">
        <f t="shared" si="13"/>
        <v/>
      </c>
      <c r="P293" s="50" t="str">
        <f t="shared" si="14"/>
        <v>45555103213713643SALÁRIO1067,9745555</v>
      </c>
      <c r="Q293" s="1">
        <f>IF(A293=0,"",VLOOKUP($A293,RESUMO!$A$8:$B$83,2,FALSE))</f>
        <v>10</v>
      </c>
    </row>
    <row r="294" spans="1:17" x14ac:dyDescent="0.25">
      <c r="A294" s="51">
        <v>45555</v>
      </c>
      <c r="B294" s="1">
        <v>2</v>
      </c>
      <c r="C294" s="49" t="s">
        <v>409</v>
      </c>
      <c r="D294" s="52" t="s">
        <v>410</v>
      </c>
      <c r="E294" s="41" t="s">
        <v>411</v>
      </c>
      <c r="G294" s="55">
        <v>900</v>
      </c>
      <c r="I294" s="55">
        <v>900</v>
      </c>
      <c r="J294" s="1" t="s">
        <v>396</v>
      </c>
      <c r="K294" s="53" t="s">
        <v>47</v>
      </c>
      <c r="L294" s="1" t="s">
        <v>412</v>
      </c>
      <c r="N294" t="str">
        <f t="shared" si="12"/>
        <v>NÃO</v>
      </c>
      <c r="O294" t="str">
        <f t="shared" si="13"/>
        <v/>
      </c>
      <c r="P294" s="50" t="str">
        <f t="shared" si="14"/>
        <v>45555200119056693FRETE90045555</v>
      </c>
      <c r="Q294" s="1">
        <f>IF(A294=0,"",VLOOKUP($A294,RESUMO!$A$8:$B$83,2,FALSE))</f>
        <v>10</v>
      </c>
    </row>
    <row r="295" spans="1:17" x14ac:dyDescent="0.25">
      <c r="A295" s="51">
        <v>45555</v>
      </c>
      <c r="B295" s="1">
        <v>1</v>
      </c>
      <c r="C295" s="49" t="s">
        <v>282</v>
      </c>
      <c r="D295" s="52" t="s">
        <v>283</v>
      </c>
      <c r="E295" s="41" t="s">
        <v>157</v>
      </c>
      <c r="G295" s="55">
        <v>230</v>
      </c>
      <c r="H295" s="58">
        <v>10</v>
      </c>
      <c r="I295" s="55">
        <v>2300</v>
      </c>
      <c r="J295" s="1" t="s">
        <v>396</v>
      </c>
      <c r="K295" s="53" t="s">
        <v>21</v>
      </c>
      <c r="L295" s="1" t="s">
        <v>284</v>
      </c>
      <c r="N295" t="str">
        <f t="shared" si="12"/>
        <v>NÃO</v>
      </c>
      <c r="O295" t="str">
        <f t="shared" si="13"/>
        <v/>
      </c>
      <c r="P295" s="50" t="str">
        <f t="shared" si="14"/>
        <v>45555103120153567DIÁRIA23045555</v>
      </c>
      <c r="Q295" s="1">
        <f>IF(A295=0,"",VLOOKUP($A295,RESUMO!$A$8:$B$83,2,FALSE))</f>
        <v>10</v>
      </c>
    </row>
    <row r="296" spans="1:17" x14ac:dyDescent="0.25">
      <c r="A296" s="51">
        <v>45555</v>
      </c>
      <c r="B296" s="1">
        <v>1</v>
      </c>
      <c r="C296" s="49" t="s">
        <v>159</v>
      </c>
      <c r="D296" s="52" t="s">
        <v>160</v>
      </c>
      <c r="E296" s="41" t="s">
        <v>157</v>
      </c>
      <c r="G296" s="55">
        <v>250</v>
      </c>
      <c r="H296" s="58">
        <v>10</v>
      </c>
      <c r="I296" s="55">
        <v>2500</v>
      </c>
      <c r="J296" s="1" t="s">
        <v>396</v>
      </c>
      <c r="K296" s="53" t="s">
        <v>21</v>
      </c>
      <c r="L296" s="1" t="s">
        <v>161</v>
      </c>
      <c r="N296" t="str">
        <f t="shared" si="12"/>
        <v>NÃO</v>
      </c>
      <c r="O296" t="str">
        <f t="shared" si="13"/>
        <v/>
      </c>
      <c r="P296" s="50" t="str">
        <f t="shared" si="14"/>
        <v>45555100000000600DIÁRIA25045555</v>
      </c>
      <c r="Q296" s="1">
        <f>IF(A296=0,"",VLOOKUP($A296,RESUMO!$A$8:$B$83,2,FALSE))</f>
        <v>10</v>
      </c>
    </row>
    <row r="297" spans="1:17" x14ac:dyDescent="0.25">
      <c r="A297" s="51">
        <v>45555</v>
      </c>
      <c r="B297" s="1">
        <v>1</v>
      </c>
      <c r="C297" s="49" t="s">
        <v>344</v>
      </c>
      <c r="D297" s="52" t="s">
        <v>345</v>
      </c>
      <c r="E297" s="41" t="s">
        <v>157</v>
      </c>
      <c r="G297" s="55">
        <v>230</v>
      </c>
      <c r="H297" s="58">
        <v>9</v>
      </c>
      <c r="I297" s="55">
        <v>2070</v>
      </c>
      <c r="J297" s="1" t="s">
        <v>396</v>
      </c>
      <c r="K297" s="53" t="s">
        <v>21</v>
      </c>
      <c r="L297" s="1" t="s">
        <v>346</v>
      </c>
      <c r="N297" t="str">
        <f t="shared" si="12"/>
        <v>NÃO</v>
      </c>
      <c r="O297" t="str">
        <f t="shared" si="13"/>
        <v/>
      </c>
      <c r="P297" s="50" t="str">
        <f t="shared" si="14"/>
        <v>45555103473509680DIÁRIA23045555</v>
      </c>
      <c r="Q297" s="1">
        <f>IF(A297=0,"",VLOOKUP($A297,RESUMO!$A$8:$B$83,2,FALSE))</f>
        <v>10</v>
      </c>
    </row>
    <row r="298" spans="1:17" x14ac:dyDescent="0.25">
      <c r="A298" s="51">
        <v>45555</v>
      </c>
      <c r="B298" s="1">
        <v>1</v>
      </c>
      <c r="C298" s="49" t="s">
        <v>347</v>
      </c>
      <c r="D298" s="52" t="s">
        <v>348</v>
      </c>
      <c r="E298" s="41" t="s">
        <v>157</v>
      </c>
      <c r="G298" s="55">
        <v>160</v>
      </c>
      <c r="H298" s="58">
        <v>4</v>
      </c>
      <c r="I298" s="55">
        <v>640</v>
      </c>
      <c r="J298" s="1" t="s">
        <v>396</v>
      </c>
      <c r="K298" s="53" t="s">
        <v>21</v>
      </c>
      <c r="L298" s="1" t="s">
        <v>349</v>
      </c>
      <c r="N298" t="str">
        <f t="shared" si="12"/>
        <v>NÃO</v>
      </c>
      <c r="O298" t="str">
        <f t="shared" si="13"/>
        <v/>
      </c>
      <c r="P298" s="50" t="str">
        <f t="shared" si="14"/>
        <v>45555131986999747DIÁRIA16045555</v>
      </c>
      <c r="Q298" s="1">
        <f>IF(A298=0,"",VLOOKUP($A298,RESUMO!$A$8:$B$83,2,FALSE))</f>
        <v>10</v>
      </c>
    </row>
    <row r="299" spans="1:17" x14ac:dyDescent="0.25">
      <c r="A299" s="51">
        <v>45555</v>
      </c>
      <c r="B299" s="1">
        <v>1</v>
      </c>
      <c r="C299" s="49" t="s">
        <v>413</v>
      </c>
      <c r="D299" s="52" t="s">
        <v>414</v>
      </c>
      <c r="E299" s="41" t="s">
        <v>157</v>
      </c>
      <c r="G299" s="55">
        <v>230</v>
      </c>
      <c r="H299" s="58">
        <v>5</v>
      </c>
      <c r="I299" s="55">
        <v>1150</v>
      </c>
      <c r="J299" s="1" t="s">
        <v>396</v>
      </c>
      <c r="K299" s="53" t="s">
        <v>21</v>
      </c>
      <c r="L299" s="1" t="s">
        <v>415</v>
      </c>
      <c r="N299" t="str">
        <f t="shared" si="12"/>
        <v>NÃO</v>
      </c>
      <c r="O299" t="str">
        <f t="shared" si="13"/>
        <v/>
      </c>
      <c r="P299" s="50" t="str">
        <f t="shared" si="14"/>
        <v>45555102038736375DIÁRIA23045555</v>
      </c>
      <c r="Q299" s="1">
        <f>IF(A299=0,"",VLOOKUP($A299,RESUMO!$A$8:$B$83,2,FALSE))</f>
        <v>10</v>
      </c>
    </row>
    <row r="300" spans="1:17" x14ac:dyDescent="0.25">
      <c r="A300" s="51">
        <v>45555</v>
      </c>
      <c r="B300" s="1">
        <v>1</v>
      </c>
      <c r="C300" s="49" t="s">
        <v>416</v>
      </c>
      <c r="D300" s="52" t="s">
        <v>417</v>
      </c>
      <c r="E300" s="41" t="s">
        <v>157</v>
      </c>
      <c r="G300" s="55">
        <v>160</v>
      </c>
      <c r="H300" s="58">
        <v>5</v>
      </c>
      <c r="I300" s="55">
        <v>800</v>
      </c>
      <c r="J300" s="1" t="s">
        <v>396</v>
      </c>
      <c r="K300" s="53" t="s">
        <v>21</v>
      </c>
      <c r="L300" s="1" t="s">
        <v>418</v>
      </c>
      <c r="N300" t="str">
        <f t="shared" si="12"/>
        <v>NÃO</v>
      </c>
      <c r="O300" t="str">
        <f t="shared" si="13"/>
        <v/>
      </c>
      <c r="P300" s="50" t="str">
        <f t="shared" si="14"/>
        <v>45555116700914655DIÁRIA16045555</v>
      </c>
      <c r="Q300" s="1">
        <f>IF(A300=0,"",VLOOKUP($A300,RESUMO!$A$8:$B$83,2,FALSE))</f>
        <v>10</v>
      </c>
    </row>
    <row r="301" spans="1:17" x14ac:dyDescent="0.25">
      <c r="A301" s="51">
        <v>45555</v>
      </c>
      <c r="B301" s="1">
        <v>1</v>
      </c>
      <c r="C301" s="49" t="s">
        <v>419</v>
      </c>
      <c r="D301" s="52" t="s">
        <v>420</v>
      </c>
      <c r="E301" s="41" t="s">
        <v>157</v>
      </c>
      <c r="G301" s="55">
        <v>130</v>
      </c>
      <c r="H301" s="58">
        <v>5</v>
      </c>
      <c r="I301" s="55">
        <v>650</v>
      </c>
      <c r="J301" s="1" t="s">
        <v>396</v>
      </c>
      <c r="K301" s="53" t="s">
        <v>21</v>
      </c>
      <c r="L301" s="1" t="s">
        <v>421</v>
      </c>
      <c r="N301" t="str">
        <f t="shared" si="12"/>
        <v>NÃO</v>
      </c>
      <c r="O301" t="str">
        <f t="shared" si="13"/>
        <v/>
      </c>
      <c r="P301" s="50" t="str">
        <f t="shared" si="14"/>
        <v>45555116700955688DIÁRIA13045555</v>
      </c>
      <c r="Q301" s="1">
        <f>IF(A301=0,"",VLOOKUP($A301,RESUMO!$A$8:$B$83,2,FALSE))</f>
        <v>10</v>
      </c>
    </row>
    <row r="302" spans="1:17" x14ac:dyDescent="0.25">
      <c r="A302" s="51">
        <v>45555</v>
      </c>
      <c r="B302" s="1">
        <v>2</v>
      </c>
      <c r="C302" s="49" t="s">
        <v>422</v>
      </c>
      <c r="D302" s="52" t="s">
        <v>423</v>
      </c>
      <c r="E302" s="41" t="s">
        <v>424</v>
      </c>
      <c r="G302" s="55">
        <v>1512</v>
      </c>
      <c r="I302" s="55">
        <v>1512</v>
      </c>
      <c r="J302" s="1" t="s">
        <v>396</v>
      </c>
      <c r="K302" s="53" t="s">
        <v>29</v>
      </c>
      <c r="L302" s="1" t="s">
        <v>425</v>
      </c>
      <c r="N302" t="str">
        <f t="shared" si="12"/>
        <v>NÃO</v>
      </c>
      <c r="O302" t="str">
        <f t="shared" si="13"/>
        <v/>
      </c>
      <c r="P302" s="50" t="str">
        <f t="shared" si="14"/>
        <v>45555240238235000130IMPERMEABILIZAÇÃO151245555</v>
      </c>
      <c r="Q302" s="1">
        <f>IF(A302=0,"",VLOOKUP($A302,RESUMO!$A$8:$B$83,2,FALSE))</f>
        <v>10</v>
      </c>
    </row>
    <row r="303" spans="1:17" x14ac:dyDescent="0.25">
      <c r="A303" s="51">
        <v>45555</v>
      </c>
      <c r="B303" s="1">
        <v>3</v>
      </c>
      <c r="C303" s="49" t="s">
        <v>59</v>
      </c>
      <c r="D303" s="52" t="s">
        <v>60</v>
      </c>
      <c r="E303" s="41" t="s">
        <v>426</v>
      </c>
      <c r="G303" s="55">
        <v>279</v>
      </c>
      <c r="I303" s="55">
        <v>279</v>
      </c>
      <c r="J303" s="1" t="s">
        <v>427</v>
      </c>
      <c r="K303" s="53" t="s">
        <v>47</v>
      </c>
      <c r="N303" t="str">
        <f t="shared" si="12"/>
        <v>SIM</v>
      </c>
      <c r="O303" t="str">
        <f t="shared" si="13"/>
        <v/>
      </c>
      <c r="P303" s="50" t="str">
        <f t="shared" si="14"/>
        <v>45555316935869000168ARGAMASSA - NF 800027945566</v>
      </c>
      <c r="Q303" s="1">
        <f>IF(A303=0,"",VLOOKUP($A303,RESUMO!$A$8:$B$83,2,FALSE))</f>
        <v>10</v>
      </c>
    </row>
    <row r="304" spans="1:17" x14ac:dyDescent="0.25">
      <c r="A304" s="51">
        <v>45555</v>
      </c>
      <c r="B304" s="1">
        <v>2</v>
      </c>
      <c r="C304" s="49" t="s">
        <v>428</v>
      </c>
      <c r="D304" s="52" t="s">
        <v>429</v>
      </c>
      <c r="E304" s="41" t="s">
        <v>430</v>
      </c>
      <c r="G304" s="55">
        <v>650</v>
      </c>
      <c r="I304" s="55">
        <v>650</v>
      </c>
      <c r="J304" s="1" t="s">
        <v>396</v>
      </c>
      <c r="K304" s="53" t="s">
        <v>29</v>
      </c>
      <c r="L304" s="1" t="s">
        <v>431</v>
      </c>
      <c r="N304" t="str">
        <f t="shared" si="12"/>
        <v>NÃO</v>
      </c>
      <c r="O304" t="str">
        <f t="shared" si="13"/>
        <v/>
      </c>
      <c r="P304" s="50" t="str">
        <f t="shared" si="14"/>
        <v>45555239117707668FRETE ESCORAMENTOS65045555</v>
      </c>
      <c r="Q304" s="1">
        <f>IF(A304=0,"",VLOOKUP($A304,RESUMO!$A$8:$B$83,2,FALSE))</f>
        <v>10</v>
      </c>
    </row>
    <row r="305" spans="1:17" x14ac:dyDescent="0.25">
      <c r="A305" s="51">
        <v>45555</v>
      </c>
      <c r="B305" s="1">
        <v>5</v>
      </c>
      <c r="C305" s="49" t="s">
        <v>432</v>
      </c>
      <c r="D305" s="52" t="s">
        <v>433</v>
      </c>
      <c r="E305" s="41" t="s">
        <v>434</v>
      </c>
      <c r="G305" s="55">
        <v>1500</v>
      </c>
      <c r="I305" s="55">
        <v>1500</v>
      </c>
      <c r="J305" s="1" t="s">
        <v>435</v>
      </c>
      <c r="K305" s="53" t="s">
        <v>47</v>
      </c>
      <c r="N305" t="str">
        <f t="shared" si="12"/>
        <v>NÃO</v>
      </c>
      <c r="O305" t="str">
        <f t="shared" si="13"/>
        <v>SIM</v>
      </c>
      <c r="P305" s="50" t="str">
        <f t="shared" si="14"/>
        <v>45555506197842610MATERIAIS ELETRICOS150045552</v>
      </c>
      <c r="Q305" s="1">
        <f>IF(A305=0,"",VLOOKUP($A305,RESUMO!$A$8:$B$83,2,FALSE))</f>
        <v>10</v>
      </c>
    </row>
    <row r="306" spans="1:17" x14ac:dyDescent="0.25">
      <c r="A306" s="51">
        <v>45570</v>
      </c>
      <c r="B306" s="1">
        <v>2</v>
      </c>
      <c r="C306" s="49" t="s">
        <v>112</v>
      </c>
      <c r="D306" s="52" t="s">
        <v>113</v>
      </c>
      <c r="E306" s="41" t="s">
        <v>436</v>
      </c>
      <c r="G306" s="55">
        <v>15000</v>
      </c>
      <c r="I306" s="55">
        <v>15000</v>
      </c>
      <c r="J306" s="1" t="s">
        <v>389</v>
      </c>
      <c r="K306" s="53" t="s">
        <v>116</v>
      </c>
      <c r="L306" s="1" t="s">
        <v>117</v>
      </c>
      <c r="N306" t="str">
        <f t="shared" si="12"/>
        <v>SIM</v>
      </c>
      <c r="O306" t="str">
        <f t="shared" si="13"/>
        <v/>
      </c>
      <c r="P306" s="50" t="str">
        <f t="shared" si="14"/>
        <v>45570252675571000120PARCELA 5/19 - NF A EMITIR1500045569</v>
      </c>
      <c r="Q306" s="1">
        <f>IF(A306=0,"",VLOOKUP($A306,RESUMO!$A$8:$B$83,2,FALSE))</f>
        <v>11</v>
      </c>
    </row>
    <row r="307" spans="1:17" x14ac:dyDescent="0.25">
      <c r="A307" s="51">
        <v>45570</v>
      </c>
      <c r="B307" s="1">
        <v>2</v>
      </c>
      <c r="C307" s="49" t="s">
        <v>112</v>
      </c>
      <c r="D307" s="52" t="s">
        <v>113</v>
      </c>
      <c r="E307" s="41" t="s">
        <v>437</v>
      </c>
      <c r="G307" s="55">
        <v>1334</v>
      </c>
      <c r="I307" s="55">
        <v>1334</v>
      </c>
      <c r="J307" s="1" t="s">
        <v>389</v>
      </c>
      <c r="K307" s="53" t="s">
        <v>116</v>
      </c>
      <c r="L307" s="1" t="s">
        <v>117</v>
      </c>
      <c r="N307" t="str">
        <f t="shared" si="12"/>
        <v>SIM</v>
      </c>
      <c r="O307" t="str">
        <f t="shared" si="13"/>
        <v/>
      </c>
      <c r="P307" s="50" t="str">
        <f t="shared" si="14"/>
        <v>45570252675571000120PARC. ADTIVO 5/19 - NF A EMITIR133445569</v>
      </c>
      <c r="Q307" s="1">
        <f>IF(A307=0,"",VLOOKUP($A307,RESUMO!$A$8:$B$83,2,FALSE))</f>
        <v>11</v>
      </c>
    </row>
    <row r="308" spans="1:17" x14ac:dyDescent="0.25">
      <c r="A308" s="51">
        <v>45570</v>
      </c>
      <c r="B308" s="1">
        <v>3</v>
      </c>
      <c r="C308" s="49" t="s">
        <v>169</v>
      </c>
      <c r="D308" s="52" t="s">
        <v>170</v>
      </c>
      <c r="E308" s="41" t="s">
        <v>438</v>
      </c>
      <c r="G308" s="55">
        <v>352</v>
      </c>
      <c r="I308" s="55">
        <v>352</v>
      </c>
      <c r="J308" s="1" t="s">
        <v>389</v>
      </c>
      <c r="K308" s="53" t="s">
        <v>21</v>
      </c>
      <c r="N308" t="str">
        <f t="shared" si="12"/>
        <v>NÃO</v>
      </c>
      <c r="O308" t="str">
        <f t="shared" si="13"/>
        <v/>
      </c>
      <c r="P308" s="50" t="str">
        <f t="shared" si="14"/>
        <v>45570310000000002REF. 09/202435245569</v>
      </c>
      <c r="Q308" s="1">
        <f>IF(A308=0,"",VLOOKUP($A308,RESUMO!$A$8:$B$83,2,FALSE))</f>
        <v>11</v>
      </c>
    </row>
    <row r="309" spans="1:17" x14ac:dyDescent="0.25">
      <c r="A309" s="51">
        <v>45570</v>
      </c>
      <c r="B309" s="1">
        <v>3</v>
      </c>
      <c r="C309" s="49" t="s">
        <v>175</v>
      </c>
      <c r="D309" s="52" t="s">
        <v>176</v>
      </c>
      <c r="E309" s="41" t="s">
        <v>438</v>
      </c>
      <c r="G309" s="55">
        <v>847.2</v>
      </c>
      <c r="I309" s="55">
        <v>847.2</v>
      </c>
      <c r="J309" s="1" t="s">
        <v>389</v>
      </c>
      <c r="K309" s="53" t="s">
        <v>21</v>
      </c>
      <c r="N309" t="str">
        <f t="shared" si="12"/>
        <v>NÃO</v>
      </c>
      <c r="O309" t="str">
        <f t="shared" si="13"/>
        <v/>
      </c>
      <c r="P309" s="50" t="str">
        <f t="shared" si="14"/>
        <v>45570310000000004REF. 09/2024847,245569</v>
      </c>
      <c r="Q309" s="1">
        <f>IF(A309=0,"",VLOOKUP($A309,RESUMO!$A$8:$B$83,2,FALSE))</f>
        <v>11</v>
      </c>
    </row>
    <row r="310" spans="1:17" x14ac:dyDescent="0.25">
      <c r="A310" s="51">
        <v>45570</v>
      </c>
      <c r="B310" s="1">
        <v>3</v>
      </c>
      <c r="C310" s="49" t="s">
        <v>173</v>
      </c>
      <c r="D310" s="52" t="s">
        <v>174</v>
      </c>
      <c r="E310" s="41" t="s">
        <v>438</v>
      </c>
      <c r="G310" s="55">
        <v>125</v>
      </c>
      <c r="I310" s="55">
        <v>125</v>
      </c>
      <c r="J310" s="1" t="s">
        <v>389</v>
      </c>
      <c r="K310" s="53" t="s">
        <v>51</v>
      </c>
      <c r="N310" t="str">
        <f t="shared" si="12"/>
        <v>NÃO</v>
      </c>
      <c r="O310" t="str">
        <f t="shared" si="13"/>
        <v/>
      </c>
      <c r="P310" s="50" t="str">
        <f t="shared" si="14"/>
        <v>45570310000000003REF. 09/202412545569</v>
      </c>
      <c r="Q310" s="1">
        <f>IF(A310=0,"",VLOOKUP($A310,RESUMO!$A$8:$B$83,2,FALSE))</f>
        <v>11</v>
      </c>
    </row>
    <row r="311" spans="1:17" x14ac:dyDescent="0.25">
      <c r="A311" s="51">
        <v>45570</v>
      </c>
      <c r="B311" s="1">
        <v>3</v>
      </c>
      <c r="C311" s="49" t="s">
        <v>180</v>
      </c>
      <c r="D311" s="52" t="s">
        <v>181</v>
      </c>
      <c r="E311" s="41" t="s">
        <v>439</v>
      </c>
      <c r="G311" s="55">
        <v>810</v>
      </c>
      <c r="I311" s="55">
        <v>810</v>
      </c>
      <c r="J311" s="1" t="s">
        <v>440</v>
      </c>
      <c r="K311" s="53" t="s">
        <v>39</v>
      </c>
      <c r="N311" t="str">
        <f t="shared" si="12"/>
        <v>SIM</v>
      </c>
      <c r="O311" t="str">
        <f t="shared" si="13"/>
        <v/>
      </c>
      <c r="P311" s="50" t="str">
        <f t="shared" si="14"/>
        <v>45570307409393000130MOTOR, MANGOTE, MARTELO, SERRA, MARTELETE - NF 2611781045582</v>
      </c>
      <c r="Q311" s="1">
        <f>IF(A311=0,"",VLOOKUP($A311,RESUMO!$A$8:$B$83,2,FALSE))</f>
        <v>11</v>
      </c>
    </row>
    <row r="312" spans="1:17" x14ac:dyDescent="0.25">
      <c r="A312" s="51">
        <v>45570</v>
      </c>
      <c r="B312" s="1">
        <v>3</v>
      </c>
      <c r="C312" s="49" t="s">
        <v>336</v>
      </c>
      <c r="D312" s="52" t="s">
        <v>337</v>
      </c>
      <c r="E312" s="41" t="s">
        <v>441</v>
      </c>
      <c r="G312" s="55">
        <v>924</v>
      </c>
      <c r="I312" s="55">
        <v>924</v>
      </c>
      <c r="J312" s="1" t="s">
        <v>442</v>
      </c>
      <c r="K312" s="53" t="s">
        <v>47</v>
      </c>
      <c r="N312" t="str">
        <f t="shared" si="12"/>
        <v>SIM</v>
      </c>
      <c r="O312" t="str">
        <f t="shared" si="13"/>
        <v/>
      </c>
      <c r="P312" s="50" t="str">
        <f t="shared" si="14"/>
        <v>45570343828098000182MADEIRAS - NF 137692445573</v>
      </c>
      <c r="Q312" s="1">
        <f>IF(A312=0,"",VLOOKUP($A312,RESUMO!$A$8:$B$83,2,FALSE))</f>
        <v>11</v>
      </c>
    </row>
    <row r="313" spans="1:17" x14ac:dyDescent="0.25">
      <c r="A313" s="51">
        <v>45570</v>
      </c>
      <c r="B313" s="1">
        <v>3</v>
      </c>
      <c r="C313" s="49" t="s">
        <v>336</v>
      </c>
      <c r="D313" s="52" t="s">
        <v>337</v>
      </c>
      <c r="E313" s="41" t="s">
        <v>443</v>
      </c>
      <c r="G313" s="55">
        <v>10165</v>
      </c>
      <c r="I313" s="55">
        <v>10165</v>
      </c>
      <c r="J313" s="1" t="s">
        <v>442</v>
      </c>
      <c r="K313" s="53" t="s">
        <v>47</v>
      </c>
      <c r="N313" t="str">
        <f t="shared" si="12"/>
        <v>SIM</v>
      </c>
      <c r="O313" t="str">
        <f t="shared" si="13"/>
        <v/>
      </c>
      <c r="P313" s="50" t="str">
        <f t="shared" si="14"/>
        <v>45570343828098000182MADEIRAS - NF 13751016545573</v>
      </c>
      <c r="Q313" s="1">
        <f>IF(A313=0,"",VLOOKUP($A313,RESUMO!$A$8:$B$83,2,FALSE))</f>
        <v>11</v>
      </c>
    </row>
    <row r="314" spans="1:17" x14ac:dyDescent="0.25">
      <c r="A314" s="51">
        <v>45570</v>
      </c>
      <c r="B314" s="1">
        <v>3</v>
      </c>
      <c r="C314" s="49" t="s">
        <v>329</v>
      </c>
      <c r="D314" s="52" t="s">
        <v>330</v>
      </c>
      <c r="E314" s="41" t="s">
        <v>444</v>
      </c>
      <c r="G314" s="55">
        <v>460</v>
      </c>
      <c r="I314" s="55">
        <v>460</v>
      </c>
      <c r="J314" s="1" t="s">
        <v>445</v>
      </c>
      <c r="K314" s="53" t="s">
        <v>47</v>
      </c>
      <c r="N314" t="str">
        <f t="shared" si="12"/>
        <v>SIM</v>
      </c>
      <c r="O314" t="str">
        <f t="shared" si="13"/>
        <v/>
      </c>
      <c r="P314" s="50" t="str">
        <f t="shared" si="14"/>
        <v>45570317015387000152DENVERMANTA - NF 1245846045572</v>
      </c>
      <c r="Q314" s="1">
        <f>IF(A314=0,"",VLOOKUP($A314,RESUMO!$A$8:$B$83,2,FALSE))</f>
        <v>11</v>
      </c>
    </row>
    <row r="315" spans="1:17" x14ac:dyDescent="0.25">
      <c r="A315" s="51">
        <v>45570</v>
      </c>
      <c r="B315" s="1">
        <v>3</v>
      </c>
      <c r="C315" s="49" t="s">
        <v>340</v>
      </c>
      <c r="D315" s="52" t="s">
        <v>341</v>
      </c>
      <c r="E315" s="41" t="s">
        <v>446</v>
      </c>
      <c r="G315" s="55">
        <v>880.8</v>
      </c>
      <c r="I315" s="55">
        <v>880.8</v>
      </c>
      <c r="J315" s="1" t="s">
        <v>447</v>
      </c>
      <c r="K315" s="53" t="s">
        <v>47</v>
      </c>
      <c r="N315" t="str">
        <f t="shared" si="12"/>
        <v>SIM</v>
      </c>
      <c r="O315" t="str">
        <f t="shared" si="13"/>
        <v/>
      </c>
      <c r="P315" s="50" t="str">
        <f t="shared" si="14"/>
        <v>45570317475666000107LOCAÇÃO DE EQUIPAMENTOS - NF 38448880,845577</v>
      </c>
      <c r="Q315" s="1">
        <f>IF(A315=0,"",VLOOKUP($A315,RESUMO!$A$8:$B$83,2,FALSE))</f>
        <v>11</v>
      </c>
    </row>
    <row r="316" spans="1:17" x14ac:dyDescent="0.25">
      <c r="A316" s="51">
        <v>45570</v>
      </c>
      <c r="B316" s="1">
        <v>2</v>
      </c>
      <c r="C316" s="49" t="s">
        <v>193</v>
      </c>
      <c r="D316" s="52" t="s">
        <v>194</v>
      </c>
      <c r="E316" s="41" t="s">
        <v>448</v>
      </c>
      <c r="G316" s="55">
        <v>1370</v>
      </c>
      <c r="I316" s="55">
        <v>1370</v>
      </c>
      <c r="J316" s="1" t="s">
        <v>389</v>
      </c>
      <c r="K316" s="53" t="s">
        <v>47</v>
      </c>
      <c r="L316" s="1" t="s">
        <v>196</v>
      </c>
      <c r="N316" t="str">
        <f t="shared" si="12"/>
        <v>NÃO</v>
      </c>
      <c r="O316" t="str">
        <f t="shared" si="13"/>
        <v/>
      </c>
      <c r="P316" s="50" t="str">
        <f t="shared" si="14"/>
        <v>45570237052904870BRITA - PED. 4968137045569</v>
      </c>
      <c r="Q316" s="1">
        <f>IF(A316=0,"",VLOOKUP($A316,RESUMO!$A$8:$B$83,2,FALSE))</f>
        <v>11</v>
      </c>
    </row>
    <row r="317" spans="1:17" x14ac:dyDescent="0.25">
      <c r="A317" s="51">
        <v>45570</v>
      </c>
      <c r="B317" s="1">
        <v>3</v>
      </c>
      <c r="C317" s="49" t="s">
        <v>227</v>
      </c>
      <c r="D317" s="52" t="s">
        <v>228</v>
      </c>
      <c r="E317" s="41" t="s">
        <v>449</v>
      </c>
      <c r="G317" s="55">
        <v>2320</v>
      </c>
      <c r="I317" s="55">
        <v>2320</v>
      </c>
      <c r="J317" s="1" t="s">
        <v>445</v>
      </c>
      <c r="K317" s="53" t="s">
        <v>47</v>
      </c>
      <c r="N317" t="str">
        <f t="shared" si="12"/>
        <v>SIM</v>
      </c>
      <c r="O317" t="str">
        <f t="shared" si="13"/>
        <v/>
      </c>
      <c r="P317" s="50" t="str">
        <f t="shared" si="14"/>
        <v>45570315373066000102CIMENTO - NF 277987232045572</v>
      </c>
      <c r="Q317" s="1">
        <f>IF(A317=0,"",VLOOKUP($A317,RESUMO!$A$8:$B$83,2,FALSE))</f>
        <v>11</v>
      </c>
    </row>
    <row r="318" spans="1:17" x14ac:dyDescent="0.25">
      <c r="A318" s="51">
        <v>45570</v>
      </c>
      <c r="B318" s="1">
        <v>5</v>
      </c>
      <c r="C318" s="49" t="s">
        <v>258</v>
      </c>
      <c r="D318" s="52" t="s">
        <v>259</v>
      </c>
      <c r="E318" s="41" t="s">
        <v>450</v>
      </c>
      <c r="G318" s="55">
        <v>330</v>
      </c>
      <c r="I318" s="55">
        <v>330</v>
      </c>
      <c r="J318" s="1" t="s">
        <v>387</v>
      </c>
      <c r="K318" s="53" t="s">
        <v>39</v>
      </c>
      <c r="N318" t="str">
        <f t="shared" si="12"/>
        <v>SIM</v>
      </c>
      <c r="O318" t="str">
        <f t="shared" si="13"/>
        <v>SIM</v>
      </c>
      <c r="P318" s="50" t="str">
        <f t="shared" si="14"/>
        <v>45570541598885000150LOCAÇÃO DE CAÇAMBA - NF 186133045565</v>
      </c>
      <c r="Q318" s="1">
        <f>IF(A318=0,"",VLOOKUP($A318,RESUMO!$A$8:$B$83,2,FALSE))</f>
        <v>11</v>
      </c>
    </row>
    <row r="319" spans="1:17" x14ac:dyDescent="0.25">
      <c r="A319" s="51">
        <v>45570</v>
      </c>
      <c r="B319" s="1">
        <v>1</v>
      </c>
      <c r="C319" s="49" t="s">
        <v>282</v>
      </c>
      <c r="D319" s="52" t="s">
        <v>283</v>
      </c>
      <c r="E319" s="41" t="s">
        <v>157</v>
      </c>
      <c r="G319" s="55">
        <v>230</v>
      </c>
      <c r="H319" s="58">
        <v>9</v>
      </c>
      <c r="I319" s="55">
        <v>2070</v>
      </c>
      <c r="J319" s="1" t="s">
        <v>389</v>
      </c>
      <c r="K319" s="53" t="s">
        <v>21</v>
      </c>
      <c r="L319" s="1" t="s">
        <v>284</v>
      </c>
      <c r="N319" t="str">
        <f t="shared" si="12"/>
        <v>NÃO</v>
      </c>
      <c r="O319" t="str">
        <f t="shared" si="13"/>
        <v/>
      </c>
      <c r="P319" s="50" t="str">
        <f t="shared" si="14"/>
        <v>45570103120153567DIÁRIA23045569</v>
      </c>
      <c r="Q319" s="1">
        <f>IF(A319=0,"",VLOOKUP($A319,RESUMO!$A$8:$B$83,2,FALSE))</f>
        <v>11</v>
      </c>
    </row>
    <row r="320" spans="1:17" x14ac:dyDescent="0.25">
      <c r="A320" s="51">
        <v>45570</v>
      </c>
      <c r="B320" s="1">
        <v>1</v>
      </c>
      <c r="C320" s="49" t="s">
        <v>159</v>
      </c>
      <c r="D320" s="52" t="s">
        <v>160</v>
      </c>
      <c r="E320" s="41" t="s">
        <v>157</v>
      </c>
      <c r="G320" s="55">
        <v>250</v>
      </c>
      <c r="H320" s="58">
        <v>9</v>
      </c>
      <c r="I320" s="55">
        <v>2250</v>
      </c>
      <c r="J320" s="1" t="s">
        <v>389</v>
      </c>
      <c r="K320" s="53" t="s">
        <v>21</v>
      </c>
      <c r="L320" s="1" t="s">
        <v>161</v>
      </c>
      <c r="N320" t="str">
        <f t="shared" si="12"/>
        <v>NÃO</v>
      </c>
      <c r="O320" t="str">
        <f t="shared" si="13"/>
        <v/>
      </c>
      <c r="P320" s="50" t="str">
        <f t="shared" si="14"/>
        <v>45570100000000600DIÁRIA25045569</v>
      </c>
      <c r="Q320" s="1">
        <f>IF(A320=0,"",VLOOKUP($A320,RESUMO!$A$8:$B$83,2,FALSE))</f>
        <v>11</v>
      </c>
    </row>
    <row r="321" spans="1:17" x14ac:dyDescent="0.25">
      <c r="A321" s="51">
        <v>45570</v>
      </c>
      <c r="B321" s="1">
        <v>1</v>
      </c>
      <c r="C321" s="49" t="s">
        <v>344</v>
      </c>
      <c r="D321" s="52" t="s">
        <v>345</v>
      </c>
      <c r="E321" s="41" t="s">
        <v>157</v>
      </c>
      <c r="G321" s="55">
        <v>230</v>
      </c>
      <c r="H321" s="58">
        <v>8</v>
      </c>
      <c r="I321" s="55">
        <v>1840</v>
      </c>
      <c r="J321" s="1" t="s">
        <v>389</v>
      </c>
      <c r="K321" s="53" t="s">
        <v>21</v>
      </c>
      <c r="L321" s="1" t="s">
        <v>346</v>
      </c>
      <c r="N321" t="str">
        <f t="shared" si="12"/>
        <v>NÃO</v>
      </c>
      <c r="O321" t="str">
        <f t="shared" si="13"/>
        <v/>
      </c>
      <c r="P321" s="50" t="str">
        <f t="shared" si="14"/>
        <v>45570103473509680DIÁRIA23045569</v>
      </c>
      <c r="Q321" s="1">
        <f>IF(A321=0,"",VLOOKUP($A321,RESUMO!$A$8:$B$83,2,FALSE))</f>
        <v>11</v>
      </c>
    </row>
    <row r="322" spans="1:17" x14ac:dyDescent="0.25">
      <c r="A322" s="51">
        <v>45570</v>
      </c>
      <c r="B322" s="1">
        <v>1</v>
      </c>
      <c r="C322" s="49" t="s">
        <v>413</v>
      </c>
      <c r="D322" s="52" t="s">
        <v>414</v>
      </c>
      <c r="E322" s="41" t="s">
        <v>157</v>
      </c>
      <c r="G322" s="55">
        <v>230</v>
      </c>
      <c r="H322" s="58">
        <v>10</v>
      </c>
      <c r="I322" s="55">
        <v>2300</v>
      </c>
      <c r="J322" s="1" t="s">
        <v>389</v>
      </c>
      <c r="K322" s="53" t="s">
        <v>21</v>
      </c>
      <c r="L322" s="1" t="s">
        <v>415</v>
      </c>
      <c r="N322" t="str">
        <f t="shared" ref="N322:N385" si="15">IF(ISERROR(SEARCH("NF",E322,1)),"NÃO","SIM")</f>
        <v>NÃO</v>
      </c>
      <c r="O322" t="str">
        <f t="shared" ref="O322:O385" si="16">IF($B322=5,"SIM","")</f>
        <v/>
      </c>
      <c r="P322" s="50" t="str">
        <f t="shared" ref="P322:P385" si="17">A322&amp;B322&amp;C322&amp;E322&amp;G322&amp;EDATE(J322,0)</f>
        <v>45570102038736375DIÁRIA23045569</v>
      </c>
      <c r="Q322" s="1">
        <f>IF(A322=0,"",VLOOKUP($A322,RESUMO!$A$8:$B$83,2,FALSE))</f>
        <v>11</v>
      </c>
    </row>
    <row r="323" spans="1:17" x14ac:dyDescent="0.25">
      <c r="A323" s="51">
        <v>45570</v>
      </c>
      <c r="B323" s="1">
        <v>1</v>
      </c>
      <c r="C323" s="49" t="s">
        <v>416</v>
      </c>
      <c r="D323" s="52" t="s">
        <v>417</v>
      </c>
      <c r="E323" s="41" t="s">
        <v>157</v>
      </c>
      <c r="G323" s="55">
        <v>160</v>
      </c>
      <c r="H323" s="58">
        <v>11</v>
      </c>
      <c r="I323" s="55">
        <v>1760</v>
      </c>
      <c r="J323" s="1" t="s">
        <v>389</v>
      </c>
      <c r="K323" s="53" t="s">
        <v>21</v>
      </c>
      <c r="L323" s="1" t="s">
        <v>418</v>
      </c>
      <c r="N323" t="str">
        <f t="shared" si="15"/>
        <v>NÃO</v>
      </c>
      <c r="O323" t="str">
        <f t="shared" si="16"/>
        <v/>
      </c>
      <c r="P323" s="50" t="str">
        <f t="shared" si="17"/>
        <v>45570116700914655DIÁRIA16045569</v>
      </c>
      <c r="Q323" s="1">
        <f>IF(A323=0,"",VLOOKUP($A323,RESUMO!$A$8:$B$83,2,FALSE))</f>
        <v>11</v>
      </c>
    </row>
    <row r="324" spans="1:17" x14ac:dyDescent="0.25">
      <c r="A324" s="51">
        <v>45570</v>
      </c>
      <c r="B324" s="1">
        <v>1</v>
      </c>
      <c r="C324" s="49" t="s">
        <v>419</v>
      </c>
      <c r="D324" s="52" t="s">
        <v>420</v>
      </c>
      <c r="E324" s="41" t="s">
        <v>157</v>
      </c>
      <c r="G324" s="55">
        <v>130</v>
      </c>
      <c r="H324" s="58">
        <v>11</v>
      </c>
      <c r="I324" s="55">
        <v>1430</v>
      </c>
      <c r="J324" s="1" t="s">
        <v>389</v>
      </c>
      <c r="K324" s="53" t="s">
        <v>21</v>
      </c>
      <c r="L324" s="1" t="s">
        <v>421</v>
      </c>
      <c r="N324" t="str">
        <f t="shared" si="15"/>
        <v>NÃO</v>
      </c>
      <c r="O324" t="str">
        <f t="shared" si="16"/>
        <v/>
      </c>
      <c r="P324" s="50" t="str">
        <f t="shared" si="17"/>
        <v>45570116700955688DIÁRIA13045569</v>
      </c>
      <c r="Q324" s="1">
        <f>IF(A324=0,"",VLOOKUP($A324,RESUMO!$A$8:$B$83,2,FALSE))</f>
        <v>11</v>
      </c>
    </row>
    <row r="325" spans="1:17" x14ac:dyDescent="0.25">
      <c r="A325" s="51">
        <v>45570</v>
      </c>
      <c r="B325" s="1">
        <v>2</v>
      </c>
      <c r="C325" s="49" t="s">
        <v>26</v>
      </c>
      <c r="D325" s="52" t="s">
        <v>27</v>
      </c>
      <c r="E325" s="41" t="s">
        <v>28</v>
      </c>
      <c r="G325" s="55">
        <v>23</v>
      </c>
      <c r="I325" s="55">
        <v>23</v>
      </c>
      <c r="J325" s="1" t="s">
        <v>389</v>
      </c>
      <c r="K325" s="53" t="s">
        <v>29</v>
      </c>
      <c r="L325" s="1" t="s">
        <v>30</v>
      </c>
      <c r="N325" t="str">
        <f t="shared" si="15"/>
        <v>SIM</v>
      </c>
      <c r="O325" t="str">
        <f t="shared" si="16"/>
        <v/>
      </c>
      <c r="P325" s="50" t="str">
        <f t="shared" si="17"/>
        <v>45570207834753000141PLOTAGENS - NF A EMITIR2345569</v>
      </c>
      <c r="Q325" s="1">
        <f>IF(A325=0,"",VLOOKUP($A325,RESUMO!$A$8:$B$83,2,FALSE))</f>
        <v>11</v>
      </c>
    </row>
    <row r="326" spans="1:17" x14ac:dyDescent="0.25">
      <c r="A326" s="51">
        <v>45570</v>
      </c>
      <c r="B326" s="1">
        <v>2</v>
      </c>
      <c r="C326" s="49" t="s">
        <v>451</v>
      </c>
      <c r="D326" s="52" t="s">
        <v>452</v>
      </c>
      <c r="E326" s="41" t="s">
        <v>453</v>
      </c>
      <c r="G326" s="55">
        <v>1740</v>
      </c>
      <c r="I326" s="55">
        <v>1740</v>
      </c>
      <c r="J326" s="1" t="s">
        <v>389</v>
      </c>
      <c r="K326" s="53" t="s">
        <v>29</v>
      </c>
      <c r="L326" s="1" t="s">
        <v>454</v>
      </c>
      <c r="N326" t="str">
        <f t="shared" si="15"/>
        <v>NÃO</v>
      </c>
      <c r="O326" t="str">
        <f t="shared" si="16"/>
        <v/>
      </c>
      <c r="P326" s="50" t="str">
        <f t="shared" si="17"/>
        <v>45570208022030600CONCRETAGEM LAJE NIVEL 400174045569</v>
      </c>
      <c r="Q326" s="1">
        <f>IF(A326=0,"",VLOOKUP($A326,RESUMO!$A$8:$B$83,2,FALSE))</f>
        <v>11</v>
      </c>
    </row>
    <row r="327" spans="1:17" x14ac:dyDescent="0.25">
      <c r="A327" s="51">
        <v>45570</v>
      </c>
      <c r="B327" s="1">
        <v>1</v>
      </c>
      <c r="C327" s="49" t="s">
        <v>73</v>
      </c>
      <c r="D327" s="52" t="s">
        <v>74</v>
      </c>
      <c r="E327" s="41" t="s">
        <v>19</v>
      </c>
      <c r="G327" s="55">
        <v>2368.36</v>
      </c>
      <c r="I327" s="55">
        <v>2368.36</v>
      </c>
      <c r="J327" s="1" t="s">
        <v>389</v>
      </c>
      <c r="K327" s="53" t="s">
        <v>21</v>
      </c>
      <c r="L327" s="1" t="s">
        <v>76</v>
      </c>
      <c r="N327" t="str">
        <f t="shared" si="15"/>
        <v>NÃO</v>
      </c>
      <c r="O327" t="str">
        <f t="shared" si="16"/>
        <v/>
      </c>
      <c r="P327" s="50" t="str">
        <f t="shared" si="17"/>
        <v>45570166016118672SALÁRIO2368,3645569</v>
      </c>
      <c r="Q327" s="1">
        <f>IF(A327=0,"",VLOOKUP($A327,RESUMO!$A$8:$B$83,2,FALSE))</f>
        <v>11</v>
      </c>
    </row>
    <row r="328" spans="1:17" x14ac:dyDescent="0.25">
      <c r="A328" s="51">
        <v>45570</v>
      </c>
      <c r="B328" s="1">
        <v>1</v>
      </c>
      <c r="C328" s="49" t="s">
        <v>23</v>
      </c>
      <c r="D328" s="52" t="s">
        <v>24</v>
      </c>
      <c r="E328" s="41" t="s">
        <v>19</v>
      </c>
      <c r="G328" s="55">
        <v>1050.1600000000001</v>
      </c>
      <c r="I328" s="55">
        <v>1050.1600000000001</v>
      </c>
      <c r="J328" s="1" t="s">
        <v>389</v>
      </c>
      <c r="K328" s="53" t="s">
        <v>21</v>
      </c>
      <c r="L328" s="1" t="s">
        <v>25</v>
      </c>
      <c r="N328" t="str">
        <f t="shared" si="15"/>
        <v>NÃO</v>
      </c>
      <c r="O328" t="str">
        <f t="shared" si="16"/>
        <v/>
      </c>
      <c r="P328" s="50" t="str">
        <f t="shared" si="17"/>
        <v>45570104083278633SALÁRIO1050,1645569</v>
      </c>
      <c r="Q328" s="1">
        <f>IF(A328=0,"",VLOOKUP($A328,RESUMO!$A$8:$B$83,2,FALSE))</f>
        <v>11</v>
      </c>
    </row>
    <row r="329" spans="1:17" x14ac:dyDescent="0.25">
      <c r="A329" s="51">
        <v>45570</v>
      </c>
      <c r="B329" s="1">
        <v>1</v>
      </c>
      <c r="C329" s="49" t="s">
        <v>81</v>
      </c>
      <c r="D329" s="52" t="s">
        <v>82</v>
      </c>
      <c r="E329" s="41" t="s">
        <v>19</v>
      </c>
      <c r="G329" s="55">
        <v>792.01</v>
      </c>
      <c r="I329" s="55">
        <v>792.01</v>
      </c>
      <c r="J329" s="1" t="s">
        <v>389</v>
      </c>
      <c r="K329" s="53" t="s">
        <v>21</v>
      </c>
      <c r="L329" s="1" t="s">
        <v>83</v>
      </c>
      <c r="N329" t="str">
        <f t="shared" si="15"/>
        <v>NÃO</v>
      </c>
      <c r="O329" t="str">
        <f t="shared" si="16"/>
        <v/>
      </c>
      <c r="P329" s="50" t="str">
        <f t="shared" si="17"/>
        <v>45570100977964760SALÁRIO792,0145569</v>
      </c>
      <c r="Q329" s="1">
        <f>IF(A329=0,"",VLOOKUP($A329,RESUMO!$A$8:$B$83,2,FALSE))</f>
        <v>11</v>
      </c>
    </row>
    <row r="330" spans="1:17" x14ac:dyDescent="0.25">
      <c r="A330" s="51">
        <v>45570</v>
      </c>
      <c r="B330" s="1">
        <v>1</v>
      </c>
      <c r="C330" s="49" t="s">
        <v>132</v>
      </c>
      <c r="D330" s="52" t="s">
        <v>133</v>
      </c>
      <c r="E330" s="41" t="s">
        <v>19</v>
      </c>
      <c r="G330" s="55">
        <v>1426.95</v>
      </c>
      <c r="I330" s="55">
        <v>1426.95</v>
      </c>
      <c r="J330" s="1" t="s">
        <v>389</v>
      </c>
      <c r="K330" s="53" t="s">
        <v>21</v>
      </c>
      <c r="L330" s="1" t="s">
        <v>135</v>
      </c>
      <c r="N330" t="str">
        <f t="shared" si="15"/>
        <v>NÃO</v>
      </c>
      <c r="O330" t="str">
        <f t="shared" si="16"/>
        <v/>
      </c>
      <c r="P330" s="50" t="str">
        <f t="shared" si="17"/>
        <v>45570104016024862SALÁRIO1426,9545569</v>
      </c>
      <c r="Q330" s="1">
        <f>IF(A330=0,"",VLOOKUP($A330,RESUMO!$A$8:$B$83,2,FALSE))</f>
        <v>11</v>
      </c>
    </row>
    <row r="331" spans="1:17" x14ac:dyDescent="0.25">
      <c r="A331" s="51">
        <v>45570</v>
      </c>
      <c r="B331" s="1">
        <v>1</v>
      </c>
      <c r="C331" s="49" t="s">
        <v>155</v>
      </c>
      <c r="D331" s="52" t="s">
        <v>156</v>
      </c>
      <c r="E331" s="41" t="s">
        <v>19</v>
      </c>
      <c r="G331" s="55">
        <v>1262.25</v>
      </c>
      <c r="I331" s="55">
        <v>1262.25</v>
      </c>
      <c r="J331" s="1" t="s">
        <v>389</v>
      </c>
      <c r="K331" s="53" t="s">
        <v>21</v>
      </c>
      <c r="L331" s="1" t="s">
        <v>158</v>
      </c>
      <c r="N331" t="str">
        <f t="shared" si="15"/>
        <v>NÃO</v>
      </c>
      <c r="O331" t="str">
        <f t="shared" si="16"/>
        <v/>
      </c>
      <c r="P331" s="50" t="str">
        <f t="shared" si="17"/>
        <v>45570154228255604SALÁRIO1262,2545569</v>
      </c>
      <c r="Q331" s="1">
        <f>IF(A331=0,"",VLOOKUP($A331,RESUMO!$A$8:$B$83,2,FALSE))</f>
        <v>11</v>
      </c>
    </row>
    <row r="332" spans="1:17" x14ac:dyDescent="0.25">
      <c r="A332" s="51">
        <v>45570</v>
      </c>
      <c r="B332" s="1">
        <v>1</v>
      </c>
      <c r="C332" s="49" t="s">
        <v>245</v>
      </c>
      <c r="D332" s="52" t="s">
        <v>246</v>
      </c>
      <c r="E332" s="41" t="s">
        <v>19</v>
      </c>
      <c r="G332" s="55">
        <v>1426.95</v>
      </c>
      <c r="I332" s="55">
        <v>1426.95</v>
      </c>
      <c r="J332" s="1" t="s">
        <v>389</v>
      </c>
      <c r="K332" s="53" t="s">
        <v>21</v>
      </c>
      <c r="L332" s="1" t="s">
        <v>247</v>
      </c>
      <c r="N332" t="str">
        <f t="shared" si="15"/>
        <v>NÃO</v>
      </c>
      <c r="O332" t="str">
        <f t="shared" si="16"/>
        <v/>
      </c>
      <c r="P332" s="50" t="str">
        <f t="shared" si="17"/>
        <v>45570112235303617SALÁRIO1426,9545569</v>
      </c>
      <c r="Q332" s="1">
        <f>IF(A332=0,"",VLOOKUP($A332,RESUMO!$A$8:$B$83,2,FALSE))</f>
        <v>11</v>
      </c>
    </row>
    <row r="333" spans="1:17" x14ac:dyDescent="0.25">
      <c r="A333" s="51">
        <v>45570</v>
      </c>
      <c r="B333" s="1">
        <v>1</v>
      </c>
      <c r="C333" s="49" t="s">
        <v>248</v>
      </c>
      <c r="D333" s="52" t="s">
        <v>249</v>
      </c>
      <c r="E333" s="41" t="s">
        <v>19</v>
      </c>
      <c r="G333" s="55">
        <v>1345.92</v>
      </c>
      <c r="I333" s="55">
        <v>1345.92</v>
      </c>
      <c r="J333" s="1" t="s">
        <v>389</v>
      </c>
      <c r="K333" s="53" t="s">
        <v>21</v>
      </c>
      <c r="L333" s="1" t="s">
        <v>250</v>
      </c>
      <c r="N333" t="str">
        <f t="shared" si="15"/>
        <v>NÃO</v>
      </c>
      <c r="O333" t="str">
        <f t="shared" si="16"/>
        <v/>
      </c>
      <c r="P333" s="50" t="str">
        <f t="shared" si="17"/>
        <v>45570105318038646SALÁRIO1345,9245569</v>
      </c>
      <c r="Q333" s="1">
        <f>IF(A333=0,"",VLOOKUP($A333,RESUMO!$A$8:$B$83,2,FALSE))</f>
        <v>11</v>
      </c>
    </row>
    <row r="334" spans="1:17" x14ac:dyDescent="0.25">
      <c r="A334" s="51">
        <v>45570</v>
      </c>
      <c r="B334" s="1">
        <v>1</v>
      </c>
      <c r="C334" s="49" t="s">
        <v>368</v>
      </c>
      <c r="D334" s="52" t="s">
        <v>369</v>
      </c>
      <c r="E334" s="41" t="s">
        <v>19</v>
      </c>
      <c r="G334" s="55">
        <v>1382.75</v>
      </c>
      <c r="I334" s="55">
        <v>1382.75</v>
      </c>
      <c r="J334" s="1" t="s">
        <v>389</v>
      </c>
      <c r="K334" s="53" t="s">
        <v>21</v>
      </c>
      <c r="L334" s="1" t="s">
        <v>370</v>
      </c>
      <c r="N334" t="str">
        <f t="shared" si="15"/>
        <v>NÃO</v>
      </c>
      <c r="O334" t="str">
        <f t="shared" si="16"/>
        <v/>
      </c>
      <c r="P334" s="50" t="str">
        <f t="shared" si="17"/>
        <v>45570103213713643SALÁRIO1382,7545569</v>
      </c>
      <c r="Q334" s="1">
        <f>IF(A334=0,"",VLOOKUP($A334,RESUMO!$A$8:$B$83,2,FALSE))</f>
        <v>11</v>
      </c>
    </row>
    <row r="335" spans="1:17" x14ac:dyDescent="0.25">
      <c r="A335" s="51">
        <v>45570</v>
      </c>
      <c r="B335" s="1">
        <v>1</v>
      </c>
      <c r="C335" s="49" t="s">
        <v>73</v>
      </c>
      <c r="D335" s="52" t="s">
        <v>74</v>
      </c>
      <c r="E335" s="41" t="s">
        <v>134</v>
      </c>
      <c r="G335" s="55">
        <v>46.5</v>
      </c>
      <c r="H335" s="58">
        <v>23</v>
      </c>
      <c r="I335" s="55">
        <v>1069.5</v>
      </c>
      <c r="J335" s="1" t="s">
        <v>389</v>
      </c>
      <c r="K335" s="53" t="s">
        <v>21</v>
      </c>
      <c r="L335" s="1" t="s">
        <v>76</v>
      </c>
      <c r="N335" t="str">
        <f t="shared" si="15"/>
        <v>NÃO</v>
      </c>
      <c r="O335" t="str">
        <f t="shared" si="16"/>
        <v/>
      </c>
      <c r="P335" s="50" t="str">
        <f t="shared" si="17"/>
        <v>45570166016118672TRANSPORTE46,545569</v>
      </c>
      <c r="Q335" s="1">
        <f>IF(A335=0,"",VLOOKUP($A335,RESUMO!$A$8:$B$83,2,FALSE))</f>
        <v>11</v>
      </c>
    </row>
    <row r="336" spans="1:17" x14ac:dyDescent="0.25">
      <c r="A336" s="51">
        <v>45570</v>
      </c>
      <c r="B336" s="1">
        <v>1</v>
      </c>
      <c r="C336" s="49" t="s">
        <v>23</v>
      </c>
      <c r="D336" s="52" t="s">
        <v>24</v>
      </c>
      <c r="E336" s="41" t="s">
        <v>134</v>
      </c>
      <c r="G336" s="55">
        <v>38.1</v>
      </c>
      <c r="H336" s="58">
        <v>21</v>
      </c>
      <c r="I336" s="55">
        <v>800.1</v>
      </c>
      <c r="J336" s="1" t="s">
        <v>389</v>
      </c>
      <c r="K336" s="53" t="s">
        <v>21</v>
      </c>
      <c r="L336" s="1" t="s">
        <v>25</v>
      </c>
      <c r="N336" t="str">
        <f t="shared" si="15"/>
        <v>NÃO</v>
      </c>
      <c r="O336" t="str">
        <f t="shared" si="16"/>
        <v/>
      </c>
      <c r="P336" s="50" t="str">
        <f t="shared" si="17"/>
        <v>45570104083278633TRANSPORTE38,145569</v>
      </c>
      <c r="Q336" s="1">
        <f>IF(A336=0,"",VLOOKUP($A336,RESUMO!$A$8:$B$83,2,FALSE))</f>
        <v>11</v>
      </c>
    </row>
    <row r="337" spans="1:17" x14ac:dyDescent="0.25">
      <c r="A337" s="51">
        <v>45570</v>
      </c>
      <c r="B337" s="1">
        <v>1</v>
      </c>
      <c r="C337" s="49" t="s">
        <v>81</v>
      </c>
      <c r="D337" s="52" t="s">
        <v>82</v>
      </c>
      <c r="E337" s="41" t="s">
        <v>134</v>
      </c>
      <c r="G337" s="55">
        <v>38.1</v>
      </c>
      <c r="H337" s="58">
        <v>22</v>
      </c>
      <c r="I337" s="55">
        <v>838.2</v>
      </c>
      <c r="J337" s="1" t="s">
        <v>389</v>
      </c>
      <c r="K337" s="53" t="s">
        <v>21</v>
      </c>
      <c r="L337" s="1" t="s">
        <v>83</v>
      </c>
      <c r="N337" t="str">
        <f t="shared" si="15"/>
        <v>NÃO</v>
      </c>
      <c r="O337" t="str">
        <f t="shared" si="16"/>
        <v/>
      </c>
      <c r="P337" s="50" t="str">
        <f t="shared" si="17"/>
        <v>45570100977964760TRANSPORTE38,145569</v>
      </c>
      <c r="Q337" s="1">
        <f>IF(A337=0,"",VLOOKUP($A337,RESUMO!$A$8:$B$83,2,FALSE))</f>
        <v>11</v>
      </c>
    </row>
    <row r="338" spans="1:17" x14ac:dyDescent="0.25">
      <c r="A338" s="51">
        <v>45570</v>
      </c>
      <c r="B338" s="1">
        <v>1</v>
      </c>
      <c r="C338" s="49" t="s">
        <v>132</v>
      </c>
      <c r="D338" s="52" t="s">
        <v>133</v>
      </c>
      <c r="E338" s="41" t="s">
        <v>134</v>
      </c>
      <c r="G338" s="55">
        <v>49.1</v>
      </c>
      <c r="H338" s="58">
        <v>16</v>
      </c>
      <c r="I338" s="55">
        <v>785.6</v>
      </c>
      <c r="J338" s="1" t="s">
        <v>389</v>
      </c>
      <c r="K338" s="53" t="s">
        <v>21</v>
      </c>
      <c r="L338" s="1" t="s">
        <v>135</v>
      </c>
      <c r="N338" t="str">
        <f t="shared" si="15"/>
        <v>NÃO</v>
      </c>
      <c r="O338" t="str">
        <f t="shared" si="16"/>
        <v/>
      </c>
      <c r="P338" s="50" t="str">
        <f t="shared" si="17"/>
        <v>45570104016024862TRANSPORTE49,145569</v>
      </c>
      <c r="Q338" s="1">
        <f>IF(A338=0,"",VLOOKUP($A338,RESUMO!$A$8:$B$83,2,FALSE))</f>
        <v>11</v>
      </c>
    </row>
    <row r="339" spans="1:17" x14ac:dyDescent="0.25">
      <c r="A339" s="51">
        <v>45570</v>
      </c>
      <c r="B339" s="1">
        <v>1</v>
      </c>
      <c r="C339" s="49" t="s">
        <v>155</v>
      </c>
      <c r="D339" s="52" t="s">
        <v>156</v>
      </c>
      <c r="E339" s="41" t="s">
        <v>134</v>
      </c>
      <c r="G339" s="55">
        <v>33.299999999999997</v>
      </c>
      <c r="H339" s="58">
        <v>21</v>
      </c>
      <c r="I339" s="55">
        <v>699.3</v>
      </c>
      <c r="J339" s="1" t="s">
        <v>389</v>
      </c>
      <c r="K339" s="53" t="s">
        <v>21</v>
      </c>
      <c r="L339" s="1" t="s">
        <v>158</v>
      </c>
      <c r="N339" t="str">
        <f t="shared" si="15"/>
        <v>NÃO</v>
      </c>
      <c r="O339" t="str">
        <f t="shared" si="16"/>
        <v/>
      </c>
      <c r="P339" s="50" t="str">
        <f t="shared" si="17"/>
        <v>45570154228255604TRANSPORTE33,345569</v>
      </c>
      <c r="Q339" s="1">
        <f>IF(A339=0,"",VLOOKUP($A339,RESUMO!$A$8:$B$83,2,FALSE))</f>
        <v>11</v>
      </c>
    </row>
    <row r="340" spans="1:17" x14ac:dyDescent="0.25">
      <c r="A340" s="51">
        <v>45570</v>
      </c>
      <c r="B340" s="1">
        <v>1</v>
      </c>
      <c r="C340" s="49" t="s">
        <v>245</v>
      </c>
      <c r="D340" s="52" t="s">
        <v>246</v>
      </c>
      <c r="E340" s="41" t="s">
        <v>134</v>
      </c>
      <c r="G340" s="55">
        <v>28.4</v>
      </c>
      <c r="H340" s="58">
        <v>23</v>
      </c>
      <c r="I340" s="55">
        <v>653.19999999999993</v>
      </c>
      <c r="J340" s="1" t="s">
        <v>389</v>
      </c>
      <c r="K340" s="53" t="s">
        <v>21</v>
      </c>
      <c r="L340" s="1" t="s">
        <v>247</v>
      </c>
      <c r="N340" t="str">
        <f t="shared" si="15"/>
        <v>NÃO</v>
      </c>
      <c r="O340" t="str">
        <f t="shared" si="16"/>
        <v/>
      </c>
      <c r="P340" s="50" t="str">
        <f t="shared" si="17"/>
        <v>45570112235303617TRANSPORTE28,445569</v>
      </c>
      <c r="Q340" s="1">
        <f>IF(A340=0,"",VLOOKUP($A340,RESUMO!$A$8:$B$83,2,FALSE))</f>
        <v>11</v>
      </c>
    </row>
    <row r="341" spans="1:17" x14ac:dyDescent="0.25">
      <c r="A341" s="51">
        <v>45570</v>
      </c>
      <c r="B341" s="1">
        <v>1</v>
      </c>
      <c r="C341" s="49" t="s">
        <v>248</v>
      </c>
      <c r="D341" s="52" t="s">
        <v>249</v>
      </c>
      <c r="E341" s="41" t="s">
        <v>134</v>
      </c>
      <c r="G341" s="55">
        <v>37.299999999999997</v>
      </c>
      <c r="H341" s="58">
        <v>19</v>
      </c>
      <c r="I341" s="55">
        <v>708.69999999999993</v>
      </c>
      <c r="J341" s="1" t="s">
        <v>389</v>
      </c>
      <c r="K341" s="53" t="s">
        <v>21</v>
      </c>
      <c r="L341" s="1" t="s">
        <v>250</v>
      </c>
      <c r="N341" t="str">
        <f t="shared" si="15"/>
        <v>NÃO</v>
      </c>
      <c r="O341" t="str">
        <f t="shared" si="16"/>
        <v/>
      </c>
      <c r="P341" s="50" t="str">
        <f t="shared" si="17"/>
        <v>45570105318038646TRANSPORTE37,345569</v>
      </c>
      <c r="Q341" s="1">
        <f>IF(A341=0,"",VLOOKUP($A341,RESUMO!$A$8:$B$83,2,FALSE))</f>
        <v>11</v>
      </c>
    </row>
    <row r="342" spans="1:17" x14ac:dyDescent="0.25">
      <c r="A342" s="51">
        <v>45570</v>
      </c>
      <c r="B342" s="1">
        <v>1</v>
      </c>
      <c r="C342" s="49" t="s">
        <v>368</v>
      </c>
      <c r="D342" s="52" t="s">
        <v>369</v>
      </c>
      <c r="E342" s="41" t="s">
        <v>134</v>
      </c>
      <c r="G342" s="55">
        <v>30.05</v>
      </c>
      <c r="H342" s="58">
        <v>23</v>
      </c>
      <c r="I342" s="55">
        <v>691.15</v>
      </c>
      <c r="J342" s="1" t="s">
        <v>389</v>
      </c>
      <c r="K342" s="53" t="s">
        <v>21</v>
      </c>
      <c r="L342" s="1" t="s">
        <v>370</v>
      </c>
      <c r="N342" t="str">
        <f t="shared" si="15"/>
        <v>NÃO</v>
      </c>
      <c r="O342" t="str">
        <f t="shared" si="16"/>
        <v/>
      </c>
      <c r="P342" s="50" t="str">
        <f t="shared" si="17"/>
        <v>45570103213713643TRANSPORTE30,0545569</v>
      </c>
      <c r="Q342" s="1">
        <f>IF(A342=0,"",VLOOKUP($A342,RESUMO!$A$8:$B$83,2,FALSE))</f>
        <v>11</v>
      </c>
    </row>
    <row r="343" spans="1:17" x14ac:dyDescent="0.25">
      <c r="A343" s="51">
        <v>45570</v>
      </c>
      <c r="B343" s="1">
        <v>1</v>
      </c>
      <c r="C343" s="49" t="s">
        <v>73</v>
      </c>
      <c r="D343" s="52" t="s">
        <v>74</v>
      </c>
      <c r="E343" s="41" t="s">
        <v>136</v>
      </c>
      <c r="G343" s="55">
        <v>4</v>
      </c>
      <c r="H343" s="58">
        <v>23</v>
      </c>
      <c r="I343" s="55">
        <v>92</v>
      </c>
      <c r="J343" s="1" t="s">
        <v>389</v>
      </c>
      <c r="K343" s="53" t="s">
        <v>21</v>
      </c>
      <c r="L343" s="1" t="s">
        <v>76</v>
      </c>
      <c r="N343" t="str">
        <f t="shared" si="15"/>
        <v>NÃO</v>
      </c>
      <c r="O343" t="str">
        <f t="shared" si="16"/>
        <v/>
      </c>
      <c r="P343" s="50" t="str">
        <f t="shared" si="17"/>
        <v>45570166016118672CAFÉ445569</v>
      </c>
      <c r="Q343" s="1">
        <f>IF(A343=0,"",VLOOKUP($A343,RESUMO!$A$8:$B$83,2,FALSE))</f>
        <v>11</v>
      </c>
    </row>
    <row r="344" spans="1:17" x14ac:dyDescent="0.25">
      <c r="A344" s="51">
        <v>45570</v>
      </c>
      <c r="B344" s="1">
        <v>1</v>
      </c>
      <c r="C344" s="49" t="s">
        <v>23</v>
      </c>
      <c r="D344" s="52" t="s">
        <v>24</v>
      </c>
      <c r="E344" s="41" t="s">
        <v>136</v>
      </c>
      <c r="G344" s="55">
        <v>4</v>
      </c>
      <c r="H344" s="58">
        <v>21</v>
      </c>
      <c r="I344" s="55">
        <v>84</v>
      </c>
      <c r="J344" s="1" t="s">
        <v>389</v>
      </c>
      <c r="K344" s="53" t="s">
        <v>21</v>
      </c>
      <c r="L344" s="1" t="s">
        <v>25</v>
      </c>
      <c r="N344" t="str">
        <f t="shared" si="15"/>
        <v>NÃO</v>
      </c>
      <c r="O344" t="str">
        <f t="shared" si="16"/>
        <v/>
      </c>
      <c r="P344" s="50" t="str">
        <f t="shared" si="17"/>
        <v>45570104083278633CAFÉ445569</v>
      </c>
      <c r="Q344" s="1">
        <f>IF(A344=0,"",VLOOKUP($A344,RESUMO!$A$8:$B$83,2,FALSE))</f>
        <v>11</v>
      </c>
    </row>
    <row r="345" spans="1:17" x14ac:dyDescent="0.25">
      <c r="A345" s="51">
        <v>45570</v>
      </c>
      <c r="B345" s="1">
        <v>1</v>
      </c>
      <c r="C345" s="49" t="s">
        <v>81</v>
      </c>
      <c r="D345" s="52" t="s">
        <v>82</v>
      </c>
      <c r="E345" s="41" t="s">
        <v>136</v>
      </c>
      <c r="G345" s="55">
        <v>4</v>
      </c>
      <c r="H345" s="58">
        <v>22</v>
      </c>
      <c r="I345" s="55">
        <v>88</v>
      </c>
      <c r="J345" s="1" t="s">
        <v>389</v>
      </c>
      <c r="K345" s="53" t="s">
        <v>21</v>
      </c>
      <c r="L345" s="1" t="s">
        <v>83</v>
      </c>
      <c r="N345" t="str">
        <f t="shared" si="15"/>
        <v>NÃO</v>
      </c>
      <c r="O345" t="str">
        <f t="shared" si="16"/>
        <v/>
      </c>
      <c r="P345" s="50" t="str">
        <f t="shared" si="17"/>
        <v>45570100977964760CAFÉ445569</v>
      </c>
      <c r="Q345" s="1">
        <f>IF(A345=0,"",VLOOKUP($A345,RESUMO!$A$8:$B$83,2,FALSE))</f>
        <v>11</v>
      </c>
    </row>
    <row r="346" spans="1:17" x14ac:dyDescent="0.25">
      <c r="A346" s="51">
        <v>45570</v>
      </c>
      <c r="B346" s="1">
        <v>1</v>
      </c>
      <c r="C346" s="49" t="s">
        <v>132</v>
      </c>
      <c r="D346" s="52" t="s">
        <v>133</v>
      </c>
      <c r="E346" s="41" t="s">
        <v>136</v>
      </c>
      <c r="G346" s="55">
        <v>4</v>
      </c>
      <c r="H346" s="58">
        <v>16</v>
      </c>
      <c r="I346" s="55">
        <v>64</v>
      </c>
      <c r="J346" s="1" t="s">
        <v>389</v>
      </c>
      <c r="K346" s="53" t="s">
        <v>21</v>
      </c>
      <c r="L346" s="1" t="s">
        <v>135</v>
      </c>
      <c r="N346" t="str">
        <f t="shared" si="15"/>
        <v>NÃO</v>
      </c>
      <c r="O346" t="str">
        <f t="shared" si="16"/>
        <v/>
      </c>
      <c r="P346" s="50" t="str">
        <f t="shared" si="17"/>
        <v>45570104016024862CAFÉ445569</v>
      </c>
      <c r="Q346" s="1">
        <f>IF(A346=0,"",VLOOKUP($A346,RESUMO!$A$8:$B$83,2,FALSE))</f>
        <v>11</v>
      </c>
    </row>
    <row r="347" spans="1:17" x14ac:dyDescent="0.25">
      <c r="A347" s="51">
        <v>45570</v>
      </c>
      <c r="B347" s="1">
        <v>1</v>
      </c>
      <c r="C347" s="49" t="s">
        <v>155</v>
      </c>
      <c r="D347" s="52" t="s">
        <v>156</v>
      </c>
      <c r="E347" s="41" t="s">
        <v>136</v>
      </c>
      <c r="G347" s="55">
        <v>4</v>
      </c>
      <c r="H347" s="58">
        <v>21</v>
      </c>
      <c r="I347" s="55">
        <v>84</v>
      </c>
      <c r="J347" s="1" t="s">
        <v>389</v>
      </c>
      <c r="K347" s="53" t="s">
        <v>21</v>
      </c>
      <c r="L347" s="1" t="s">
        <v>158</v>
      </c>
      <c r="N347" t="str">
        <f t="shared" si="15"/>
        <v>NÃO</v>
      </c>
      <c r="O347" t="str">
        <f t="shared" si="16"/>
        <v/>
      </c>
      <c r="P347" s="50" t="str">
        <f t="shared" si="17"/>
        <v>45570154228255604CAFÉ445569</v>
      </c>
      <c r="Q347" s="1">
        <f>IF(A347=0,"",VLOOKUP($A347,RESUMO!$A$8:$B$83,2,FALSE))</f>
        <v>11</v>
      </c>
    </row>
    <row r="348" spans="1:17" x14ac:dyDescent="0.25">
      <c r="A348" s="51">
        <v>45570</v>
      </c>
      <c r="B348" s="1">
        <v>1</v>
      </c>
      <c r="C348" s="49" t="s">
        <v>245</v>
      </c>
      <c r="D348" s="52" t="s">
        <v>246</v>
      </c>
      <c r="E348" s="41" t="s">
        <v>136</v>
      </c>
      <c r="G348" s="55">
        <v>4</v>
      </c>
      <c r="H348" s="58">
        <v>23</v>
      </c>
      <c r="I348" s="55">
        <v>92</v>
      </c>
      <c r="J348" s="1" t="s">
        <v>389</v>
      </c>
      <c r="K348" s="53" t="s">
        <v>21</v>
      </c>
      <c r="L348" s="1" t="s">
        <v>247</v>
      </c>
      <c r="N348" t="str">
        <f t="shared" si="15"/>
        <v>NÃO</v>
      </c>
      <c r="O348" t="str">
        <f t="shared" si="16"/>
        <v/>
      </c>
      <c r="P348" s="50" t="str">
        <f t="shared" si="17"/>
        <v>45570112235303617CAFÉ445569</v>
      </c>
      <c r="Q348" s="1">
        <f>IF(A348=0,"",VLOOKUP($A348,RESUMO!$A$8:$B$83,2,FALSE))</f>
        <v>11</v>
      </c>
    </row>
    <row r="349" spans="1:17" x14ac:dyDescent="0.25">
      <c r="A349" s="51">
        <v>45570</v>
      </c>
      <c r="B349" s="1">
        <v>1</v>
      </c>
      <c r="C349" s="49" t="s">
        <v>248</v>
      </c>
      <c r="D349" s="52" t="s">
        <v>249</v>
      </c>
      <c r="E349" s="41" t="s">
        <v>136</v>
      </c>
      <c r="G349" s="55">
        <v>4</v>
      </c>
      <c r="H349" s="58">
        <v>19</v>
      </c>
      <c r="I349" s="55">
        <v>76</v>
      </c>
      <c r="J349" s="1" t="s">
        <v>389</v>
      </c>
      <c r="K349" s="53" t="s">
        <v>21</v>
      </c>
      <c r="L349" s="1" t="s">
        <v>250</v>
      </c>
      <c r="N349" t="str">
        <f t="shared" si="15"/>
        <v>NÃO</v>
      </c>
      <c r="O349" t="str">
        <f t="shared" si="16"/>
        <v/>
      </c>
      <c r="P349" s="50" t="str">
        <f t="shared" si="17"/>
        <v>45570105318038646CAFÉ445569</v>
      </c>
      <c r="Q349" s="1">
        <f>IF(A349=0,"",VLOOKUP($A349,RESUMO!$A$8:$B$83,2,FALSE))</f>
        <v>11</v>
      </c>
    </row>
    <row r="350" spans="1:17" x14ac:dyDescent="0.25">
      <c r="A350" s="51">
        <v>45570</v>
      </c>
      <c r="B350" s="1">
        <v>1</v>
      </c>
      <c r="C350" s="49" t="s">
        <v>368</v>
      </c>
      <c r="D350" s="52" t="s">
        <v>369</v>
      </c>
      <c r="E350" s="41" t="s">
        <v>136</v>
      </c>
      <c r="G350" s="55">
        <v>4</v>
      </c>
      <c r="H350" s="58">
        <v>23</v>
      </c>
      <c r="I350" s="55">
        <v>92</v>
      </c>
      <c r="J350" s="1" t="s">
        <v>389</v>
      </c>
      <c r="K350" s="53" t="s">
        <v>21</v>
      </c>
      <c r="L350" s="1" t="s">
        <v>370</v>
      </c>
      <c r="N350" t="str">
        <f t="shared" si="15"/>
        <v>NÃO</v>
      </c>
      <c r="O350" t="str">
        <f t="shared" si="16"/>
        <v/>
      </c>
      <c r="P350" s="50" t="str">
        <f t="shared" si="17"/>
        <v>45570103213713643CAFÉ445569</v>
      </c>
      <c r="Q350" s="1">
        <f>IF(A350=0,"",VLOOKUP($A350,RESUMO!$A$8:$B$83,2,FALSE))</f>
        <v>11</v>
      </c>
    </row>
    <row r="351" spans="1:17" x14ac:dyDescent="0.25">
      <c r="A351" s="51">
        <v>45570</v>
      </c>
      <c r="B351" s="1">
        <v>5</v>
      </c>
      <c r="C351" s="49" t="s">
        <v>455</v>
      </c>
      <c r="D351" s="52" t="s">
        <v>456</v>
      </c>
      <c r="E351" s="41" t="s">
        <v>457</v>
      </c>
      <c r="G351" s="55">
        <v>900</v>
      </c>
      <c r="I351" s="55">
        <v>900</v>
      </c>
      <c r="J351" s="1" t="s">
        <v>427</v>
      </c>
      <c r="K351" s="53" t="s">
        <v>47</v>
      </c>
      <c r="N351" t="str">
        <f t="shared" si="15"/>
        <v>SIM</v>
      </c>
      <c r="O351" t="str">
        <f t="shared" si="16"/>
        <v>SIM</v>
      </c>
      <c r="P351" s="50" t="str">
        <f t="shared" si="17"/>
        <v>45570512454587000198CAPA DE CHUVA - NF 954190045566</v>
      </c>
      <c r="Q351" s="1">
        <f>IF(A351=0,"",VLOOKUP($A351,RESUMO!$A$8:$B$83,2,FALSE))</f>
        <v>11</v>
      </c>
    </row>
    <row r="352" spans="1:17" x14ac:dyDescent="0.25">
      <c r="A352" s="51">
        <v>45570</v>
      </c>
      <c r="B352" s="1">
        <v>5</v>
      </c>
      <c r="C352" s="49" t="s">
        <v>288</v>
      </c>
      <c r="D352" s="52" t="s">
        <v>289</v>
      </c>
      <c r="E352" s="41" t="s">
        <v>458</v>
      </c>
      <c r="G352" s="55">
        <v>3042.5</v>
      </c>
      <c r="I352" s="55">
        <v>3042.5</v>
      </c>
      <c r="J352" s="1" t="s">
        <v>427</v>
      </c>
      <c r="K352" s="53" t="s">
        <v>47</v>
      </c>
      <c r="N352" t="str">
        <f t="shared" si="15"/>
        <v>SIM</v>
      </c>
      <c r="O352" t="str">
        <f t="shared" si="16"/>
        <v>SIM</v>
      </c>
      <c r="P352" s="50" t="str">
        <f t="shared" si="17"/>
        <v>45570505512402000270GRAUTE - AGUARDANDO NF3042,545566</v>
      </c>
      <c r="Q352" s="1">
        <f>IF(A352=0,"",VLOOKUP($A352,RESUMO!$A$8:$B$83,2,FALSE))</f>
        <v>11</v>
      </c>
    </row>
    <row r="353" spans="1:17" x14ac:dyDescent="0.25">
      <c r="A353" s="51">
        <v>45585</v>
      </c>
      <c r="B353" s="1">
        <v>1</v>
      </c>
      <c r="C353" s="49" t="s">
        <v>73</v>
      </c>
      <c r="D353" s="52" t="s">
        <v>74</v>
      </c>
      <c r="E353" s="41" t="s">
        <v>19</v>
      </c>
      <c r="G353" s="55">
        <v>2400</v>
      </c>
      <c r="I353" s="55">
        <v>2400</v>
      </c>
      <c r="J353" s="1" t="s">
        <v>459</v>
      </c>
      <c r="K353" s="53" t="s">
        <v>21</v>
      </c>
      <c r="L353" s="1" t="s">
        <v>76</v>
      </c>
      <c r="N353" t="str">
        <f t="shared" si="15"/>
        <v>NÃO</v>
      </c>
      <c r="O353" t="str">
        <f t="shared" si="16"/>
        <v/>
      </c>
      <c r="P353" s="50" t="str">
        <f t="shared" si="17"/>
        <v>45585166016118672SALÁRIO240045583</v>
      </c>
      <c r="Q353" s="1">
        <f>IF(A353=0,"",VLOOKUP($A353,RESUMO!$A$8:$B$83,2,FALSE))</f>
        <v>12</v>
      </c>
    </row>
    <row r="354" spans="1:17" x14ac:dyDescent="0.25">
      <c r="A354" s="51">
        <v>45585</v>
      </c>
      <c r="B354" s="1">
        <v>1</v>
      </c>
      <c r="C354" s="49" t="s">
        <v>23</v>
      </c>
      <c r="D354" s="52" t="s">
        <v>24</v>
      </c>
      <c r="E354" s="41" t="s">
        <v>19</v>
      </c>
      <c r="G354" s="55">
        <v>916</v>
      </c>
      <c r="I354" s="55">
        <v>916</v>
      </c>
      <c r="J354" s="1" t="s">
        <v>459</v>
      </c>
      <c r="K354" s="53" t="s">
        <v>21</v>
      </c>
      <c r="L354" s="1" t="s">
        <v>25</v>
      </c>
      <c r="N354" t="str">
        <f t="shared" si="15"/>
        <v>NÃO</v>
      </c>
      <c r="O354" t="str">
        <f t="shared" si="16"/>
        <v/>
      </c>
      <c r="P354" s="50" t="str">
        <f t="shared" si="17"/>
        <v>45585104083278633SALÁRIO91645583</v>
      </c>
      <c r="Q354" s="1">
        <f>IF(A354=0,"",VLOOKUP($A354,RESUMO!$A$8:$B$83,2,FALSE))</f>
        <v>12</v>
      </c>
    </row>
    <row r="355" spans="1:17" x14ac:dyDescent="0.25">
      <c r="A355" s="51">
        <v>45585</v>
      </c>
      <c r="B355" s="1">
        <v>1</v>
      </c>
      <c r="C355" s="49" t="s">
        <v>81</v>
      </c>
      <c r="D355" s="52" t="s">
        <v>82</v>
      </c>
      <c r="E355" s="41" t="s">
        <v>19</v>
      </c>
      <c r="G355" s="55">
        <v>642.79999999999995</v>
      </c>
      <c r="I355" s="55">
        <v>642.79999999999995</v>
      </c>
      <c r="J355" s="1" t="s">
        <v>459</v>
      </c>
      <c r="K355" s="53" t="s">
        <v>21</v>
      </c>
      <c r="L355" s="1" t="s">
        <v>83</v>
      </c>
      <c r="N355" t="str">
        <f t="shared" si="15"/>
        <v>NÃO</v>
      </c>
      <c r="O355" t="str">
        <f t="shared" si="16"/>
        <v/>
      </c>
      <c r="P355" s="50" t="str">
        <f t="shared" si="17"/>
        <v>45585100977964760SALÁRIO642,845583</v>
      </c>
      <c r="Q355" s="1">
        <f>IF(A355=0,"",VLOOKUP($A355,RESUMO!$A$8:$B$83,2,FALSE))</f>
        <v>12</v>
      </c>
    </row>
    <row r="356" spans="1:17" x14ac:dyDescent="0.25">
      <c r="A356" s="51">
        <v>45585</v>
      </c>
      <c r="B356" s="1">
        <v>1</v>
      </c>
      <c r="C356" s="49" t="s">
        <v>132</v>
      </c>
      <c r="D356" s="52" t="s">
        <v>133</v>
      </c>
      <c r="E356" s="41" t="s">
        <v>19</v>
      </c>
      <c r="G356" s="55">
        <v>1104.8</v>
      </c>
      <c r="I356" s="55">
        <v>1104.8</v>
      </c>
      <c r="J356" s="1" t="s">
        <v>459</v>
      </c>
      <c r="K356" s="53" t="s">
        <v>21</v>
      </c>
      <c r="L356" s="1" t="s">
        <v>135</v>
      </c>
      <c r="N356" t="str">
        <f t="shared" si="15"/>
        <v>NÃO</v>
      </c>
      <c r="O356" t="str">
        <f t="shared" si="16"/>
        <v/>
      </c>
      <c r="P356" s="50" t="str">
        <f t="shared" si="17"/>
        <v>45585104016024862SALÁRIO1104,845583</v>
      </c>
      <c r="Q356" s="1">
        <f>IF(A356=0,"",VLOOKUP($A356,RESUMO!$A$8:$B$83,2,FALSE))</f>
        <v>12</v>
      </c>
    </row>
    <row r="357" spans="1:17" x14ac:dyDescent="0.25">
      <c r="A357" s="51">
        <v>45585</v>
      </c>
      <c r="B357" s="1">
        <v>1</v>
      </c>
      <c r="C357" s="49" t="s">
        <v>155</v>
      </c>
      <c r="D357" s="52" t="s">
        <v>156</v>
      </c>
      <c r="E357" s="41" t="s">
        <v>19</v>
      </c>
      <c r="G357" s="55">
        <v>1104.8</v>
      </c>
      <c r="I357" s="55">
        <v>1104.8</v>
      </c>
      <c r="J357" s="1" t="s">
        <v>459</v>
      </c>
      <c r="K357" s="53" t="s">
        <v>21</v>
      </c>
      <c r="L357" s="1" t="s">
        <v>158</v>
      </c>
      <c r="N357" t="str">
        <f t="shared" si="15"/>
        <v>NÃO</v>
      </c>
      <c r="O357" t="str">
        <f t="shared" si="16"/>
        <v/>
      </c>
      <c r="P357" s="50" t="str">
        <f t="shared" si="17"/>
        <v>45585154228255604SALÁRIO1104,845583</v>
      </c>
      <c r="Q357" s="1">
        <f>IF(A357=0,"",VLOOKUP($A357,RESUMO!$A$8:$B$83,2,FALSE))</f>
        <v>12</v>
      </c>
    </row>
    <row r="358" spans="1:17" x14ac:dyDescent="0.25">
      <c r="A358" s="51">
        <v>45585</v>
      </c>
      <c r="B358" s="1">
        <v>1</v>
      </c>
      <c r="C358" s="49" t="s">
        <v>245</v>
      </c>
      <c r="D358" s="52" t="s">
        <v>246</v>
      </c>
      <c r="E358" s="41" t="s">
        <v>19</v>
      </c>
      <c r="G358" s="55">
        <v>1104.8</v>
      </c>
      <c r="I358" s="55">
        <v>1104.8</v>
      </c>
      <c r="J358" s="1" t="s">
        <v>459</v>
      </c>
      <c r="K358" s="53" t="s">
        <v>21</v>
      </c>
      <c r="L358" s="1" t="s">
        <v>247</v>
      </c>
      <c r="N358" t="str">
        <f t="shared" si="15"/>
        <v>NÃO</v>
      </c>
      <c r="O358" t="str">
        <f t="shared" si="16"/>
        <v/>
      </c>
      <c r="P358" s="50" t="str">
        <f t="shared" si="17"/>
        <v>45585112235303617SALÁRIO1104,845583</v>
      </c>
      <c r="Q358" s="1">
        <f>IF(A358=0,"",VLOOKUP($A358,RESUMO!$A$8:$B$83,2,FALSE))</f>
        <v>12</v>
      </c>
    </row>
    <row r="359" spans="1:17" x14ac:dyDescent="0.25">
      <c r="A359" s="51">
        <v>45585</v>
      </c>
      <c r="B359" s="1">
        <v>1</v>
      </c>
      <c r="C359" s="49" t="s">
        <v>248</v>
      </c>
      <c r="D359" s="52" t="s">
        <v>249</v>
      </c>
      <c r="E359" s="41" t="s">
        <v>19</v>
      </c>
      <c r="G359" s="55">
        <v>1104.8</v>
      </c>
      <c r="I359" s="55">
        <v>1104.8</v>
      </c>
      <c r="J359" s="1" t="s">
        <v>459</v>
      </c>
      <c r="K359" s="53" t="s">
        <v>21</v>
      </c>
      <c r="L359" s="1" t="s">
        <v>250</v>
      </c>
      <c r="N359" t="str">
        <f t="shared" si="15"/>
        <v>NÃO</v>
      </c>
      <c r="O359" t="str">
        <f t="shared" si="16"/>
        <v/>
      </c>
      <c r="P359" s="50" t="str">
        <f t="shared" si="17"/>
        <v>45585105318038646SALÁRIO1104,845583</v>
      </c>
      <c r="Q359" s="1">
        <f>IF(A359=0,"",VLOOKUP($A359,RESUMO!$A$8:$B$83,2,FALSE))</f>
        <v>12</v>
      </c>
    </row>
    <row r="360" spans="1:17" x14ac:dyDescent="0.25">
      <c r="A360" s="51">
        <v>45585</v>
      </c>
      <c r="B360" s="1">
        <v>1</v>
      </c>
      <c r="C360" s="49" t="s">
        <v>368</v>
      </c>
      <c r="D360" s="52" t="s">
        <v>369</v>
      </c>
      <c r="E360" s="41" t="s">
        <v>19</v>
      </c>
      <c r="G360" s="55">
        <v>1104.8</v>
      </c>
      <c r="I360" s="55">
        <v>1104.8</v>
      </c>
      <c r="J360" s="1" t="s">
        <v>459</v>
      </c>
      <c r="K360" s="53" t="s">
        <v>21</v>
      </c>
      <c r="L360" s="1" t="s">
        <v>370</v>
      </c>
      <c r="N360" t="str">
        <f t="shared" si="15"/>
        <v>NÃO</v>
      </c>
      <c r="O360" t="str">
        <f t="shared" si="16"/>
        <v/>
      </c>
      <c r="P360" s="50" t="str">
        <f t="shared" si="17"/>
        <v>45585103213713643SALÁRIO1104,845583</v>
      </c>
      <c r="Q360" s="1">
        <f>IF(A360=0,"",VLOOKUP($A360,RESUMO!$A$8:$B$83,2,FALSE))</f>
        <v>12</v>
      </c>
    </row>
    <row r="361" spans="1:17" x14ac:dyDescent="0.25">
      <c r="A361" s="51">
        <v>45585</v>
      </c>
      <c r="B361" s="1">
        <v>3</v>
      </c>
      <c r="C361" s="49" t="s">
        <v>251</v>
      </c>
      <c r="D361" s="52" t="s">
        <v>252</v>
      </c>
      <c r="E361" s="41" t="s">
        <v>460</v>
      </c>
      <c r="G361" s="55">
        <v>1895.76</v>
      </c>
      <c r="I361" s="55">
        <v>1895.76</v>
      </c>
      <c r="J361" s="1" t="s">
        <v>459</v>
      </c>
      <c r="K361" s="53" t="s">
        <v>21</v>
      </c>
      <c r="N361" t="str">
        <f t="shared" si="15"/>
        <v>NÃO</v>
      </c>
      <c r="O361" t="str">
        <f t="shared" si="16"/>
        <v/>
      </c>
      <c r="P361" s="50" t="str">
        <f t="shared" si="17"/>
        <v>45585300360305000104COMPETENCIA 09/20241895,7645583</v>
      </c>
      <c r="Q361" s="1">
        <f>IF(A361=0,"",VLOOKUP($A361,RESUMO!$A$8:$B$83,2,FALSE))</f>
        <v>12</v>
      </c>
    </row>
    <row r="362" spans="1:17" x14ac:dyDescent="0.25">
      <c r="A362" s="51">
        <v>45585</v>
      </c>
      <c r="B362" s="1">
        <v>3</v>
      </c>
      <c r="C362" s="49" t="s">
        <v>255</v>
      </c>
      <c r="D362" s="52" t="s">
        <v>256</v>
      </c>
      <c r="E362" s="41" t="s">
        <v>460</v>
      </c>
      <c r="G362" s="55">
        <v>9478.02</v>
      </c>
      <c r="I362" s="55">
        <v>9478.02</v>
      </c>
      <c r="J362" s="1" t="s">
        <v>459</v>
      </c>
      <c r="K362" s="53" t="s">
        <v>21</v>
      </c>
      <c r="N362" t="str">
        <f t="shared" si="15"/>
        <v>NÃO</v>
      </c>
      <c r="O362" t="str">
        <f t="shared" si="16"/>
        <v/>
      </c>
      <c r="P362" s="50" t="str">
        <f t="shared" si="17"/>
        <v>45585300394460000141COMPETENCIA 09/20249478,0245583</v>
      </c>
      <c r="Q362" s="1">
        <f>IF(A362=0,"",VLOOKUP($A362,RESUMO!$A$8:$B$83,2,FALSE))</f>
        <v>12</v>
      </c>
    </row>
    <row r="363" spans="1:17" x14ac:dyDescent="0.25">
      <c r="A363" s="51">
        <v>45585</v>
      </c>
      <c r="B363" s="1">
        <v>3</v>
      </c>
      <c r="C363" s="49" t="s">
        <v>215</v>
      </c>
      <c r="D363" s="52" t="s">
        <v>216</v>
      </c>
      <c r="E363" s="41" t="s">
        <v>461</v>
      </c>
      <c r="G363" s="55">
        <v>102.6</v>
      </c>
      <c r="I363" s="55">
        <v>102.6</v>
      </c>
      <c r="J363" s="1" t="s">
        <v>459</v>
      </c>
      <c r="K363" s="53" t="s">
        <v>21</v>
      </c>
      <c r="N363" t="str">
        <f t="shared" si="15"/>
        <v>SIM</v>
      </c>
      <c r="O363" t="str">
        <f t="shared" si="16"/>
        <v/>
      </c>
      <c r="P363" s="50" t="str">
        <f t="shared" si="17"/>
        <v>45585310000000001COMPETENCIA 09/2024 - NF A EMITIR102,645583</v>
      </c>
      <c r="Q363" s="1">
        <f>IF(A363=0,"",VLOOKUP($A363,RESUMO!$A$8:$B$83,2,FALSE))</f>
        <v>12</v>
      </c>
    </row>
    <row r="364" spans="1:17" x14ac:dyDescent="0.25">
      <c r="A364" s="51">
        <v>45585</v>
      </c>
      <c r="B364" s="1">
        <v>2</v>
      </c>
      <c r="C364" s="49" t="s">
        <v>55</v>
      </c>
      <c r="D364" s="52" t="s">
        <v>56</v>
      </c>
      <c r="E364" s="41" t="s">
        <v>462</v>
      </c>
      <c r="G364" s="55">
        <v>6016</v>
      </c>
      <c r="I364" s="55">
        <v>6016</v>
      </c>
      <c r="J364" s="1" t="s">
        <v>459</v>
      </c>
      <c r="K364" s="53" t="s">
        <v>29</v>
      </c>
      <c r="L364" s="1" t="s">
        <v>463</v>
      </c>
      <c r="N364" t="str">
        <f t="shared" si="15"/>
        <v>NÃO</v>
      </c>
      <c r="O364" t="str">
        <f t="shared" si="16"/>
        <v/>
      </c>
      <c r="P364" s="50" t="str">
        <f t="shared" si="17"/>
        <v>455852157461930001002 DIÁRIAS DE RETRO E RETIRADA DE TERRA601645583</v>
      </c>
      <c r="Q364" s="1">
        <f>IF(A364=0,"",VLOOKUP($A364,RESUMO!$A$8:$B$83,2,FALSE))</f>
        <v>12</v>
      </c>
    </row>
    <row r="365" spans="1:17" x14ac:dyDescent="0.25">
      <c r="A365" s="51">
        <v>45585</v>
      </c>
      <c r="B365" s="1">
        <v>5</v>
      </c>
      <c r="C365" s="49" t="s">
        <v>305</v>
      </c>
      <c r="D365" s="52" t="s">
        <v>306</v>
      </c>
      <c r="E365" s="41" t="s">
        <v>464</v>
      </c>
      <c r="G365" s="55">
        <v>35160</v>
      </c>
      <c r="I365" s="55">
        <v>35160</v>
      </c>
      <c r="J365" s="1" t="s">
        <v>465</v>
      </c>
      <c r="K365" s="53" t="s">
        <v>47</v>
      </c>
      <c r="N365" t="str">
        <f t="shared" si="15"/>
        <v>SIM</v>
      </c>
      <c r="O365" t="str">
        <f t="shared" si="16"/>
        <v>SIM</v>
      </c>
      <c r="P365" s="50" t="str">
        <f t="shared" si="17"/>
        <v>45585529067113023560CONCRETAGEM - NF 2024/13073516045575</v>
      </c>
      <c r="Q365" s="1">
        <f>IF(A365=0,"",VLOOKUP($A365,RESUMO!$A$8:$B$83,2,FALSE))</f>
        <v>12</v>
      </c>
    </row>
    <row r="366" spans="1:17" x14ac:dyDescent="0.25">
      <c r="A366" s="51">
        <v>45585</v>
      </c>
      <c r="B366" s="1">
        <v>3</v>
      </c>
      <c r="C366" s="49" t="s">
        <v>180</v>
      </c>
      <c r="D366" s="52" t="s">
        <v>181</v>
      </c>
      <c r="E366" s="41" t="s">
        <v>466</v>
      </c>
      <c r="G366" s="55">
        <v>960</v>
      </c>
      <c r="I366" s="55">
        <v>960</v>
      </c>
      <c r="J366" s="1" t="s">
        <v>467</v>
      </c>
      <c r="K366" s="53" t="s">
        <v>39</v>
      </c>
      <c r="N366" t="str">
        <f t="shared" si="15"/>
        <v>SIM</v>
      </c>
      <c r="O366" t="str">
        <f t="shared" si="16"/>
        <v/>
      </c>
      <c r="P366" s="50" t="str">
        <f t="shared" si="17"/>
        <v>45585307409393000130SERRA E MARTELO - NF 2618096045588</v>
      </c>
      <c r="Q366" s="1">
        <f>IF(A366=0,"",VLOOKUP($A366,RESUMO!$A$8:$B$83,2,FALSE))</f>
        <v>12</v>
      </c>
    </row>
    <row r="367" spans="1:17" x14ac:dyDescent="0.25">
      <c r="A367" s="51">
        <v>45585</v>
      </c>
      <c r="B367" s="1">
        <v>3</v>
      </c>
      <c r="C367" s="49" t="s">
        <v>180</v>
      </c>
      <c r="D367" s="52" t="s">
        <v>181</v>
      </c>
      <c r="E367" s="41" t="s">
        <v>468</v>
      </c>
      <c r="G367" s="55">
        <v>604.28</v>
      </c>
      <c r="I367" s="55">
        <v>604.28</v>
      </c>
      <c r="J367" s="1" t="s">
        <v>469</v>
      </c>
      <c r="K367" s="53" t="s">
        <v>39</v>
      </c>
      <c r="N367" t="str">
        <f t="shared" si="15"/>
        <v>SIM</v>
      </c>
      <c r="O367" t="str">
        <f t="shared" si="16"/>
        <v/>
      </c>
      <c r="P367" s="50" t="str">
        <f t="shared" si="17"/>
        <v>45585307409393000130LAVADORA, MOTOR E MANGOTE - NF 26289604,2845593</v>
      </c>
      <c r="Q367" s="1">
        <f>IF(A367=0,"",VLOOKUP($A367,RESUMO!$A$8:$B$83,2,FALSE))</f>
        <v>12</v>
      </c>
    </row>
    <row r="368" spans="1:17" x14ac:dyDescent="0.25">
      <c r="A368" s="51">
        <v>45585</v>
      </c>
      <c r="B368" s="1">
        <v>3</v>
      </c>
      <c r="C368" s="49" t="s">
        <v>275</v>
      </c>
      <c r="D368" s="52" t="s">
        <v>276</v>
      </c>
      <c r="E368" s="41" t="s">
        <v>470</v>
      </c>
      <c r="G368" s="55">
        <v>672.55</v>
      </c>
      <c r="I368" s="55">
        <v>672.55</v>
      </c>
      <c r="J368" s="1" t="s">
        <v>471</v>
      </c>
      <c r="K368" s="53" t="s">
        <v>21</v>
      </c>
      <c r="N368" t="str">
        <f t="shared" si="15"/>
        <v>SIM</v>
      </c>
      <c r="O368" t="str">
        <f t="shared" si="16"/>
        <v/>
      </c>
      <c r="P368" s="50" t="str">
        <f t="shared" si="17"/>
        <v>45585312463472000240MATERIAIS DIVEROS - NF 157393672,5545601</v>
      </c>
      <c r="Q368" s="1">
        <f>IF(A368=0,"",VLOOKUP($A368,RESUMO!$A$8:$B$83,2,FALSE))</f>
        <v>12</v>
      </c>
    </row>
    <row r="369" spans="1:17" x14ac:dyDescent="0.25">
      <c r="A369" s="51">
        <v>45585</v>
      </c>
      <c r="B369" s="1">
        <v>3</v>
      </c>
      <c r="C369" s="49" t="s">
        <v>104</v>
      </c>
      <c r="D369" s="52" t="s">
        <v>105</v>
      </c>
      <c r="E369" s="41" t="s">
        <v>472</v>
      </c>
      <c r="G369" s="55">
        <v>916.82</v>
      </c>
      <c r="I369" s="55">
        <v>916.82</v>
      </c>
      <c r="J369" s="1" t="s">
        <v>473</v>
      </c>
      <c r="K369" s="53" t="s">
        <v>47</v>
      </c>
      <c r="N369" t="str">
        <f t="shared" si="15"/>
        <v>SIM</v>
      </c>
      <c r="O369" t="str">
        <f t="shared" si="16"/>
        <v/>
      </c>
      <c r="P369" s="50" t="str">
        <f t="shared" si="17"/>
        <v>45585332392731000116MATERIAIS DIVERSOS - NF 1339916,8245586</v>
      </c>
      <c r="Q369" s="1">
        <f>IF(A369=0,"",VLOOKUP($A369,RESUMO!$A$8:$B$83,2,FALSE))</f>
        <v>12</v>
      </c>
    </row>
    <row r="370" spans="1:17" x14ac:dyDescent="0.25">
      <c r="A370" s="51">
        <v>45585</v>
      </c>
      <c r="B370" s="1">
        <v>3</v>
      </c>
      <c r="C370" s="49" t="s">
        <v>128</v>
      </c>
      <c r="D370" s="52" t="s">
        <v>129</v>
      </c>
      <c r="E370" s="41" t="s">
        <v>474</v>
      </c>
      <c r="G370" s="55">
        <v>3877.58</v>
      </c>
      <c r="I370" s="55">
        <v>3877.58</v>
      </c>
      <c r="J370" s="1" t="s">
        <v>469</v>
      </c>
      <c r="K370" s="53" t="s">
        <v>21</v>
      </c>
      <c r="N370" t="str">
        <f t="shared" si="15"/>
        <v>SIM</v>
      </c>
      <c r="O370" t="str">
        <f t="shared" si="16"/>
        <v/>
      </c>
      <c r="P370" s="50" t="str">
        <f t="shared" si="17"/>
        <v>45585324654133000220CESTAS BASICAS - NF 2594903877,5845593</v>
      </c>
      <c r="Q370" s="1">
        <f>IF(A370=0,"",VLOOKUP($A370,RESUMO!$A$8:$B$83,2,FALSE))</f>
        <v>12</v>
      </c>
    </row>
    <row r="371" spans="1:17" x14ac:dyDescent="0.25">
      <c r="A371" s="51">
        <v>45585</v>
      </c>
      <c r="B371" s="1">
        <v>3</v>
      </c>
      <c r="C371" s="49" t="s">
        <v>104</v>
      </c>
      <c r="D371" s="52" t="s">
        <v>105</v>
      </c>
      <c r="E371" s="41" t="s">
        <v>475</v>
      </c>
      <c r="G371" s="55">
        <v>678.4</v>
      </c>
      <c r="I371" s="55">
        <v>678.4</v>
      </c>
      <c r="J371" s="1" t="s">
        <v>476</v>
      </c>
      <c r="K371" s="53" t="s">
        <v>47</v>
      </c>
      <c r="N371" t="str">
        <f t="shared" si="15"/>
        <v>SIM</v>
      </c>
      <c r="O371" t="str">
        <f t="shared" si="16"/>
        <v/>
      </c>
      <c r="P371" s="50" t="str">
        <f t="shared" si="17"/>
        <v>45585332392731000116MATERIAIS DIVERSOS - NF 1551678,445595</v>
      </c>
      <c r="Q371" s="1">
        <f>IF(A371=0,"",VLOOKUP($A371,RESUMO!$A$8:$B$83,2,FALSE))</f>
        <v>12</v>
      </c>
    </row>
    <row r="372" spans="1:17" x14ac:dyDescent="0.25">
      <c r="A372" s="51">
        <v>45585</v>
      </c>
      <c r="B372" s="1">
        <v>3</v>
      </c>
      <c r="C372" s="49" t="s">
        <v>180</v>
      </c>
      <c r="D372" s="52" t="s">
        <v>181</v>
      </c>
      <c r="E372" s="41" t="s">
        <v>477</v>
      </c>
      <c r="G372" s="55">
        <v>490</v>
      </c>
      <c r="I372" s="55">
        <v>490</v>
      </c>
      <c r="J372" s="1" t="s">
        <v>478</v>
      </c>
      <c r="K372" s="53" t="s">
        <v>39</v>
      </c>
      <c r="N372" t="str">
        <f t="shared" si="15"/>
        <v>SIM</v>
      </c>
      <c r="O372" t="str">
        <f t="shared" si="16"/>
        <v/>
      </c>
      <c r="P372" s="50" t="str">
        <f t="shared" si="17"/>
        <v>45585307409393000130GUINCHO E PEDESTAL - NF 2635449045600</v>
      </c>
      <c r="Q372" s="1">
        <f>IF(A372=0,"",VLOOKUP($A372,RESUMO!$A$8:$B$83,2,FALSE))</f>
        <v>12</v>
      </c>
    </row>
    <row r="373" spans="1:17" x14ac:dyDescent="0.25">
      <c r="A373" s="51">
        <v>45585</v>
      </c>
      <c r="B373" s="1">
        <v>3</v>
      </c>
      <c r="C373" s="49" t="s">
        <v>479</v>
      </c>
      <c r="D373" s="52" t="s">
        <v>480</v>
      </c>
      <c r="E373" s="41" t="s">
        <v>481</v>
      </c>
      <c r="G373" s="55">
        <v>3052.6</v>
      </c>
      <c r="I373" s="55">
        <v>3052.6</v>
      </c>
      <c r="J373" s="1" t="s">
        <v>476</v>
      </c>
      <c r="K373" s="53" t="s">
        <v>47</v>
      </c>
      <c r="N373" t="str">
        <f t="shared" si="15"/>
        <v>SIM</v>
      </c>
      <c r="O373" t="str">
        <f t="shared" si="16"/>
        <v/>
      </c>
      <c r="P373" s="50" t="str">
        <f t="shared" si="17"/>
        <v>45585342979237000378ARAMES, PREGOS - NF 705803052,645595</v>
      </c>
      <c r="Q373" s="1">
        <f>IF(A373=0,"",VLOOKUP($A373,RESUMO!$A$8:$B$83,2,FALSE))</f>
        <v>12</v>
      </c>
    </row>
    <row r="374" spans="1:17" x14ac:dyDescent="0.25">
      <c r="A374" s="51">
        <v>45585</v>
      </c>
      <c r="B374" s="1">
        <v>2</v>
      </c>
      <c r="C374" s="49" t="s">
        <v>193</v>
      </c>
      <c r="D374" s="52" t="s">
        <v>194</v>
      </c>
      <c r="E374" s="41" t="s">
        <v>482</v>
      </c>
      <c r="G374" s="55">
        <v>2720</v>
      </c>
      <c r="I374" s="55">
        <v>2720</v>
      </c>
      <c r="J374" s="1" t="s">
        <v>459</v>
      </c>
      <c r="K374" s="53" t="s">
        <v>47</v>
      </c>
      <c r="L374" s="1" t="s">
        <v>196</v>
      </c>
      <c r="N374" t="str">
        <f t="shared" si="15"/>
        <v>NÃO</v>
      </c>
      <c r="O374" t="str">
        <f t="shared" si="16"/>
        <v/>
      </c>
      <c r="P374" s="50" t="str">
        <f t="shared" si="17"/>
        <v>45585237052904870BRITA E AREIA - PED. 4331 / 4908272045583</v>
      </c>
      <c r="Q374" s="1">
        <f>IF(A374=0,"",VLOOKUP($A374,RESUMO!$A$8:$B$83,2,FALSE))</f>
        <v>12</v>
      </c>
    </row>
    <row r="375" spans="1:17" x14ac:dyDescent="0.25">
      <c r="A375" s="51">
        <v>45585</v>
      </c>
      <c r="B375" s="1">
        <v>3</v>
      </c>
      <c r="C375" s="49" t="s">
        <v>241</v>
      </c>
      <c r="D375" s="52" t="s">
        <v>242</v>
      </c>
      <c r="E375" s="41" t="s">
        <v>483</v>
      </c>
      <c r="G375" s="55">
        <v>269</v>
      </c>
      <c r="I375" s="55">
        <v>269</v>
      </c>
      <c r="J375" s="1" t="s">
        <v>467</v>
      </c>
      <c r="K375" s="53" t="s">
        <v>39</v>
      </c>
      <c r="N375" t="str">
        <f t="shared" si="15"/>
        <v>SIM</v>
      </c>
      <c r="O375" t="str">
        <f t="shared" si="16"/>
        <v/>
      </c>
      <c r="P375" s="50" t="str">
        <f t="shared" si="17"/>
        <v>45585334713151000109CONTROLE TECNOLÓGICO DE QUALIDADE - NF 83526945588</v>
      </c>
      <c r="Q375" s="1">
        <f>IF(A375=0,"",VLOOKUP($A375,RESUMO!$A$8:$B$83,2,FALSE))</f>
        <v>12</v>
      </c>
    </row>
    <row r="376" spans="1:17" x14ac:dyDescent="0.25">
      <c r="A376" s="51">
        <v>45585</v>
      </c>
      <c r="B376" s="1">
        <v>3</v>
      </c>
      <c r="C376" s="49" t="s">
        <v>258</v>
      </c>
      <c r="D376" s="52" t="s">
        <v>259</v>
      </c>
      <c r="E376" s="41" t="s">
        <v>484</v>
      </c>
      <c r="G376" s="55">
        <v>990</v>
      </c>
      <c r="I376" s="55">
        <v>990</v>
      </c>
      <c r="J376" s="1" t="s">
        <v>467</v>
      </c>
      <c r="K376" s="53" t="s">
        <v>39</v>
      </c>
      <c r="N376" t="str">
        <f t="shared" si="15"/>
        <v>SIM</v>
      </c>
      <c r="O376" t="str">
        <f t="shared" si="16"/>
        <v/>
      </c>
      <c r="P376" s="50" t="str">
        <f t="shared" si="17"/>
        <v>45585341598885000150LOCAÇÃO DE CAÇAMBAS - NF 194099045588</v>
      </c>
      <c r="Q376" s="1">
        <f>IF(A376=0,"",VLOOKUP($A376,RESUMO!$A$8:$B$83,2,FALSE))</f>
        <v>12</v>
      </c>
    </row>
    <row r="377" spans="1:17" x14ac:dyDescent="0.25">
      <c r="A377" s="51">
        <v>45585</v>
      </c>
      <c r="B377" s="1">
        <v>5</v>
      </c>
      <c r="C377" s="49" t="s">
        <v>485</v>
      </c>
      <c r="D377" s="52" t="s">
        <v>486</v>
      </c>
      <c r="E377" s="41" t="s">
        <v>487</v>
      </c>
      <c r="G377" s="55">
        <v>1109</v>
      </c>
      <c r="I377" s="55">
        <v>1109</v>
      </c>
      <c r="J377" s="1" t="s">
        <v>465</v>
      </c>
      <c r="K377" s="53" t="s">
        <v>51</v>
      </c>
      <c r="N377" t="str">
        <f t="shared" si="15"/>
        <v>SIM</v>
      </c>
      <c r="O377" t="str">
        <f t="shared" si="16"/>
        <v>SIM</v>
      </c>
      <c r="P377" s="50" t="str">
        <f t="shared" si="17"/>
        <v>45585545086515000194TUBOS - NF 2694110945575</v>
      </c>
      <c r="Q377" s="1">
        <f>IF(A377=0,"",VLOOKUP($A377,RESUMO!$A$8:$B$83,2,FALSE))</f>
        <v>12</v>
      </c>
    </row>
    <row r="378" spans="1:17" x14ac:dyDescent="0.25">
      <c r="A378" s="51">
        <v>45585</v>
      </c>
      <c r="B378" s="1">
        <v>3</v>
      </c>
      <c r="C378" s="49" t="s">
        <v>217</v>
      </c>
      <c r="D378" s="52" t="s">
        <v>218</v>
      </c>
      <c r="E378" s="41" t="s">
        <v>488</v>
      </c>
      <c r="G378" s="55">
        <v>465</v>
      </c>
      <c r="I378" s="55">
        <v>465</v>
      </c>
      <c r="J378" s="1" t="s">
        <v>489</v>
      </c>
      <c r="K378" s="53" t="s">
        <v>21</v>
      </c>
      <c r="N378" t="str">
        <f t="shared" si="15"/>
        <v>SIM</v>
      </c>
      <c r="O378" t="str">
        <f t="shared" si="16"/>
        <v/>
      </c>
      <c r="P378" s="50" t="str">
        <f t="shared" si="17"/>
        <v>45585351708324000110UNIFORMES - NF 87246545602</v>
      </c>
      <c r="Q378" s="1">
        <f>IF(A378=0,"",VLOOKUP($A378,RESUMO!$A$8:$B$83,2,FALSE))</f>
        <v>12</v>
      </c>
    </row>
    <row r="379" spans="1:17" x14ac:dyDescent="0.25">
      <c r="A379" s="51">
        <v>45585</v>
      </c>
      <c r="B379" s="1">
        <v>3</v>
      </c>
      <c r="C379" s="49" t="s">
        <v>124</v>
      </c>
      <c r="D379" s="52" t="s">
        <v>125</v>
      </c>
      <c r="E379" s="41" t="s">
        <v>126</v>
      </c>
      <c r="G379" s="55">
        <v>165.36</v>
      </c>
      <c r="I379" s="55">
        <v>165.36</v>
      </c>
      <c r="J379" s="1" t="s">
        <v>490</v>
      </c>
      <c r="K379" s="53" t="s">
        <v>21</v>
      </c>
      <c r="N379" t="str">
        <f t="shared" si="15"/>
        <v>NÃO</v>
      </c>
      <c r="O379" t="str">
        <f t="shared" si="16"/>
        <v/>
      </c>
      <c r="P379" s="50" t="str">
        <f t="shared" si="17"/>
        <v>45585338727707000177SEGURO COLABORADORES165,3645596</v>
      </c>
      <c r="Q379" s="1">
        <f>IF(A379=0,"",VLOOKUP($A379,RESUMO!$A$8:$B$83,2,FALSE))</f>
        <v>12</v>
      </c>
    </row>
    <row r="380" spans="1:17" x14ac:dyDescent="0.25">
      <c r="A380" s="51">
        <v>45585</v>
      </c>
      <c r="B380" s="1">
        <v>4</v>
      </c>
      <c r="C380" s="49" t="s">
        <v>193</v>
      </c>
      <c r="D380" s="52" t="s">
        <v>491</v>
      </c>
      <c r="E380" s="41" t="s">
        <v>90</v>
      </c>
      <c r="G380" s="55">
        <v>400</v>
      </c>
      <c r="I380" s="55">
        <v>400</v>
      </c>
      <c r="J380" s="1" t="s">
        <v>465</v>
      </c>
      <c r="K380" s="53" t="s">
        <v>47</v>
      </c>
      <c r="L380" s="1" t="s">
        <v>196</v>
      </c>
      <c r="N380" t="str">
        <f t="shared" si="15"/>
        <v>NÃO</v>
      </c>
      <c r="O380" t="str">
        <f t="shared" si="16"/>
        <v/>
      </c>
      <c r="P380" s="50" t="str">
        <f t="shared" si="17"/>
        <v>45585437052904870CAMINHÃO PIPA40045575</v>
      </c>
      <c r="Q380" s="1">
        <f>IF(A380=0,"",VLOOKUP($A380,RESUMO!$A$8:$B$83,2,FALSE))</f>
        <v>12</v>
      </c>
    </row>
    <row r="381" spans="1:17" x14ac:dyDescent="0.25">
      <c r="A381" s="51">
        <v>45585</v>
      </c>
      <c r="B381" s="1">
        <v>4</v>
      </c>
      <c r="C381" s="49" t="s">
        <v>31</v>
      </c>
      <c r="D381" s="52" t="s">
        <v>32</v>
      </c>
      <c r="E381" s="41" t="s">
        <v>492</v>
      </c>
      <c r="G381" s="55">
        <v>1366.67</v>
      </c>
      <c r="I381" s="55">
        <v>1366.67</v>
      </c>
      <c r="J381" s="1" t="s">
        <v>389</v>
      </c>
      <c r="K381" s="53" t="s">
        <v>21</v>
      </c>
      <c r="L381" s="1" t="s">
        <v>35</v>
      </c>
      <c r="N381" t="str">
        <f t="shared" si="15"/>
        <v>NÃO</v>
      </c>
      <c r="O381" t="str">
        <f t="shared" si="16"/>
        <v/>
      </c>
      <c r="P381" s="50" t="str">
        <f t="shared" si="17"/>
        <v>45585427648990687CHURRASCO OBRA1366,6745569</v>
      </c>
      <c r="Q381" s="1">
        <f>IF(A381=0,"",VLOOKUP($A381,RESUMO!$A$8:$B$83,2,FALSE))</f>
        <v>12</v>
      </c>
    </row>
    <row r="382" spans="1:17" x14ac:dyDescent="0.25">
      <c r="A382" s="51">
        <v>45585</v>
      </c>
      <c r="B382" s="1">
        <v>3</v>
      </c>
      <c r="C382" s="49" t="s">
        <v>493</v>
      </c>
      <c r="D382" s="52" t="s">
        <v>494</v>
      </c>
      <c r="E382" s="41" t="s">
        <v>407</v>
      </c>
      <c r="G382" s="55">
        <v>265.18</v>
      </c>
      <c r="I382" s="55">
        <v>265.18</v>
      </c>
      <c r="J382" s="1" t="s">
        <v>362</v>
      </c>
      <c r="K382" s="53" t="s">
        <v>495</v>
      </c>
      <c r="N382" t="str">
        <f t="shared" si="15"/>
        <v>NÃO</v>
      </c>
      <c r="O382" t="str">
        <f t="shared" si="16"/>
        <v/>
      </c>
      <c r="P382" s="50" t="str">
        <f t="shared" si="17"/>
        <v>45585317281106000103COMPETENCIA 08/2024265,1845523</v>
      </c>
      <c r="Q382" s="1">
        <f>IF(A382=0,"",VLOOKUP($A382,RESUMO!$A$8:$B$83,2,FALSE))</f>
        <v>12</v>
      </c>
    </row>
    <row r="383" spans="1:17" x14ac:dyDescent="0.25">
      <c r="A383" s="51">
        <v>45585</v>
      </c>
      <c r="B383" s="1">
        <v>3</v>
      </c>
      <c r="C383" s="49" t="s">
        <v>493</v>
      </c>
      <c r="D383" s="52" t="s">
        <v>494</v>
      </c>
      <c r="E383" s="41" t="s">
        <v>460</v>
      </c>
      <c r="G383" s="55">
        <v>387.76</v>
      </c>
      <c r="I383" s="55">
        <v>387.76</v>
      </c>
      <c r="J383" s="1" t="s">
        <v>496</v>
      </c>
      <c r="K383" s="53" t="s">
        <v>495</v>
      </c>
      <c r="N383" t="str">
        <f t="shared" si="15"/>
        <v>NÃO</v>
      </c>
      <c r="O383" t="str">
        <f t="shared" si="16"/>
        <v/>
      </c>
      <c r="P383" s="50" t="str">
        <f t="shared" si="17"/>
        <v>45585317281106000103COMPETENCIA 09/2024387,7645553</v>
      </c>
      <c r="Q383" s="1">
        <f>IF(A383=0,"",VLOOKUP($A383,RESUMO!$A$8:$B$83,2,FALSE))</f>
        <v>12</v>
      </c>
    </row>
    <row r="384" spans="1:17" x14ac:dyDescent="0.25">
      <c r="A384" s="51">
        <v>45585</v>
      </c>
      <c r="B384" s="1">
        <v>3</v>
      </c>
      <c r="C384" s="49" t="s">
        <v>493</v>
      </c>
      <c r="D384" s="52" t="s">
        <v>494</v>
      </c>
      <c r="E384" s="41" t="s">
        <v>497</v>
      </c>
      <c r="G384" s="55">
        <v>519.85</v>
      </c>
      <c r="I384" s="55">
        <v>519.85</v>
      </c>
      <c r="J384" s="1" t="s">
        <v>498</v>
      </c>
      <c r="K384" s="53" t="s">
        <v>495</v>
      </c>
      <c r="N384" t="str">
        <f t="shared" si="15"/>
        <v>NÃO</v>
      </c>
      <c r="O384" t="str">
        <f t="shared" si="16"/>
        <v/>
      </c>
      <c r="P384" s="50" t="str">
        <f t="shared" si="17"/>
        <v>45585317281106000103COMPETENCIA 10/2024519,8545585</v>
      </c>
      <c r="Q384" s="1">
        <f>IF(A384=0,"",VLOOKUP($A384,RESUMO!$A$8:$B$83,2,FALSE))</f>
        <v>12</v>
      </c>
    </row>
    <row r="385" spans="1:17" x14ac:dyDescent="0.25">
      <c r="A385" s="51">
        <v>45585</v>
      </c>
      <c r="B385" s="1">
        <v>1</v>
      </c>
      <c r="C385" s="49" t="s">
        <v>282</v>
      </c>
      <c r="D385" s="52" t="s">
        <v>283</v>
      </c>
      <c r="E385" s="41" t="s">
        <v>157</v>
      </c>
      <c r="G385" s="55">
        <v>230</v>
      </c>
      <c r="H385" s="58">
        <v>9</v>
      </c>
      <c r="I385" s="55">
        <v>2070</v>
      </c>
      <c r="J385" s="1" t="s">
        <v>459</v>
      </c>
      <c r="K385" s="53" t="s">
        <v>21</v>
      </c>
      <c r="L385" s="1" t="s">
        <v>284</v>
      </c>
      <c r="N385" t="str">
        <f t="shared" si="15"/>
        <v>NÃO</v>
      </c>
      <c r="O385" t="str">
        <f t="shared" si="16"/>
        <v/>
      </c>
      <c r="P385" s="50" t="str">
        <f t="shared" si="17"/>
        <v>45585103120153567DIÁRIA23045583</v>
      </c>
      <c r="Q385" s="1">
        <f>IF(A385=0,"",VLOOKUP($A385,RESUMO!$A$8:$B$83,2,FALSE))</f>
        <v>12</v>
      </c>
    </row>
    <row r="386" spans="1:17" x14ac:dyDescent="0.25">
      <c r="A386" s="51">
        <v>45585</v>
      </c>
      <c r="B386" s="1">
        <v>1</v>
      </c>
      <c r="C386" s="49" t="s">
        <v>159</v>
      </c>
      <c r="D386" s="52" t="s">
        <v>160</v>
      </c>
      <c r="E386" s="41" t="s">
        <v>157</v>
      </c>
      <c r="G386" s="55">
        <v>250</v>
      </c>
      <c r="H386" s="58">
        <v>10</v>
      </c>
      <c r="I386" s="55">
        <v>2500</v>
      </c>
      <c r="J386" s="1" t="s">
        <v>459</v>
      </c>
      <c r="K386" s="53" t="s">
        <v>21</v>
      </c>
      <c r="L386" s="1" t="s">
        <v>161</v>
      </c>
      <c r="N386" t="str">
        <f t="shared" ref="N386:N449" si="18">IF(ISERROR(SEARCH("NF",E386,1)),"NÃO","SIM")</f>
        <v>NÃO</v>
      </c>
      <c r="O386" t="str">
        <f t="shared" ref="O386:O449" si="19">IF($B386=5,"SIM","")</f>
        <v/>
      </c>
      <c r="P386" s="50" t="str">
        <f t="shared" ref="P386:P449" si="20">A386&amp;B386&amp;C386&amp;E386&amp;G386&amp;EDATE(J386,0)</f>
        <v>45585100000000600DIÁRIA25045583</v>
      </c>
      <c r="Q386" s="1">
        <f>IF(A386=0,"",VLOOKUP($A386,RESUMO!$A$8:$B$83,2,FALSE))</f>
        <v>12</v>
      </c>
    </row>
    <row r="387" spans="1:17" x14ac:dyDescent="0.25">
      <c r="A387" s="51">
        <v>45585</v>
      </c>
      <c r="B387" s="1">
        <v>1</v>
      </c>
      <c r="C387" s="49" t="s">
        <v>344</v>
      </c>
      <c r="D387" s="52" t="s">
        <v>345</v>
      </c>
      <c r="E387" s="41" t="s">
        <v>157</v>
      </c>
      <c r="G387" s="55">
        <v>230</v>
      </c>
      <c r="H387" s="58">
        <v>10</v>
      </c>
      <c r="I387" s="55">
        <v>2300</v>
      </c>
      <c r="J387" s="1" t="s">
        <v>459</v>
      </c>
      <c r="K387" s="53" t="s">
        <v>21</v>
      </c>
      <c r="L387" s="1" t="s">
        <v>346</v>
      </c>
      <c r="N387" t="str">
        <f t="shared" si="18"/>
        <v>NÃO</v>
      </c>
      <c r="O387" t="str">
        <f t="shared" si="19"/>
        <v/>
      </c>
      <c r="P387" s="50" t="str">
        <f t="shared" si="20"/>
        <v>45585103473509680DIÁRIA23045583</v>
      </c>
      <c r="Q387" s="1">
        <f>IF(A387=0,"",VLOOKUP($A387,RESUMO!$A$8:$B$83,2,FALSE))</f>
        <v>12</v>
      </c>
    </row>
    <row r="388" spans="1:17" x14ac:dyDescent="0.25">
      <c r="A388" s="51">
        <v>45585</v>
      </c>
      <c r="B388" s="1">
        <v>1</v>
      </c>
      <c r="C388" s="49" t="s">
        <v>413</v>
      </c>
      <c r="D388" s="52" t="s">
        <v>414</v>
      </c>
      <c r="E388" s="41" t="s">
        <v>157</v>
      </c>
      <c r="G388" s="55">
        <v>230</v>
      </c>
      <c r="H388" s="58">
        <v>11</v>
      </c>
      <c r="I388" s="55">
        <v>2530</v>
      </c>
      <c r="J388" s="1" t="s">
        <v>459</v>
      </c>
      <c r="K388" s="53" t="s">
        <v>21</v>
      </c>
      <c r="L388" s="1" t="s">
        <v>415</v>
      </c>
      <c r="N388" t="str">
        <f t="shared" si="18"/>
        <v>NÃO</v>
      </c>
      <c r="O388" t="str">
        <f t="shared" si="19"/>
        <v/>
      </c>
      <c r="P388" s="50" t="str">
        <f t="shared" si="20"/>
        <v>45585102038736375DIÁRIA23045583</v>
      </c>
      <c r="Q388" s="1">
        <f>IF(A388=0,"",VLOOKUP($A388,RESUMO!$A$8:$B$83,2,FALSE))</f>
        <v>12</v>
      </c>
    </row>
    <row r="389" spans="1:17" x14ac:dyDescent="0.25">
      <c r="A389" s="51">
        <v>45585</v>
      </c>
      <c r="B389" s="1">
        <v>1</v>
      </c>
      <c r="C389" s="49" t="s">
        <v>416</v>
      </c>
      <c r="D389" s="52" t="s">
        <v>417</v>
      </c>
      <c r="E389" s="41" t="s">
        <v>157</v>
      </c>
      <c r="G389" s="55">
        <v>160</v>
      </c>
      <c r="H389" s="58">
        <v>10</v>
      </c>
      <c r="I389" s="55">
        <v>1600</v>
      </c>
      <c r="J389" s="1" t="s">
        <v>459</v>
      </c>
      <c r="K389" s="53" t="s">
        <v>21</v>
      </c>
      <c r="L389" s="1" t="s">
        <v>418</v>
      </c>
      <c r="N389" t="str">
        <f t="shared" si="18"/>
        <v>NÃO</v>
      </c>
      <c r="O389" t="str">
        <f t="shared" si="19"/>
        <v/>
      </c>
      <c r="P389" s="50" t="str">
        <f t="shared" si="20"/>
        <v>45585116700914655DIÁRIA16045583</v>
      </c>
      <c r="Q389" s="1">
        <f>IF(A389=0,"",VLOOKUP($A389,RESUMO!$A$8:$B$83,2,FALSE))</f>
        <v>12</v>
      </c>
    </row>
    <row r="390" spans="1:17" x14ac:dyDescent="0.25">
      <c r="A390" s="51">
        <v>45585</v>
      </c>
      <c r="B390" s="1">
        <v>1</v>
      </c>
      <c r="C390" s="49" t="s">
        <v>419</v>
      </c>
      <c r="D390" s="52" t="s">
        <v>420</v>
      </c>
      <c r="E390" s="41" t="s">
        <v>157</v>
      </c>
      <c r="G390" s="55">
        <v>130</v>
      </c>
      <c r="H390" s="58">
        <v>10</v>
      </c>
      <c r="I390" s="55">
        <v>1300</v>
      </c>
      <c r="J390" s="1" t="s">
        <v>459</v>
      </c>
      <c r="K390" s="53" t="s">
        <v>21</v>
      </c>
      <c r="L390" s="1" t="s">
        <v>421</v>
      </c>
      <c r="N390" t="str">
        <f t="shared" si="18"/>
        <v>NÃO</v>
      </c>
      <c r="O390" t="str">
        <f t="shared" si="19"/>
        <v/>
      </c>
      <c r="P390" s="50" t="str">
        <f t="shared" si="20"/>
        <v>45585116700955688DIÁRIA13045583</v>
      </c>
      <c r="Q390" s="1">
        <f>IF(A390=0,"",VLOOKUP($A390,RESUMO!$A$8:$B$83,2,FALSE))</f>
        <v>12</v>
      </c>
    </row>
    <row r="391" spans="1:17" x14ac:dyDescent="0.25">
      <c r="A391" s="51">
        <v>45585</v>
      </c>
      <c r="B391" s="1">
        <v>1</v>
      </c>
      <c r="C391" s="49" t="s">
        <v>499</v>
      </c>
      <c r="D391" s="52" t="s">
        <v>500</v>
      </c>
      <c r="E391" s="41" t="s">
        <v>157</v>
      </c>
      <c r="G391" s="55">
        <v>230</v>
      </c>
      <c r="H391" s="58">
        <v>2</v>
      </c>
      <c r="I391" s="55">
        <v>460</v>
      </c>
      <c r="J391" s="1" t="s">
        <v>459</v>
      </c>
      <c r="K391" s="53" t="s">
        <v>21</v>
      </c>
      <c r="L391" s="1" t="s">
        <v>501</v>
      </c>
      <c r="N391" t="str">
        <f t="shared" si="18"/>
        <v>NÃO</v>
      </c>
      <c r="O391" t="str">
        <f t="shared" si="19"/>
        <v/>
      </c>
      <c r="P391" s="50" t="str">
        <f t="shared" si="20"/>
        <v>45585112054582638DIÁRIA23045583</v>
      </c>
      <c r="Q391" s="1">
        <f>IF(A391=0,"",VLOOKUP($A391,RESUMO!$A$8:$B$83,2,FALSE))</f>
        <v>12</v>
      </c>
    </row>
    <row r="392" spans="1:17" x14ac:dyDescent="0.25">
      <c r="A392" s="51">
        <v>45585</v>
      </c>
      <c r="B392" s="1">
        <v>3</v>
      </c>
      <c r="C392" s="49" t="s">
        <v>336</v>
      </c>
      <c r="D392" s="52" t="s">
        <v>337</v>
      </c>
      <c r="E392" s="41" t="s">
        <v>502</v>
      </c>
      <c r="G392" s="55">
        <v>6817.5</v>
      </c>
      <c r="I392" s="55">
        <v>6817.5</v>
      </c>
      <c r="J392" s="1" t="s">
        <v>503</v>
      </c>
      <c r="K392" s="53" t="s">
        <v>47</v>
      </c>
      <c r="N392" t="str">
        <f t="shared" si="18"/>
        <v>SIM</v>
      </c>
      <c r="O392" t="str">
        <f t="shared" si="19"/>
        <v/>
      </c>
      <c r="P392" s="50" t="str">
        <f t="shared" si="20"/>
        <v>45585343828098000182MADEIRAS - NF 1396 - PARC. 1/26817,545590</v>
      </c>
      <c r="Q392" s="1">
        <f>IF(A392=0,"",VLOOKUP($A392,RESUMO!$A$8:$B$83,2,FALSE))</f>
        <v>12</v>
      </c>
    </row>
    <row r="393" spans="1:17" x14ac:dyDescent="0.25">
      <c r="A393" s="51">
        <v>45585</v>
      </c>
      <c r="B393" s="1">
        <v>3</v>
      </c>
      <c r="C393" s="49" t="s">
        <v>326</v>
      </c>
      <c r="D393" s="52" t="s">
        <v>327</v>
      </c>
      <c r="E393" s="41" t="s">
        <v>504</v>
      </c>
      <c r="G393" s="55">
        <v>8050.7</v>
      </c>
      <c r="I393" s="55">
        <v>8050.7</v>
      </c>
      <c r="J393" s="1" t="s">
        <v>473</v>
      </c>
      <c r="K393" s="53" t="s">
        <v>39</v>
      </c>
      <c r="N393" t="str">
        <f t="shared" si="18"/>
        <v>NÃO</v>
      </c>
      <c r="O393" t="str">
        <f t="shared" si="19"/>
        <v/>
      </c>
      <c r="P393" s="50" t="str">
        <f t="shared" si="20"/>
        <v>45585322377147000138LOCAÇÃO DE ANDAIMES - ND 646068050,745586</v>
      </c>
      <c r="Q393" s="1">
        <f>IF(A393=0,"",VLOOKUP($A393,RESUMO!$A$8:$B$83,2,FALSE))</f>
        <v>12</v>
      </c>
    </row>
    <row r="394" spans="1:17" x14ac:dyDescent="0.25">
      <c r="A394" s="51">
        <v>45585</v>
      </c>
      <c r="B394" s="1">
        <v>3</v>
      </c>
      <c r="C394" s="49" t="s">
        <v>227</v>
      </c>
      <c r="D394" s="52" t="s">
        <v>228</v>
      </c>
      <c r="E394" s="41" t="s">
        <v>505</v>
      </c>
      <c r="G394" s="55">
        <v>1450</v>
      </c>
      <c r="I394" s="55">
        <v>1450</v>
      </c>
      <c r="J394" s="1" t="s">
        <v>498</v>
      </c>
      <c r="K394" s="53" t="s">
        <v>47</v>
      </c>
      <c r="N394" t="str">
        <f t="shared" si="18"/>
        <v>NÃO</v>
      </c>
      <c r="O394" t="str">
        <f t="shared" si="19"/>
        <v/>
      </c>
      <c r="P394" s="50" t="str">
        <f t="shared" si="20"/>
        <v>45585315373066000102CIMENTO - PREVISÃO AGUARDANDO BOLETO145045585</v>
      </c>
      <c r="Q394" s="1">
        <f>IF(A394=0,"",VLOOKUP($A394,RESUMO!$A$8:$B$83,2,FALSE))</f>
        <v>12</v>
      </c>
    </row>
    <row r="395" spans="1:17" x14ac:dyDescent="0.25">
      <c r="A395" s="51">
        <v>45601</v>
      </c>
      <c r="B395" s="1">
        <v>2</v>
      </c>
      <c r="C395" s="49" t="s">
        <v>506</v>
      </c>
      <c r="D395" s="52" t="s">
        <v>507</v>
      </c>
      <c r="E395" s="41" t="s">
        <v>508</v>
      </c>
      <c r="G395" s="55">
        <v>850</v>
      </c>
      <c r="I395" s="55">
        <v>850</v>
      </c>
      <c r="J395" s="1" t="s">
        <v>509</v>
      </c>
      <c r="K395" s="53" t="s">
        <v>29</v>
      </c>
      <c r="L395" s="1" t="s">
        <v>510</v>
      </c>
      <c r="N395" t="str">
        <f t="shared" si="18"/>
        <v>NÃO</v>
      </c>
      <c r="O395" t="str">
        <f t="shared" si="19"/>
        <v/>
      </c>
      <c r="P395" s="50" t="str">
        <f t="shared" si="20"/>
        <v>45601200132294605FRETE TUPI ANDAIMES - 18/1085045603</v>
      </c>
      <c r="Q395" s="1">
        <f>IF(A395=0,"",VLOOKUP($A395,RESUMO!$A$8:$B$83,2,FALSE))</f>
        <v>13</v>
      </c>
    </row>
    <row r="396" spans="1:17" x14ac:dyDescent="0.25">
      <c r="A396" s="51">
        <v>45601</v>
      </c>
      <c r="B396" s="1">
        <v>2</v>
      </c>
      <c r="C396" s="49" t="s">
        <v>506</v>
      </c>
      <c r="D396" s="52" t="s">
        <v>507</v>
      </c>
      <c r="E396" s="41" t="s">
        <v>511</v>
      </c>
      <c r="G396" s="55">
        <v>850</v>
      </c>
      <c r="I396" s="55">
        <v>850</v>
      </c>
      <c r="J396" s="1" t="s">
        <v>509</v>
      </c>
      <c r="K396" s="53" t="s">
        <v>29</v>
      </c>
      <c r="L396" s="1" t="s">
        <v>510</v>
      </c>
      <c r="N396" t="str">
        <f t="shared" si="18"/>
        <v>NÃO</v>
      </c>
      <c r="O396" t="str">
        <f t="shared" si="19"/>
        <v/>
      </c>
      <c r="P396" s="50" t="str">
        <f t="shared" si="20"/>
        <v>45601200132294605FRETE TUPI ANDAIMES - 17/1085045603</v>
      </c>
      <c r="Q396" s="1">
        <f>IF(A396=0,"",VLOOKUP($A396,RESUMO!$A$8:$B$83,2,FALSE))</f>
        <v>13</v>
      </c>
    </row>
    <row r="397" spans="1:17" x14ac:dyDescent="0.25">
      <c r="A397" s="51">
        <v>45601</v>
      </c>
      <c r="B397" s="1">
        <v>2</v>
      </c>
      <c r="C397" s="49" t="s">
        <v>512</v>
      </c>
      <c r="D397" s="52" t="s">
        <v>513</v>
      </c>
      <c r="E397" s="41" t="s">
        <v>514</v>
      </c>
      <c r="G397" s="55">
        <v>700</v>
      </c>
      <c r="I397" s="55">
        <v>700</v>
      </c>
      <c r="J397" s="1" t="s">
        <v>509</v>
      </c>
      <c r="K397" s="53" t="s">
        <v>51</v>
      </c>
      <c r="L397" s="1" t="s">
        <v>515</v>
      </c>
      <c r="N397" t="str">
        <f t="shared" si="18"/>
        <v>NÃO</v>
      </c>
      <c r="O397" t="str">
        <f t="shared" si="19"/>
        <v/>
      </c>
      <c r="P397" s="50" t="str">
        <f t="shared" si="20"/>
        <v>45601203097494685FRETE TUPI ANDAIMES - 22/1070045603</v>
      </c>
      <c r="Q397" s="1">
        <f>IF(A397=0,"",VLOOKUP($A397,RESUMO!$A$8:$B$83,2,FALSE))</f>
        <v>13</v>
      </c>
    </row>
    <row r="398" spans="1:17" x14ac:dyDescent="0.25">
      <c r="A398" s="51">
        <v>45601</v>
      </c>
      <c r="B398" s="1">
        <v>3</v>
      </c>
      <c r="C398" s="49" t="s">
        <v>138</v>
      </c>
      <c r="D398" s="52" t="s">
        <v>139</v>
      </c>
      <c r="E398" s="41" t="s">
        <v>516</v>
      </c>
      <c r="G398" s="55">
        <v>500</v>
      </c>
      <c r="I398" s="55">
        <v>500</v>
      </c>
      <c r="J398" s="1" t="s">
        <v>517</v>
      </c>
      <c r="K398" s="53" t="s">
        <v>47</v>
      </c>
      <c r="N398" t="str">
        <f t="shared" si="18"/>
        <v>SIM</v>
      </c>
      <c r="O398" t="str">
        <f t="shared" si="19"/>
        <v/>
      </c>
      <c r="P398" s="50" t="str">
        <f t="shared" si="20"/>
        <v>45601397397491000198ESPAÇADORES - NF 6105250045610</v>
      </c>
      <c r="Q398" s="1">
        <f>IF(A398=0,"",VLOOKUP($A398,RESUMO!$A$8:$B$83,2,FALSE))</f>
        <v>13</v>
      </c>
    </row>
    <row r="399" spans="1:17" x14ac:dyDescent="0.25">
      <c r="A399" s="51">
        <v>45601</v>
      </c>
      <c r="B399" s="1">
        <v>3</v>
      </c>
      <c r="C399" s="49" t="s">
        <v>180</v>
      </c>
      <c r="D399" s="52" t="s">
        <v>181</v>
      </c>
      <c r="E399" s="41" t="s">
        <v>518</v>
      </c>
      <c r="G399" s="55">
        <v>1130</v>
      </c>
      <c r="I399" s="55">
        <v>1130</v>
      </c>
      <c r="J399" s="1" t="s">
        <v>519</v>
      </c>
      <c r="K399" s="53" t="s">
        <v>39</v>
      </c>
      <c r="N399" t="str">
        <f t="shared" si="18"/>
        <v>SIM</v>
      </c>
      <c r="O399" t="str">
        <f t="shared" si="19"/>
        <v/>
      </c>
      <c r="P399" s="50" t="str">
        <f t="shared" si="20"/>
        <v>45601307409393000130MOTOR, MANGOTE, MARTELO, SERRA, MARTELETE - NF 26482113045614</v>
      </c>
      <c r="Q399" s="1">
        <f>IF(A399=0,"",VLOOKUP($A399,RESUMO!$A$8:$B$83,2,FALSE))</f>
        <v>13</v>
      </c>
    </row>
    <row r="400" spans="1:17" x14ac:dyDescent="0.25">
      <c r="A400" s="51">
        <v>45601</v>
      </c>
      <c r="B400" s="1">
        <v>3</v>
      </c>
      <c r="C400" s="49" t="s">
        <v>340</v>
      </c>
      <c r="D400" s="52" t="s">
        <v>341</v>
      </c>
      <c r="E400" s="41" t="s">
        <v>520</v>
      </c>
      <c r="G400" s="55">
        <v>880.8</v>
      </c>
      <c r="I400" s="55">
        <v>880.8</v>
      </c>
      <c r="J400" s="1" t="s">
        <v>521</v>
      </c>
      <c r="K400" s="53" t="s">
        <v>47</v>
      </c>
      <c r="N400" t="str">
        <f t="shared" si="18"/>
        <v>NÃO</v>
      </c>
      <c r="O400" t="str">
        <f t="shared" si="19"/>
        <v/>
      </c>
      <c r="P400" s="50" t="str">
        <f t="shared" si="20"/>
        <v>45601317475666000107LOCAÇÃO DE EQUIPAMENTOS - 38627880,845608</v>
      </c>
      <c r="Q400" s="1">
        <f>IF(A400=0,"",VLOOKUP($A400,RESUMO!$A$8:$B$83,2,FALSE))</f>
        <v>13</v>
      </c>
    </row>
    <row r="401" spans="1:17" x14ac:dyDescent="0.25">
      <c r="A401" s="51">
        <v>45601</v>
      </c>
      <c r="B401" s="1">
        <v>3</v>
      </c>
      <c r="C401" s="49" t="s">
        <v>180</v>
      </c>
      <c r="D401" s="52" t="s">
        <v>181</v>
      </c>
      <c r="E401" s="41" t="s">
        <v>522</v>
      </c>
      <c r="G401" s="55">
        <v>249.9</v>
      </c>
      <c r="I401" s="55">
        <v>249.9</v>
      </c>
      <c r="J401" s="1" t="s">
        <v>517</v>
      </c>
      <c r="K401" s="53" t="s">
        <v>39</v>
      </c>
      <c r="N401" t="str">
        <f t="shared" si="18"/>
        <v>SIM</v>
      </c>
      <c r="O401" t="str">
        <f t="shared" si="19"/>
        <v/>
      </c>
      <c r="P401" s="50" t="str">
        <f t="shared" si="20"/>
        <v>45601307409393000130SERRA DE VIDEA - NF 2778249,945610</v>
      </c>
      <c r="Q401" s="1">
        <f>IF(A401=0,"",VLOOKUP($A401,RESUMO!$A$8:$B$83,2,FALSE))</f>
        <v>13</v>
      </c>
    </row>
    <row r="402" spans="1:17" x14ac:dyDescent="0.25">
      <c r="A402" s="51">
        <v>45601</v>
      </c>
      <c r="B402" s="1">
        <v>3</v>
      </c>
      <c r="C402" s="49" t="s">
        <v>336</v>
      </c>
      <c r="D402" s="52" t="s">
        <v>337</v>
      </c>
      <c r="E402" s="41" t="s">
        <v>523</v>
      </c>
      <c r="G402" s="55">
        <v>5226.67</v>
      </c>
      <c r="I402" s="55">
        <v>5226.67</v>
      </c>
      <c r="J402" s="1" t="s">
        <v>524</v>
      </c>
      <c r="K402" s="53" t="s">
        <v>47</v>
      </c>
      <c r="N402" t="str">
        <f t="shared" si="18"/>
        <v>SIM</v>
      </c>
      <c r="O402" t="str">
        <f t="shared" si="19"/>
        <v/>
      </c>
      <c r="P402" s="50" t="str">
        <f t="shared" si="20"/>
        <v>45601343828098000182MADEIRAS - NF 1427 - PARC. 1/35226,6745609</v>
      </c>
      <c r="Q402" s="1">
        <f>IF(A402=0,"",VLOOKUP($A402,RESUMO!$A$8:$B$83,2,FALSE))</f>
        <v>13</v>
      </c>
    </row>
    <row r="403" spans="1:17" x14ac:dyDescent="0.25">
      <c r="A403" s="51">
        <v>45601</v>
      </c>
      <c r="B403" s="1">
        <v>3</v>
      </c>
      <c r="C403" s="49" t="s">
        <v>104</v>
      </c>
      <c r="D403" s="52" t="s">
        <v>105</v>
      </c>
      <c r="E403" s="41" t="s">
        <v>525</v>
      </c>
      <c r="G403" s="55">
        <v>1245.8</v>
      </c>
      <c r="I403" s="55">
        <v>1245.8</v>
      </c>
      <c r="J403" s="1" t="s">
        <v>526</v>
      </c>
      <c r="K403" s="53" t="s">
        <v>47</v>
      </c>
      <c r="N403" t="str">
        <f t="shared" si="18"/>
        <v>SIM</v>
      </c>
      <c r="O403" t="str">
        <f t="shared" si="19"/>
        <v/>
      </c>
      <c r="P403" s="50" t="str">
        <f t="shared" si="20"/>
        <v>45601332392731000116MATERIAIS DIVERSOS - NF 15571245,845604</v>
      </c>
      <c r="Q403" s="1">
        <f>IF(A403=0,"",VLOOKUP($A403,RESUMO!$A$8:$B$83,2,FALSE))</f>
        <v>13</v>
      </c>
    </row>
    <row r="404" spans="1:17" x14ac:dyDescent="0.25">
      <c r="A404" s="51">
        <v>45601</v>
      </c>
      <c r="B404" s="1">
        <v>3</v>
      </c>
      <c r="C404" s="49" t="s">
        <v>69</v>
      </c>
      <c r="D404" s="52" t="s">
        <v>70</v>
      </c>
      <c r="E404" s="41" t="s">
        <v>527</v>
      </c>
      <c r="G404" s="55">
        <v>15101.64</v>
      </c>
      <c r="I404" s="55">
        <v>15101.64</v>
      </c>
      <c r="J404" s="1" t="s">
        <v>519</v>
      </c>
      <c r="K404" s="53" t="s">
        <v>47</v>
      </c>
      <c r="N404" t="str">
        <f t="shared" si="18"/>
        <v>SIM</v>
      </c>
      <c r="O404" t="str">
        <f t="shared" si="19"/>
        <v/>
      </c>
      <c r="P404" s="50" t="str">
        <f t="shared" si="20"/>
        <v>45601342841924000160AÇO - NF 69919 - PARC. 1/215101,6445614</v>
      </c>
      <c r="Q404" s="1">
        <f>IF(A404=0,"",VLOOKUP($A404,RESUMO!$A$8:$B$83,2,FALSE))</f>
        <v>13</v>
      </c>
    </row>
    <row r="405" spans="1:17" x14ac:dyDescent="0.25">
      <c r="A405" s="51">
        <v>45601</v>
      </c>
      <c r="B405" s="1">
        <v>5</v>
      </c>
      <c r="C405" s="49" t="s">
        <v>528</v>
      </c>
      <c r="D405" s="52" t="s">
        <v>529</v>
      </c>
      <c r="E405" s="41" t="s">
        <v>438</v>
      </c>
      <c r="G405" s="55">
        <v>184.69</v>
      </c>
      <c r="I405" s="55">
        <v>184.69</v>
      </c>
      <c r="J405" s="1" t="s">
        <v>503</v>
      </c>
      <c r="K405" s="53" t="s">
        <v>495</v>
      </c>
      <c r="N405" t="str">
        <f t="shared" si="18"/>
        <v>NÃO</v>
      </c>
      <c r="O405" t="str">
        <f t="shared" si="19"/>
        <v>SIM</v>
      </c>
      <c r="P405" s="50" t="str">
        <f t="shared" si="20"/>
        <v>45601517155730000164REF. 09/2024184,6945590</v>
      </c>
      <c r="Q405" s="1">
        <f>IF(A405=0,"",VLOOKUP($A405,RESUMO!$A$8:$B$83,2,FALSE))</f>
        <v>13</v>
      </c>
    </row>
    <row r="406" spans="1:17" x14ac:dyDescent="0.25">
      <c r="A406" s="51">
        <v>45601</v>
      </c>
      <c r="B406" s="1">
        <v>5</v>
      </c>
      <c r="C406" s="49" t="s">
        <v>528</v>
      </c>
      <c r="D406" s="52" t="s">
        <v>529</v>
      </c>
      <c r="E406" s="41" t="s">
        <v>530</v>
      </c>
      <c r="G406" s="55">
        <v>295.58</v>
      </c>
      <c r="I406" s="55">
        <v>295.58</v>
      </c>
      <c r="J406" s="1" t="s">
        <v>503</v>
      </c>
      <c r="K406" s="53" t="s">
        <v>495</v>
      </c>
      <c r="N406" t="str">
        <f t="shared" si="18"/>
        <v>NÃO</v>
      </c>
      <c r="O406" t="str">
        <f t="shared" si="19"/>
        <v>SIM</v>
      </c>
      <c r="P406" s="50" t="str">
        <f t="shared" si="20"/>
        <v>45601517155730000164REF. 10/2024295,5845590</v>
      </c>
      <c r="Q406" s="1">
        <f>IF(A406=0,"",VLOOKUP($A406,RESUMO!$A$8:$B$83,2,FALSE))</f>
        <v>13</v>
      </c>
    </row>
    <row r="407" spans="1:17" x14ac:dyDescent="0.25">
      <c r="A407" s="51">
        <v>45601</v>
      </c>
      <c r="B407" s="1">
        <v>2</v>
      </c>
      <c r="C407" s="49" t="s">
        <v>193</v>
      </c>
      <c r="D407" s="52" t="s">
        <v>194</v>
      </c>
      <c r="E407" s="41" t="s">
        <v>531</v>
      </c>
      <c r="G407" s="55">
        <v>2720</v>
      </c>
      <c r="I407" s="55">
        <v>2720</v>
      </c>
      <c r="J407" s="1" t="s">
        <v>509</v>
      </c>
      <c r="K407" s="53" t="s">
        <v>47</v>
      </c>
      <c r="L407" s="1" t="s">
        <v>196</v>
      </c>
      <c r="N407" t="str">
        <f t="shared" si="18"/>
        <v>NÃO</v>
      </c>
      <c r="O407" t="str">
        <f t="shared" si="19"/>
        <v/>
      </c>
      <c r="P407" s="50" t="str">
        <f t="shared" si="20"/>
        <v>45601237052904870BRITA E AREIA - PED. 4921 / 4927272045603</v>
      </c>
      <c r="Q407" s="1">
        <f>IF(A407=0,"",VLOOKUP($A407,RESUMO!$A$8:$B$83,2,FALSE))</f>
        <v>13</v>
      </c>
    </row>
    <row r="408" spans="1:17" x14ac:dyDescent="0.25">
      <c r="A408" s="51">
        <v>45601</v>
      </c>
      <c r="B408" s="1">
        <v>2</v>
      </c>
      <c r="C408" s="49" t="s">
        <v>169</v>
      </c>
      <c r="D408" s="52" t="s">
        <v>170</v>
      </c>
      <c r="E408" s="41" t="s">
        <v>530</v>
      </c>
      <c r="G408" s="55">
        <v>704</v>
      </c>
      <c r="I408" s="55">
        <v>704</v>
      </c>
      <c r="J408" s="1" t="s">
        <v>509</v>
      </c>
      <c r="K408" s="53" t="s">
        <v>21</v>
      </c>
      <c r="L408" s="1" t="s">
        <v>35</v>
      </c>
      <c r="N408" t="str">
        <f t="shared" si="18"/>
        <v>NÃO</v>
      </c>
      <c r="O408" t="str">
        <f t="shared" si="19"/>
        <v/>
      </c>
      <c r="P408" s="50" t="str">
        <f t="shared" si="20"/>
        <v>45601210000000002REF. 10/202470445603</v>
      </c>
      <c r="Q408" s="1">
        <f>IF(A408=0,"",VLOOKUP($A408,RESUMO!$A$8:$B$83,2,FALSE))</f>
        <v>13</v>
      </c>
    </row>
    <row r="409" spans="1:17" x14ac:dyDescent="0.25">
      <c r="A409" s="51">
        <v>45601</v>
      </c>
      <c r="B409" s="1">
        <v>2</v>
      </c>
      <c r="C409" s="49" t="s">
        <v>175</v>
      </c>
      <c r="D409" s="52" t="s">
        <v>176</v>
      </c>
      <c r="E409" s="41" t="s">
        <v>530</v>
      </c>
      <c r="G409" s="55">
        <v>847.2</v>
      </c>
      <c r="I409" s="55">
        <v>847.2</v>
      </c>
      <c r="J409" s="1" t="s">
        <v>509</v>
      </c>
      <c r="K409" s="53" t="s">
        <v>21</v>
      </c>
      <c r="L409" s="1" t="s">
        <v>35</v>
      </c>
      <c r="N409" t="str">
        <f t="shared" si="18"/>
        <v>NÃO</v>
      </c>
      <c r="O409" t="str">
        <f t="shared" si="19"/>
        <v/>
      </c>
      <c r="P409" s="50" t="str">
        <f t="shared" si="20"/>
        <v>45601210000000004REF. 10/2024847,245603</v>
      </c>
      <c r="Q409" s="1">
        <f>IF(A409=0,"",VLOOKUP($A409,RESUMO!$A$8:$B$83,2,FALSE))</f>
        <v>13</v>
      </c>
    </row>
    <row r="410" spans="1:17" x14ac:dyDescent="0.25">
      <c r="A410" s="51">
        <v>45601</v>
      </c>
      <c r="B410" s="1">
        <v>2</v>
      </c>
      <c r="C410" s="49" t="s">
        <v>173</v>
      </c>
      <c r="D410" s="52" t="s">
        <v>174</v>
      </c>
      <c r="E410" s="41" t="s">
        <v>530</v>
      </c>
      <c r="G410" s="55">
        <v>135</v>
      </c>
      <c r="I410" s="55">
        <v>135</v>
      </c>
      <c r="J410" s="1" t="s">
        <v>509</v>
      </c>
      <c r="K410" s="53" t="s">
        <v>51</v>
      </c>
      <c r="L410" s="1" t="s">
        <v>35</v>
      </c>
      <c r="N410" t="str">
        <f t="shared" si="18"/>
        <v>NÃO</v>
      </c>
      <c r="O410" t="str">
        <f t="shared" si="19"/>
        <v/>
      </c>
      <c r="P410" s="50" t="str">
        <f t="shared" si="20"/>
        <v>45601210000000003REF. 10/202413545603</v>
      </c>
      <c r="Q410" s="1">
        <f>IF(A410=0,"",VLOOKUP($A410,RESUMO!$A$8:$B$83,2,FALSE))</f>
        <v>13</v>
      </c>
    </row>
    <row r="411" spans="1:17" x14ac:dyDescent="0.25">
      <c r="A411" s="51">
        <v>45601</v>
      </c>
      <c r="B411" s="1">
        <v>1</v>
      </c>
      <c r="C411" s="49" t="s">
        <v>282</v>
      </c>
      <c r="D411" s="52" t="s">
        <v>283</v>
      </c>
      <c r="E411" s="41" t="s">
        <v>157</v>
      </c>
      <c r="G411" s="55">
        <v>230</v>
      </c>
      <c r="H411" s="58">
        <v>8</v>
      </c>
      <c r="I411" s="55">
        <v>1840</v>
      </c>
      <c r="J411" s="1" t="s">
        <v>509</v>
      </c>
      <c r="K411" s="53" t="s">
        <v>21</v>
      </c>
      <c r="L411" s="1" t="s">
        <v>284</v>
      </c>
      <c r="N411" t="str">
        <f t="shared" si="18"/>
        <v>NÃO</v>
      </c>
      <c r="O411" t="str">
        <f t="shared" si="19"/>
        <v/>
      </c>
      <c r="P411" s="50" t="str">
        <f t="shared" si="20"/>
        <v>45601103120153567DIÁRIA23045603</v>
      </c>
      <c r="Q411" s="1">
        <f>IF(A411=0,"",VLOOKUP($A411,RESUMO!$A$8:$B$83,2,FALSE))</f>
        <v>13</v>
      </c>
    </row>
    <row r="412" spans="1:17" x14ac:dyDescent="0.25">
      <c r="A412" s="51">
        <v>45601</v>
      </c>
      <c r="B412" s="1">
        <v>1</v>
      </c>
      <c r="C412" s="49" t="s">
        <v>159</v>
      </c>
      <c r="D412" s="52" t="s">
        <v>160</v>
      </c>
      <c r="E412" s="41" t="s">
        <v>157</v>
      </c>
      <c r="G412" s="55">
        <v>250</v>
      </c>
      <c r="H412" s="58">
        <v>8</v>
      </c>
      <c r="I412" s="55">
        <v>2000</v>
      </c>
      <c r="J412" s="1" t="s">
        <v>509</v>
      </c>
      <c r="K412" s="53" t="s">
        <v>21</v>
      </c>
      <c r="L412" s="1" t="s">
        <v>161</v>
      </c>
      <c r="N412" t="str">
        <f t="shared" si="18"/>
        <v>NÃO</v>
      </c>
      <c r="O412" t="str">
        <f t="shared" si="19"/>
        <v/>
      </c>
      <c r="P412" s="50" t="str">
        <f t="shared" si="20"/>
        <v>45601100000000600DIÁRIA25045603</v>
      </c>
      <c r="Q412" s="1">
        <f>IF(A412=0,"",VLOOKUP($A412,RESUMO!$A$8:$B$83,2,FALSE))</f>
        <v>13</v>
      </c>
    </row>
    <row r="413" spans="1:17" x14ac:dyDescent="0.25">
      <c r="A413" s="51">
        <v>45601</v>
      </c>
      <c r="B413" s="1">
        <v>1</v>
      </c>
      <c r="C413" s="49" t="s">
        <v>413</v>
      </c>
      <c r="D413" s="52" t="s">
        <v>414</v>
      </c>
      <c r="E413" s="41" t="s">
        <v>157</v>
      </c>
      <c r="G413" s="55">
        <v>230</v>
      </c>
      <c r="H413" s="58">
        <v>11</v>
      </c>
      <c r="I413" s="55">
        <v>2530</v>
      </c>
      <c r="J413" s="1" t="s">
        <v>509</v>
      </c>
      <c r="K413" s="53" t="s">
        <v>21</v>
      </c>
      <c r="L413" s="1" t="s">
        <v>415</v>
      </c>
      <c r="N413" t="str">
        <f t="shared" si="18"/>
        <v>NÃO</v>
      </c>
      <c r="O413" t="str">
        <f t="shared" si="19"/>
        <v/>
      </c>
      <c r="P413" s="50" t="str">
        <f t="shared" si="20"/>
        <v>45601102038736375DIÁRIA23045603</v>
      </c>
      <c r="Q413" s="1">
        <f>IF(A413=0,"",VLOOKUP($A413,RESUMO!$A$8:$B$83,2,FALSE))</f>
        <v>13</v>
      </c>
    </row>
    <row r="414" spans="1:17" x14ac:dyDescent="0.25">
      <c r="A414" s="51">
        <v>45601</v>
      </c>
      <c r="B414" s="1">
        <v>1</v>
      </c>
      <c r="C414" s="49" t="s">
        <v>416</v>
      </c>
      <c r="D414" s="52" t="s">
        <v>417</v>
      </c>
      <c r="E414" s="41" t="s">
        <v>157</v>
      </c>
      <c r="G414" s="55">
        <v>160</v>
      </c>
      <c r="H414" s="58">
        <v>12</v>
      </c>
      <c r="I414" s="55">
        <v>1920</v>
      </c>
      <c r="J414" s="1" t="s">
        <v>509</v>
      </c>
      <c r="K414" s="53" t="s">
        <v>21</v>
      </c>
      <c r="L414" s="1" t="s">
        <v>418</v>
      </c>
      <c r="N414" t="str">
        <f t="shared" si="18"/>
        <v>NÃO</v>
      </c>
      <c r="O414" t="str">
        <f t="shared" si="19"/>
        <v/>
      </c>
      <c r="P414" s="50" t="str">
        <f t="shared" si="20"/>
        <v>45601116700914655DIÁRIA16045603</v>
      </c>
      <c r="Q414" s="1">
        <f>IF(A414=0,"",VLOOKUP($A414,RESUMO!$A$8:$B$83,2,FALSE))</f>
        <v>13</v>
      </c>
    </row>
    <row r="415" spans="1:17" x14ac:dyDescent="0.25">
      <c r="A415" s="51">
        <v>45601</v>
      </c>
      <c r="B415" s="1">
        <v>1</v>
      </c>
      <c r="C415" s="49" t="s">
        <v>419</v>
      </c>
      <c r="D415" s="52" t="s">
        <v>420</v>
      </c>
      <c r="E415" s="41" t="s">
        <v>157</v>
      </c>
      <c r="G415" s="55">
        <v>130</v>
      </c>
      <c r="H415" s="58">
        <v>12</v>
      </c>
      <c r="I415" s="55">
        <v>1560</v>
      </c>
      <c r="J415" s="1" t="s">
        <v>509</v>
      </c>
      <c r="K415" s="53" t="s">
        <v>21</v>
      </c>
      <c r="L415" s="1" t="s">
        <v>421</v>
      </c>
      <c r="N415" t="str">
        <f t="shared" si="18"/>
        <v>NÃO</v>
      </c>
      <c r="O415" t="str">
        <f t="shared" si="19"/>
        <v/>
      </c>
      <c r="P415" s="50" t="str">
        <f t="shared" si="20"/>
        <v>45601116700955688DIÁRIA13045603</v>
      </c>
      <c r="Q415" s="1">
        <f>IF(A415=0,"",VLOOKUP($A415,RESUMO!$A$8:$B$83,2,FALSE))</f>
        <v>13</v>
      </c>
    </row>
    <row r="416" spans="1:17" x14ac:dyDescent="0.25">
      <c r="A416" s="51">
        <v>45601</v>
      </c>
      <c r="B416" s="1">
        <v>1</v>
      </c>
      <c r="C416" s="49" t="s">
        <v>499</v>
      </c>
      <c r="D416" s="52" t="s">
        <v>500</v>
      </c>
      <c r="E416" s="41" t="s">
        <v>157</v>
      </c>
      <c r="G416" s="55">
        <v>230</v>
      </c>
      <c r="H416" s="58">
        <v>10</v>
      </c>
      <c r="I416" s="55">
        <v>2300</v>
      </c>
      <c r="J416" s="1" t="s">
        <v>509</v>
      </c>
      <c r="K416" s="53" t="s">
        <v>21</v>
      </c>
      <c r="L416" s="1" t="s">
        <v>501</v>
      </c>
      <c r="N416" t="str">
        <f t="shared" si="18"/>
        <v>NÃO</v>
      </c>
      <c r="O416" t="str">
        <f t="shared" si="19"/>
        <v/>
      </c>
      <c r="P416" s="50" t="str">
        <f t="shared" si="20"/>
        <v>45601112054582638DIÁRIA23045603</v>
      </c>
      <c r="Q416" s="1">
        <f>IF(A416=0,"",VLOOKUP($A416,RESUMO!$A$8:$B$83,2,FALSE))</f>
        <v>13</v>
      </c>
    </row>
    <row r="417" spans="1:17" x14ac:dyDescent="0.25">
      <c r="A417" s="51">
        <v>45601</v>
      </c>
      <c r="B417" s="1">
        <v>3</v>
      </c>
      <c r="C417" s="49" t="s">
        <v>258</v>
      </c>
      <c r="D417" s="52" t="s">
        <v>259</v>
      </c>
      <c r="E417" s="41" t="s">
        <v>532</v>
      </c>
      <c r="G417" s="55">
        <v>990</v>
      </c>
      <c r="I417" s="55">
        <v>990</v>
      </c>
      <c r="J417" s="1" t="s">
        <v>533</v>
      </c>
      <c r="K417" s="53" t="s">
        <v>39</v>
      </c>
      <c r="N417" t="str">
        <f t="shared" si="18"/>
        <v>SIM</v>
      </c>
      <c r="O417" t="str">
        <f t="shared" si="19"/>
        <v/>
      </c>
      <c r="P417" s="50" t="str">
        <f t="shared" si="20"/>
        <v>45601341598885000150LOCAÇÃO DE CAÇAMBAS - NF 201299045617</v>
      </c>
      <c r="Q417" s="1">
        <f>IF(A417=0,"",VLOOKUP($A417,RESUMO!$A$8:$B$83,2,FALSE))</f>
        <v>13</v>
      </c>
    </row>
    <row r="418" spans="1:17" x14ac:dyDescent="0.25">
      <c r="A418" s="51">
        <v>45601</v>
      </c>
      <c r="B418" s="1">
        <v>5</v>
      </c>
      <c r="C418" s="49" t="s">
        <v>534</v>
      </c>
      <c r="D418" s="52" t="s">
        <v>535</v>
      </c>
      <c r="E418" s="41" t="s">
        <v>536</v>
      </c>
      <c r="G418" s="55">
        <v>35</v>
      </c>
      <c r="I418" s="55">
        <v>35</v>
      </c>
      <c r="J418" s="1" t="s">
        <v>537</v>
      </c>
      <c r="K418" s="53" t="s">
        <v>29</v>
      </c>
      <c r="N418" t="str">
        <f t="shared" si="18"/>
        <v>NÃO</v>
      </c>
      <c r="O418" t="str">
        <f t="shared" si="19"/>
        <v>SIM</v>
      </c>
      <c r="P418" s="50" t="str">
        <f t="shared" si="20"/>
        <v>45601508821206629MOTOBOY ENTREGA DE PROJETOS3545587</v>
      </c>
      <c r="Q418" s="1">
        <f>IF(A418=0,"",VLOOKUP($A418,RESUMO!$A$8:$B$83,2,FALSE))</f>
        <v>13</v>
      </c>
    </row>
    <row r="419" spans="1:17" x14ac:dyDescent="0.25">
      <c r="A419" s="51">
        <v>45601</v>
      </c>
      <c r="B419" s="1">
        <v>3</v>
      </c>
      <c r="C419" s="49" t="s">
        <v>241</v>
      </c>
      <c r="D419" s="52" t="s">
        <v>242</v>
      </c>
      <c r="E419" s="41" t="s">
        <v>538</v>
      </c>
      <c r="G419" s="55">
        <v>1003</v>
      </c>
      <c r="I419" s="55">
        <v>1003</v>
      </c>
      <c r="J419" s="1" t="s">
        <v>539</v>
      </c>
      <c r="K419" s="53" t="s">
        <v>39</v>
      </c>
      <c r="N419" t="str">
        <f t="shared" si="18"/>
        <v>SIM</v>
      </c>
      <c r="O419" t="str">
        <f t="shared" si="19"/>
        <v/>
      </c>
      <c r="P419" s="50" t="str">
        <f t="shared" si="20"/>
        <v>45601334713151000109CONTROLE TECNOLOGICO - NF 898100345616</v>
      </c>
      <c r="Q419" s="1">
        <f>IF(A419=0,"",VLOOKUP($A419,RESUMO!$A$8:$B$83,2,FALSE))</f>
        <v>13</v>
      </c>
    </row>
    <row r="420" spans="1:17" x14ac:dyDescent="0.25">
      <c r="A420" s="51">
        <v>45601</v>
      </c>
      <c r="B420" s="1">
        <v>1</v>
      </c>
      <c r="C420" s="49" t="s">
        <v>73</v>
      </c>
      <c r="D420" s="52" t="s">
        <v>74</v>
      </c>
      <c r="E420" s="41" t="s">
        <v>19</v>
      </c>
      <c r="G420" s="55">
        <v>2368.36</v>
      </c>
      <c r="I420" s="55">
        <v>2368.36</v>
      </c>
      <c r="J420" s="1" t="s">
        <v>509</v>
      </c>
      <c r="K420" s="53" t="s">
        <v>21</v>
      </c>
      <c r="L420" s="1" t="s">
        <v>76</v>
      </c>
      <c r="N420" t="str">
        <f t="shared" si="18"/>
        <v>NÃO</v>
      </c>
      <c r="O420" t="str">
        <f t="shared" si="19"/>
        <v/>
      </c>
      <c r="P420" s="50" t="str">
        <f t="shared" si="20"/>
        <v>45601166016118672SALÁRIO2368,3645603</v>
      </c>
      <c r="Q420" s="1">
        <f>IF(A420=0,"",VLOOKUP($A420,RESUMO!$A$8:$B$83,2,FALSE))</f>
        <v>13</v>
      </c>
    </row>
    <row r="421" spans="1:17" x14ac:dyDescent="0.25">
      <c r="A421" s="51">
        <v>45601</v>
      </c>
      <c r="B421" s="1">
        <v>1</v>
      </c>
      <c r="C421" s="49" t="s">
        <v>23</v>
      </c>
      <c r="D421" s="52" t="s">
        <v>24</v>
      </c>
      <c r="E421" s="41" t="s">
        <v>19</v>
      </c>
      <c r="G421" s="55">
        <v>1050.1600000000001</v>
      </c>
      <c r="I421" s="55">
        <v>1050.1600000000001</v>
      </c>
      <c r="J421" s="1" t="s">
        <v>509</v>
      </c>
      <c r="K421" s="53" t="s">
        <v>21</v>
      </c>
      <c r="L421" s="1" t="s">
        <v>25</v>
      </c>
      <c r="N421" t="str">
        <f t="shared" si="18"/>
        <v>NÃO</v>
      </c>
      <c r="O421" t="str">
        <f t="shared" si="19"/>
        <v/>
      </c>
      <c r="P421" s="50" t="str">
        <f t="shared" si="20"/>
        <v>45601104083278633SALÁRIO1050,1645603</v>
      </c>
      <c r="Q421" s="1">
        <f>IF(A421=0,"",VLOOKUP($A421,RESUMO!$A$8:$B$83,2,FALSE))</f>
        <v>13</v>
      </c>
    </row>
    <row r="422" spans="1:17" x14ac:dyDescent="0.25">
      <c r="A422" s="51">
        <v>45601</v>
      </c>
      <c r="B422" s="1">
        <v>1</v>
      </c>
      <c r="C422" s="49" t="s">
        <v>81</v>
      </c>
      <c r="D422" s="52" t="s">
        <v>82</v>
      </c>
      <c r="E422" s="41" t="s">
        <v>19</v>
      </c>
      <c r="G422" s="55">
        <v>792.01</v>
      </c>
      <c r="I422" s="55">
        <v>792.01</v>
      </c>
      <c r="J422" s="1" t="s">
        <v>509</v>
      </c>
      <c r="K422" s="53" t="s">
        <v>21</v>
      </c>
      <c r="L422" s="1" t="s">
        <v>83</v>
      </c>
      <c r="N422" t="str">
        <f t="shared" si="18"/>
        <v>NÃO</v>
      </c>
      <c r="O422" t="str">
        <f t="shared" si="19"/>
        <v/>
      </c>
      <c r="P422" s="50" t="str">
        <f t="shared" si="20"/>
        <v>45601100977964760SALÁRIO792,0145603</v>
      </c>
      <c r="Q422" s="1">
        <f>IF(A422=0,"",VLOOKUP($A422,RESUMO!$A$8:$B$83,2,FALSE))</f>
        <v>13</v>
      </c>
    </row>
    <row r="423" spans="1:17" x14ac:dyDescent="0.25">
      <c r="A423" s="51">
        <v>45601</v>
      </c>
      <c r="B423" s="1">
        <v>1</v>
      </c>
      <c r="C423" s="49" t="s">
        <v>132</v>
      </c>
      <c r="D423" s="52" t="s">
        <v>133</v>
      </c>
      <c r="E423" s="41" t="s">
        <v>19</v>
      </c>
      <c r="G423" s="55">
        <v>1426.95</v>
      </c>
      <c r="I423" s="55">
        <v>1426.95</v>
      </c>
      <c r="J423" s="1" t="s">
        <v>509</v>
      </c>
      <c r="K423" s="53" t="s">
        <v>21</v>
      </c>
      <c r="L423" s="1" t="s">
        <v>135</v>
      </c>
      <c r="N423" t="str">
        <f t="shared" si="18"/>
        <v>NÃO</v>
      </c>
      <c r="O423" t="str">
        <f t="shared" si="19"/>
        <v/>
      </c>
      <c r="P423" s="50" t="str">
        <f t="shared" si="20"/>
        <v>45601104016024862SALÁRIO1426,9545603</v>
      </c>
      <c r="Q423" s="1">
        <f>IF(A423=0,"",VLOOKUP($A423,RESUMO!$A$8:$B$83,2,FALSE))</f>
        <v>13</v>
      </c>
    </row>
    <row r="424" spans="1:17" x14ac:dyDescent="0.25">
      <c r="A424" s="51">
        <v>45601</v>
      </c>
      <c r="B424" s="1">
        <v>1</v>
      </c>
      <c r="C424" s="49" t="s">
        <v>155</v>
      </c>
      <c r="D424" s="52" t="s">
        <v>156</v>
      </c>
      <c r="E424" s="41" t="s">
        <v>19</v>
      </c>
      <c r="G424" s="55">
        <v>1010.9</v>
      </c>
      <c r="I424" s="55">
        <v>1010.9</v>
      </c>
      <c r="J424" s="1" t="s">
        <v>509</v>
      </c>
      <c r="K424" s="53" t="s">
        <v>21</v>
      </c>
      <c r="L424" s="1" t="s">
        <v>158</v>
      </c>
      <c r="N424" t="str">
        <f t="shared" si="18"/>
        <v>NÃO</v>
      </c>
      <c r="O424" t="str">
        <f t="shared" si="19"/>
        <v/>
      </c>
      <c r="P424" s="50" t="str">
        <f t="shared" si="20"/>
        <v>45601154228255604SALÁRIO1010,945603</v>
      </c>
      <c r="Q424" s="1">
        <f>IF(A424=0,"",VLOOKUP($A424,RESUMO!$A$8:$B$83,2,FALSE))</f>
        <v>13</v>
      </c>
    </row>
    <row r="425" spans="1:17" x14ac:dyDescent="0.25">
      <c r="A425" s="51">
        <v>45601</v>
      </c>
      <c r="B425" s="1">
        <v>1</v>
      </c>
      <c r="C425" s="49" t="s">
        <v>245</v>
      </c>
      <c r="D425" s="52" t="s">
        <v>246</v>
      </c>
      <c r="E425" s="41" t="s">
        <v>19</v>
      </c>
      <c r="G425" s="55">
        <v>1426.95</v>
      </c>
      <c r="I425" s="55">
        <v>1426.95</v>
      </c>
      <c r="J425" s="1" t="s">
        <v>509</v>
      </c>
      <c r="K425" s="53" t="s">
        <v>21</v>
      </c>
      <c r="L425" s="1" t="s">
        <v>247</v>
      </c>
      <c r="N425" t="str">
        <f t="shared" si="18"/>
        <v>NÃO</v>
      </c>
      <c r="O425" t="str">
        <f t="shared" si="19"/>
        <v/>
      </c>
      <c r="P425" s="50" t="str">
        <f t="shared" si="20"/>
        <v>45601112235303617SALÁRIO1426,9545603</v>
      </c>
      <c r="Q425" s="1">
        <f>IF(A425=0,"",VLOOKUP($A425,RESUMO!$A$8:$B$83,2,FALSE))</f>
        <v>13</v>
      </c>
    </row>
    <row r="426" spans="1:17" x14ac:dyDescent="0.25">
      <c r="A426" s="51">
        <v>45601</v>
      </c>
      <c r="B426" s="1">
        <v>1</v>
      </c>
      <c r="C426" s="49" t="s">
        <v>248</v>
      </c>
      <c r="D426" s="52" t="s">
        <v>249</v>
      </c>
      <c r="E426" s="41" t="s">
        <v>19</v>
      </c>
      <c r="G426" s="55">
        <v>1426.95</v>
      </c>
      <c r="I426" s="55">
        <v>1426.95</v>
      </c>
      <c r="J426" s="1" t="s">
        <v>509</v>
      </c>
      <c r="K426" s="53" t="s">
        <v>21</v>
      </c>
      <c r="L426" s="1" t="s">
        <v>250</v>
      </c>
      <c r="N426" t="str">
        <f t="shared" si="18"/>
        <v>NÃO</v>
      </c>
      <c r="O426" t="str">
        <f t="shared" si="19"/>
        <v/>
      </c>
      <c r="P426" s="50" t="str">
        <f t="shared" si="20"/>
        <v>45601105318038646SALÁRIO1426,9545603</v>
      </c>
      <c r="Q426" s="1">
        <f>IF(A426=0,"",VLOOKUP($A426,RESUMO!$A$8:$B$83,2,FALSE))</f>
        <v>13</v>
      </c>
    </row>
    <row r="427" spans="1:17" x14ac:dyDescent="0.25">
      <c r="A427" s="51">
        <v>45601</v>
      </c>
      <c r="B427" s="1">
        <v>1</v>
      </c>
      <c r="C427" s="49" t="s">
        <v>368</v>
      </c>
      <c r="D427" s="52" t="s">
        <v>369</v>
      </c>
      <c r="E427" s="41" t="s">
        <v>19</v>
      </c>
      <c r="G427" s="55">
        <v>1426.95</v>
      </c>
      <c r="I427" s="55">
        <v>1426.95</v>
      </c>
      <c r="J427" s="1" t="s">
        <v>509</v>
      </c>
      <c r="K427" s="53" t="s">
        <v>21</v>
      </c>
      <c r="L427" s="1" t="s">
        <v>370</v>
      </c>
      <c r="N427" t="str">
        <f t="shared" si="18"/>
        <v>NÃO</v>
      </c>
      <c r="O427" t="str">
        <f t="shared" si="19"/>
        <v/>
      </c>
      <c r="P427" s="50" t="str">
        <f t="shared" si="20"/>
        <v>45601103213713643SALÁRIO1426,9545603</v>
      </c>
      <c r="Q427" s="1">
        <f>IF(A427=0,"",VLOOKUP($A427,RESUMO!$A$8:$B$83,2,FALSE))</f>
        <v>13</v>
      </c>
    </row>
    <row r="428" spans="1:17" x14ac:dyDescent="0.25">
      <c r="A428" s="51">
        <v>45601</v>
      </c>
      <c r="B428" s="1">
        <v>1</v>
      </c>
      <c r="C428" s="49" t="s">
        <v>73</v>
      </c>
      <c r="D428" s="52" t="s">
        <v>74</v>
      </c>
      <c r="E428" s="41" t="s">
        <v>134</v>
      </c>
      <c r="G428" s="55">
        <v>46.5</v>
      </c>
      <c r="H428" s="58">
        <v>19</v>
      </c>
      <c r="I428" s="55">
        <v>883.5</v>
      </c>
      <c r="J428" s="1" t="s">
        <v>509</v>
      </c>
      <c r="K428" s="53" t="s">
        <v>21</v>
      </c>
      <c r="L428" s="1" t="s">
        <v>76</v>
      </c>
      <c r="N428" t="str">
        <f t="shared" si="18"/>
        <v>NÃO</v>
      </c>
      <c r="O428" t="str">
        <f t="shared" si="19"/>
        <v/>
      </c>
      <c r="P428" s="50" t="str">
        <f t="shared" si="20"/>
        <v>45601166016118672TRANSPORTE46,545603</v>
      </c>
      <c r="Q428" s="1">
        <f>IF(A428=0,"",VLOOKUP($A428,RESUMO!$A$8:$B$83,2,FALSE))</f>
        <v>13</v>
      </c>
    </row>
    <row r="429" spans="1:17" x14ac:dyDescent="0.25">
      <c r="A429" s="51">
        <v>45601</v>
      </c>
      <c r="B429" s="1">
        <v>1</v>
      </c>
      <c r="C429" s="49" t="s">
        <v>23</v>
      </c>
      <c r="D429" s="52" t="s">
        <v>24</v>
      </c>
      <c r="E429" s="41" t="s">
        <v>134</v>
      </c>
      <c r="G429" s="55">
        <v>38.1</v>
      </c>
      <c r="H429" s="58">
        <v>17</v>
      </c>
      <c r="I429" s="55">
        <v>647.70000000000005</v>
      </c>
      <c r="J429" s="1" t="s">
        <v>509</v>
      </c>
      <c r="K429" s="53" t="s">
        <v>21</v>
      </c>
      <c r="L429" s="1" t="s">
        <v>25</v>
      </c>
      <c r="N429" t="str">
        <f t="shared" si="18"/>
        <v>NÃO</v>
      </c>
      <c r="O429" t="str">
        <f t="shared" si="19"/>
        <v/>
      </c>
      <c r="P429" s="50" t="str">
        <f t="shared" si="20"/>
        <v>45601104083278633TRANSPORTE38,145603</v>
      </c>
      <c r="Q429" s="1">
        <f>IF(A429=0,"",VLOOKUP($A429,RESUMO!$A$8:$B$83,2,FALSE))</f>
        <v>13</v>
      </c>
    </row>
    <row r="430" spans="1:17" x14ac:dyDescent="0.25">
      <c r="A430" s="51">
        <v>45601</v>
      </c>
      <c r="B430" s="1">
        <v>1</v>
      </c>
      <c r="C430" s="49" t="s">
        <v>81</v>
      </c>
      <c r="D430" s="52" t="s">
        <v>82</v>
      </c>
      <c r="E430" s="41" t="s">
        <v>134</v>
      </c>
      <c r="G430" s="55">
        <v>38.1</v>
      </c>
      <c r="H430" s="58">
        <v>18</v>
      </c>
      <c r="I430" s="55">
        <v>685.80000000000007</v>
      </c>
      <c r="J430" s="1" t="s">
        <v>509</v>
      </c>
      <c r="K430" s="53" t="s">
        <v>21</v>
      </c>
      <c r="L430" s="1" t="s">
        <v>83</v>
      </c>
      <c r="N430" t="str">
        <f t="shared" si="18"/>
        <v>NÃO</v>
      </c>
      <c r="O430" t="str">
        <f t="shared" si="19"/>
        <v/>
      </c>
      <c r="P430" s="50" t="str">
        <f t="shared" si="20"/>
        <v>45601100977964760TRANSPORTE38,145603</v>
      </c>
      <c r="Q430" s="1">
        <f>IF(A430=0,"",VLOOKUP($A430,RESUMO!$A$8:$B$83,2,FALSE))</f>
        <v>13</v>
      </c>
    </row>
    <row r="431" spans="1:17" x14ac:dyDescent="0.25">
      <c r="A431" s="51">
        <v>45601</v>
      </c>
      <c r="B431" s="1">
        <v>1</v>
      </c>
      <c r="C431" s="49" t="s">
        <v>132</v>
      </c>
      <c r="D431" s="52" t="s">
        <v>133</v>
      </c>
      <c r="E431" s="41" t="s">
        <v>134</v>
      </c>
      <c r="G431" s="55">
        <v>49.1</v>
      </c>
      <c r="H431" s="58">
        <v>18</v>
      </c>
      <c r="I431" s="55">
        <v>883.80000000000007</v>
      </c>
      <c r="J431" s="1" t="s">
        <v>509</v>
      </c>
      <c r="K431" s="53" t="s">
        <v>21</v>
      </c>
      <c r="L431" s="1" t="s">
        <v>135</v>
      </c>
      <c r="N431" t="str">
        <f t="shared" si="18"/>
        <v>NÃO</v>
      </c>
      <c r="O431" t="str">
        <f t="shared" si="19"/>
        <v/>
      </c>
      <c r="P431" s="50" t="str">
        <f t="shared" si="20"/>
        <v>45601104016024862TRANSPORTE49,145603</v>
      </c>
      <c r="Q431" s="1">
        <f>IF(A431=0,"",VLOOKUP($A431,RESUMO!$A$8:$B$83,2,FALSE))</f>
        <v>13</v>
      </c>
    </row>
    <row r="432" spans="1:17" x14ac:dyDescent="0.25">
      <c r="A432" s="51">
        <v>45601</v>
      </c>
      <c r="B432" s="1">
        <v>1</v>
      </c>
      <c r="C432" s="49" t="s">
        <v>155</v>
      </c>
      <c r="D432" s="52" t="s">
        <v>156</v>
      </c>
      <c r="E432" s="41" t="s">
        <v>134</v>
      </c>
      <c r="G432" s="55">
        <v>33.299999999999997</v>
      </c>
      <c r="H432" s="58">
        <v>14</v>
      </c>
      <c r="I432" s="55">
        <v>466.19999999999987</v>
      </c>
      <c r="J432" s="1" t="s">
        <v>509</v>
      </c>
      <c r="K432" s="53" t="s">
        <v>21</v>
      </c>
      <c r="L432" s="1" t="s">
        <v>158</v>
      </c>
      <c r="N432" t="str">
        <f t="shared" si="18"/>
        <v>NÃO</v>
      </c>
      <c r="O432" t="str">
        <f t="shared" si="19"/>
        <v/>
      </c>
      <c r="P432" s="50" t="str">
        <f t="shared" si="20"/>
        <v>45601154228255604TRANSPORTE33,345603</v>
      </c>
      <c r="Q432" s="1">
        <f>IF(A432=0,"",VLOOKUP($A432,RESUMO!$A$8:$B$83,2,FALSE))</f>
        <v>13</v>
      </c>
    </row>
    <row r="433" spans="1:17" x14ac:dyDescent="0.25">
      <c r="A433" s="51">
        <v>45601</v>
      </c>
      <c r="B433" s="1">
        <v>1</v>
      </c>
      <c r="C433" s="49" t="s">
        <v>245</v>
      </c>
      <c r="D433" s="52" t="s">
        <v>246</v>
      </c>
      <c r="E433" s="41" t="s">
        <v>134</v>
      </c>
      <c r="G433" s="55">
        <v>28.4</v>
      </c>
      <c r="H433" s="58">
        <v>19</v>
      </c>
      <c r="I433" s="55">
        <v>539.6</v>
      </c>
      <c r="J433" s="1" t="s">
        <v>509</v>
      </c>
      <c r="K433" s="53" t="s">
        <v>21</v>
      </c>
      <c r="L433" s="1" t="s">
        <v>247</v>
      </c>
      <c r="N433" t="str">
        <f t="shared" si="18"/>
        <v>NÃO</v>
      </c>
      <c r="O433" t="str">
        <f t="shared" si="19"/>
        <v/>
      </c>
      <c r="P433" s="50" t="str">
        <f t="shared" si="20"/>
        <v>45601112235303617TRANSPORTE28,445603</v>
      </c>
      <c r="Q433" s="1">
        <f>IF(A433=0,"",VLOOKUP($A433,RESUMO!$A$8:$B$83,2,FALSE))</f>
        <v>13</v>
      </c>
    </row>
    <row r="434" spans="1:17" x14ac:dyDescent="0.25">
      <c r="A434" s="51">
        <v>45601</v>
      </c>
      <c r="B434" s="1">
        <v>1</v>
      </c>
      <c r="C434" s="49" t="s">
        <v>248</v>
      </c>
      <c r="D434" s="52" t="s">
        <v>249</v>
      </c>
      <c r="E434" s="41" t="s">
        <v>134</v>
      </c>
      <c r="G434" s="55">
        <v>37.299999999999997</v>
      </c>
      <c r="H434" s="58">
        <v>19</v>
      </c>
      <c r="I434" s="55">
        <v>708.69999999999993</v>
      </c>
      <c r="J434" s="1" t="s">
        <v>509</v>
      </c>
      <c r="K434" s="53" t="s">
        <v>21</v>
      </c>
      <c r="L434" s="1" t="s">
        <v>250</v>
      </c>
      <c r="N434" t="str">
        <f t="shared" si="18"/>
        <v>NÃO</v>
      </c>
      <c r="O434" t="str">
        <f t="shared" si="19"/>
        <v/>
      </c>
      <c r="P434" s="50" t="str">
        <f t="shared" si="20"/>
        <v>45601105318038646TRANSPORTE37,345603</v>
      </c>
      <c r="Q434" s="1">
        <f>IF(A434=0,"",VLOOKUP($A434,RESUMO!$A$8:$B$83,2,FALSE))</f>
        <v>13</v>
      </c>
    </row>
    <row r="435" spans="1:17" x14ac:dyDescent="0.25">
      <c r="A435" s="51">
        <v>45601</v>
      </c>
      <c r="B435" s="1">
        <v>1</v>
      </c>
      <c r="C435" s="49" t="s">
        <v>368</v>
      </c>
      <c r="D435" s="52" t="s">
        <v>369</v>
      </c>
      <c r="E435" s="41" t="s">
        <v>134</v>
      </c>
      <c r="G435" s="55">
        <v>30.05</v>
      </c>
      <c r="H435" s="58">
        <v>19</v>
      </c>
      <c r="I435" s="55">
        <v>570.95000000000005</v>
      </c>
      <c r="J435" s="1" t="s">
        <v>509</v>
      </c>
      <c r="K435" s="53" t="s">
        <v>21</v>
      </c>
      <c r="L435" s="1" t="s">
        <v>370</v>
      </c>
      <c r="N435" t="str">
        <f t="shared" si="18"/>
        <v>NÃO</v>
      </c>
      <c r="O435" t="str">
        <f t="shared" si="19"/>
        <v/>
      </c>
      <c r="P435" s="50" t="str">
        <f t="shared" si="20"/>
        <v>45601103213713643TRANSPORTE30,0545603</v>
      </c>
      <c r="Q435" s="1">
        <f>IF(A435=0,"",VLOOKUP($A435,RESUMO!$A$8:$B$83,2,FALSE))</f>
        <v>13</v>
      </c>
    </row>
    <row r="436" spans="1:17" x14ac:dyDescent="0.25">
      <c r="A436" s="51">
        <v>45601</v>
      </c>
      <c r="B436" s="1">
        <v>1</v>
      </c>
      <c r="C436" s="49" t="s">
        <v>73</v>
      </c>
      <c r="D436" s="52" t="s">
        <v>74</v>
      </c>
      <c r="E436" s="41" t="s">
        <v>136</v>
      </c>
      <c r="G436" s="55">
        <v>4</v>
      </c>
      <c r="H436" s="58">
        <v>19</v>
      </c>
      <c r="I436" s="55">
        <v>76</v>
      </c>
      <c r="J436" s="1" t="s">
        <v>509</v>
      </c>
      <c r="K436" s="53" t="s">
        <v>21</v>
      </c>
      <c r="L436" s="1" t="s">
        <v>76</v>
      </c>
      <c r="N436" t="str">
        <f t="shared" si="18"/>
        <v>NÃO</v>
      </c>
      <c r="O436" t="str">
        <f t="shared" si="19"/>
        <v/>
      </c>
      <c r="P436" s="50" t="str">
        <f t="shared" si="20"/>
        <v>45601166016118672CAFÉ445603</v>
      </c>
      <c r="Q436" s="1">
        <f>IF(A436=0,"",VLOOKUP($A436,RESUMO!$A$8:$B$83,2,FALSE))</f>
        <v>13</v>
      </c>
    </row>
    <row r="437" spans="1:17" x14ac:dyDescent="0.25">
      <c r="A437" s="51">
        <v>45601</v>
      </c>
      <c r="B437" s="1">
        <v>1</v>
      </c>
      <c r="C437" s="49" t="s">
        <v>23</v>
      </c>
      <c r="D437" s="52" t="s">
        <v>24</v>
      </c>
      <c r="E437" s="41" t="s">
        <v>136</v>
      </c>
      <c r="G437" s="55">
        <v>4</v>
      </c>
      <c r="H437" s="58">
        <v>17</v>
      </c>
      <c r="I437" s="55">
        <v>68</v>
      </c>
      <c r="J437" s="1" t="s">
        <v>509</v>
      </c>
      <c r="K437" s="53" t="s">
        <v>21</v>
      </c>
      <c r="L437" s="1" t="s">
        <v>25</v>
      </c>
      <c r="N437" t="str">
        <f t="shared" si="18"/>
        <v>NÃO</v>
      </c>
      <c r="O437" t="str">
        <f t="shared" si="19"/>
        <v/>
      </c>
      <c r="P437" s="50" t="str">
        <f t="shared" si="20"/>
        <v>45601104083278633CAFÉ445603</v>
      </c>
      <c r="Q437" s="1">
        <f>IF(A437=0,"",VLOOKUP($A437,RESUMO!$A$8:$B$83,2,FALSE))</f>
        <v>13</v>
      </c>
    </row>
    <row r="438" spans="1:17" x14ac:dyDescent="0.25">
      <c r="A438" s="51">
        <v>45601</v>
      </c>
      <c r="B438" s="1">
        <v>1</v>
      </c>
      <c r="C438" s="49" t="s">
        <v>81</v>
      </c>
      <c r="D438" s="52" t="s">
        <v>82</v>
      </c>
      <c r="E438" s="41" t="s">
        <v>136</v>
      </c>
      <c r="G438" s="55">
        <v>4</v>
      </c>
      <c r="H438" s="58">
        <v>18</v>
      </c>
      <c r="I438" s="55">
        <v>72</v>
      </c>
      <c r="J438" s="1" t="s">
        <v>509</v>
      </c>
      <c r="K438" s="53" t="s">
        <v>21</v>
      </c>
      <c r="L438" s="1" t="s">
        <v>83</v>
      </c>
      <c r="N438" t="str">
        <f t="shared" si="18"/>
        <v>NÃO</v>
      </c>
      <c r="O438" t="str">
        <f t="shared" si="19"/>
        <v/>
      </c>
      <c r="P438" s="50" t="str">
        <f t="shared" si="20"/>
        <v>45601100977964760CAFÉ445603</v>
      </c>
      <c r="Q438" s="1">
        <f>IF(A438=0,"",VLOOKUP($A438,RESUMO!$A$8:$B$83,2,FALSE))</f>
        <v>13</v>
      </c>
    </row>
    <row r="439" spans="1:17" x14ac:dyDescent="0.25">
      <c r="A439" s="51">
        <v>45601</v>
      </c>
      <c r="B439" s="1">
        <v>1</v>
      </c>
      <c r="C439" s="49" t="s">
        <v>132</v>
      </c>
      <c r="D439" s="52" t="s">
        <v>133</v>
      </c>
      <c r="E439" s="41" t="s">
        <v>136</v>
      </c>
      <c r="G439" s="55">
        <v>4</v>
      </c>
      <c r="H439" s="58">
        <v>18</v>
      </c>
      <c r="I439" s="55">
        <v>72</v>
      </c>
      <c r="J439" s="1" t="s">
        <v>509</v>
      </c>
      <c r="K439" s="53" t="s">
        <v>21</v>
      </c>
      <c r="L439" s="1" t="s">
        <v>135</v>
      </c>
      <c r="N439" t="str">
        <f t="shared" si="18"/>
        <v>NÃO</v>
      </c>
      <c r="O439" t="str">
        <f t="shared" si="19"/>
        <v/>
      </c>
      <c r="P439" s="50" t="str">
        <f t="shared" si="20"/>
        <v>45601104016024862CAFÉ445603</v>
      </c>
      <c r="Q439" s="1">
        <f>IF(A439=0,"",VLOOKUP($A439,RESUMO!$A$8:$B$83,2,FALSE))</f>
        <v>13</v>
      </c>
    </row>
    <row r="440" spans="1:17" x14ac:dyDescent="0.25">
      <c r="A440" s="51">
        <v>45601</v>
      </c>
      <c r="B440" s="1">
        <v>1</v>
      </c>
      <c r="C440" s="49" t="s">
        <v>155</v>
      </c>
      <c r="D440" s="52" t="s">
        <v>156</v>
      </c>
      <c r="E440" s="41" t="s">
        <v>136</v>
      </c>
      <c r="G440" s="55">
        <v>4</v>
      </c>
      <c r="H440" s="58">
        <v>14</v>
      </c>
      <c r="I440" s="55">
        <v>56</v>
      </c>
      <c r="J440" s="1" t="s">
        <v>509</v>
      </c>
      <c r="K440" s="53" t="s">
        <v>21</v>
      </c>
      <c r="L440" s="1" t="s">
        <v>158</v>
      </c>
      <c r="N440" t="str">
        <f t="shared" si="18"/>
        <v>NÃO</v>
      </c>
      <c r="O440" t="str">
        <f t="shared" si="19"/>
        <v/>
      </c>
      <c r="P440" s="50" t="str">
        <f t="shared" si="20"/>
        <v>45601154228255604CAFÉ445603</v>
      </c>
      <c r="Q440" s="1">
        <f>IF(A440=0,"",VLOOKUP($A440,RESUMO!$A$8:$B$83,2,FALSE))</f>
        <v>13</v>
      </c>
    </row>
    <row r="441" spans="1:17" x14ac:dyDescent="0.25">
      <c r="A441" s="51">
        <v>45601</v>
      </c>
      <c r="B441" s="1">
        <v>1</v>
      </c>
      <c r="C441" s="49" t="s">
        <v>245</v>
      </c>
      <c r="D441" s="52" t="s">
        <v>246</v>
      </c>
      <c r="E441" s="41" t="s">
        <v>136</v>
      </c>
      <c r="G441" s="55">
        <v>4</v>
      </c>
      <c r="H441" s="58">
        <v>19</v>
      </c>
      <c r="I441" s="55">
        <v>76</v>
      </c>
      <c r="J441" s="1" t="s">
        <v>509</v>
      </c>
      <c r="K441" s="53" t="s">
        <v>21</v>
      </c>
      <c r="L441" s="1" t="s">
        <v>247</v>
      </c>
      <c r="N441" t="str">
        <f t="shared" si="18"/>
        <v>NÃO</v>
      </c>
      <c r="O441" t="str">
        <f t="shared" si="19"/>
        <v/>
      </c>
      <c r="P441" s="50" t="str">
        <f t="shared" si="20"/>
        <v>45601112235303617CAFÉ445603</v>
      </c>
      <c r="Q441" s="1">
        <f>IF(A441=0,"",VLOOKUP($A441,RESUMO!$A$8:$B$83,2,FALSE))</f>
        <v>13</v>
      </c>
    </row>
    <row r="442" spans="1:17" x14ac:dyDescent="0.25">
      <c r="A442" s="51">
        <v>45601</v>
      </c>
      <c r="B442" s="1">
        <v>1</v>
      </c>
      <c r="C442" s="49" t="s">
        <v>248</v>
      </c>
      <c r="D442" s="52" t="s">
        <v>249</v>
      </c>
      <c r="E442" s="41" t="s">
        <v>136</v>
      </c>
      <c r="G442" s="55">
        <v>4</v>
      </c>
      <c r="H442" s="58">
        <v>19</v>
      </c>
      <c r="I442" s="55">
        <v>76</v>
      </c>
      <c r="J442" s="1" t="s">
        <v>509</v>
      </c>
      <c r="K442" s="53" t="s">
        <v>21</v>
      </c>
      <c r="L442" s="1" t="s">
        <v>250</v>
      </c>
      <c r="N442" t="str">
        <f t="shared" si="18"/>
        <v>NÃO</v>
      </c>
      <c r="O442" t="str">
        <f t="shared" si="19"/>
        <v/>
      </c>
      <c r="P442" s="50" t="str">
        <f t="shared" si="20"/>
        <v>45601105318038646CAFÉ445603</v>
      </c>
      <c r="Q442" s="1">
        <f>IF(A442=0,"",VLOOKUP($A442,RESUMO!$A$8:$B$83,2,FALSE))</f>
        <v>13</v>
      </c>
    </row>
    <row r="443" spans="1:17" x14ac:dyDescent="0.25">
      <c r="A443" s="51">
        <v>45601</v>
      </c>
      <c r="B443" s="1">
        <v>1</v>
      </c>
      <c r="C443" s="49" t="s">
        <v>368</v>
      </c>
      <c r="D443" s="52" t="s">
        <v>369</v>
      </c>
      <c r="E443" s="41" t="s">
        <v>136</v>
      </c>
      <c r="G443" s="55">
        <v>4</v>
      </c>
      <c r="H443" s="58">
        <v>19</v>
      </c>
      <c r="I443" s="55">
        <v>76</v>
      </c>
      <c r="J443" s="1" t="s">
        <v>509</v>
      </c>
      <c r="K443" s="53" t="s">
        <v>21</v>
      </c>
      <c r="L443" s="1" t="s">
        <v>370</v>
      </c>
      <c r="N443" t="str">
        <f t="shared" si="18"/>
        <v>NÃO</v>
      </c>
      <c r="O443" t="str">
        <f t="shared" si="19"/>
        <v/>
      </c>
      <c r="P443" s="50" t="str">
        <f t="shared" si="20"/>
        <v>45601103213713643CAFÉ445603</v>
      </c>
      <c r="Q443" s="1">
        <f>IF(A443=0,"",VLOOKUP($A443,RESUMO!$A$8:$B$83,2,FALSE))</f>
        <v>13</v>
      </c>
    </row>
    <row r="444" spans="1:17" x14ac:dyDescent="0.25">
      <c r="A444" s="51">
        <v>45601</v>
      </c>
      <c r="B444" s="1">
        <v>5</v>
      </c>
      <c r="C444" s="49" t="s">
        <v>142</v>
      </c>
      <c r="D444" s="52" t="s">
        <v>44</v>
      </c>
      <c r="E444" s="41" t="s">
        <v>540</v>
      </c>
      <c r="G444" s="55">
        <v>290</v>
      </c>
      <c r="I444" s="55">
        <v>290</v>
      </c>
      <c r="J444" s="1" t="s">
        <v>503</v>
      </c>
      <c r="K444" s="53" t="s">
        <v>47</v>
      </c>
      <c r="N444" t="str">
        <f t="shared" si="18"/>
        <v>SIM</v>
      </c>
      <c r="O444" t="str">
        <f t="shared" si="19"/>
        <v>SIM</v>
      </c>
      <c r="P444" s="50" t="str">
        <f t="shared" si="20"/>
        <v>45601517581836000634MAKITA - NF 3216529045590</v>
      </c>
      <c r="Q444" s="1">
        <f>IF(A444=0,"",VLOOKUP($A444,RESUMO!$A$8:$B$83,2,FALSE))</f>
        <v>13</v>
      </c>
    </row>
    <row r="445" spans="1:17" x14ac:dyDescent="0.25">
      <c r="A445" s="51">
        <v>45601</v>
      </c>
      <c r="B445" s="1">
        <v>2</v>
      </c>
      <c r="C445" s="49" t="s">
        <v>26</v>
      </c>
      <c r="D445" s="52" t="s">
        <v>27</v>
      </c>
      <c r="E445" s="41" t="s">
        <v>28</v>
      </c>
      <c r="G445" s="55">
        <v>22.5</v>
      </c>
      <c r="I445" s="55">
        <v>22.5</v>
      </c>
      <c r="J445" s="1" t="s">
        <v>509</v>
      </c>
      <c r="K445" s="53" t="s">
        <v>29</v>
      </c>
      <c r="L445" s="1" t="s">
        <v>30</v>
      </c>
      <c r="N445" t="str">
        <f t="shared" si="18"/>
        <v>SIM</v>
      </c>
      <c r="O445" t="str">
        <f t="shared" si="19"/>
        <v/>
      </c>
      <c r="P445" s="50" t="str">
        <f t="shared" si="20"/>
        <v>45601207834753000141PLOTAGENS - NF A EMITIR22,545603</v>
      </c>
      <c r="Q445" s="1">
        <f>IF(A445=0,"",VLOOKUP($A445,RESUMO!$A$8:$B$83,2,FALSE))</f>
        <v>13</v>
      </c>
    </row>
    <row r="446" spans="1:17" x14ac:dyDescent="0.25">
      <c r="A446" s="51">
        <v>45601</v>
      </c>
      <c r="B446" s="1">
        <v>2</v>
      </c>
      <c r="C446" s="49" t="s">
        <v>512</v>
      </c>
      <c r="D446" s="52" t="s">
        <v>513</v>
      </c>
      <c r="E446" s="41" t="s">
        <v>541</v>
      </c>
      <c r="G446" s="55">
        <v>700</v>
      </c>
      <c r="I446" s="55">
        <v>700</v>
      </c>
      <c r="J446" s="1" t="s">
        <v>509</v>
      </c>
      <c r="K446" s="53" t="s">
        <v>51</v>
      </c>
      <c r="L446" s="1" t="s">
        <v>515</v>
      </c>
      <c r="N446" t="str">
        <f t="shared" si="18"/>
        <v>NÃO</v>
      </c>
      <c r="O446" t="str">
        <f t="shared" si="19"/>
        <v/>
      </c>
      <c r="P446" s="50" t="str">
        <f t="shared" si="20"/>
        <v>45601203097494685FRETE TUPI ANDAIMES - 23/1070045603</v>
      </c>
      <c r="Q446" s="1">
        <f>IF(A446=0,"",VLOOKUP($A446,RESUMO!$A$8:$B$83,2,FALSE))</f>
        <v>13</v>
      </c>
    </row>
    <row r="447" spans="1:17" x14ac:dyDescent="0.25">
      <c r="A447" s="51">
        <v>45616</v>
      </c>
      <c r="B447" s="1">
        <v>3</v>
      </c>
      <c r="C447" s="49" t="s">
        <v>241</v>
      </c>
      <c r="D447" s="52" t="s">
        <v>242</v>
      </c>
      <c r="E447" s="41" t="s">
        <v>542</v>
      </c>
      <c r="G447" s="55">
        <v>1003</v>
      </c>
      <c r="I447" s="55">
        <v>1003</v>
      </c>
      <c r="J447" s="1" t="s">
        <v>539</v>
      </c>
      <c r="K447" s="53" t="s">
        <v>39</v>
      </c>
      <c r="N447" t="str">
        <f t="shared" si="18"/>
        <v>NÃO</v>
      </c>
      <c r="O447" t="str">
        <f t="shared" si="19"/>
        <v/>
      </c>
      <c r="P447" s="50" t="str">
        <f t="shared" si="20"/>
        <v>45616334713151000109CONTROLE DE CONCRETO - MED. 25431100345616</v>
      </c>
      <c r="Q447" s="1">
        <f>IF(A447=0,"",VLOOKUP($A447,RESUMO!$A$8:$B$83,2,FALSE))</f>
        <v>14</v>
      </c>
    </row>
    <row r="448" spans="1:17" x14ac:dyDescent="0.25">
      <c r="A448" s="51">
        <v>45616</v>
      </c>
      <c r="B448" s="1">
        <v>3</v>
      </c>
      <c r="C448" s="49" t="s">
        <v>251</v>
      </c>
      <c r="D448" s="52" t="s">
        <v>252</v>
      </c>
      <c r="E448" s="41" t="s">
        <v>497</v>
      </c>
      <c r="G448" s="55">
        <v>1843.22</v>
      </c>
      <c r="I448" s="55">
        <v>1843.22</v>
      </c>
      <c r="J448" s="1" t="s">
        <v>543</v>
      </c>
      <c r="K448" s="53" t="s">
        <v>21</v>
      </c>
      <c r="N448" t="str">
        <f t="shared" si="18"/>
        <v>NÃO</v>
      </c>
      <c r="O448" t="str">
        <f t="shared" si="19"/>
        <v/>
      </c>
      <c r="P448" s="50" t="str">
        <f t="shared" si="20"/>
        <v>45616300360305000104COMPETENCIA 10/20241843,2245615</v>
      </c>
      <c r="Q448" s="1">
        <f>IF(A448=0,"",VLOOKUP($A448,RESUMO!$A$8:$B$83,2,FALSE))</f>
        <v>14</v>
      </c>
    </row>
    <row r="449" spans="1:17" x14ac:dyDescent="0.25">
      <c r="A449" s="51">
        <v>45616</v>
      </c>
      <c r="B449" s="1">
        <v>3</v>
      </c>
      <c r="C449" s="49" t="s">
        <v>255</v>
      </c>
      <c r="D449" s="52" t="s">
        <v>256</v>
      </c>
      <c r="E449" s="41" t="s">
        <v>497</v>
      </c>
      <c r="G449" s="55">
        <v>9264.02</v>
      </c>
      <c r="I449" s="55">
        <v>9264.02</v>
      </c>
      <c r="J449" s="1" t="s">
        <v>543</v>
      </c>
      <c r="K449" s="53" t="s">
        <v>21</v>
      </c>
      <c r="N449" t="str">
        <f t="shared" si="18"/>
        <v>NÃO</v>
      </c>
      <c r="O449" t="str">
        <f t="shared" si="19"/>
        <v/>
      </c>
      <c r="P449" s="50" t="str">
        <f t="shared" si="20"/>
        <v>45616300394460000141COMPETENCIA 10/20249264,0245615</v>
      </c>
      <c r="Q449" s="1">
        <f>IF(A449=0,"",VLOOKUP($A449,RESUMO!$A$8:$B$83,2,FALSE))</f>
        <v>14</v>
      </c>
    </row>
    <row r="450" spans="1:17" x14ac:dyDescent="0.25">
      <c r="A450" s="51">
        <v>45616</v>
      </c>
      <c r="B450" s="1">
        <v>2</v>
      </c>
      <c r="C450" s="49" t="s">
        <v>215</v>
      </c>
      <c r="D450" s="52" t="s">
        <v>216</v>
      </c>
      <c r="E450" s="41" t="s">
        <v>544</v>
      </c>
      <c r="G450" s="55">
        <v>91.2</v>
      </c>
      <c r="I450" s="55">
        <v>91.2</v>
      </c>
      <c r="J450" s="1" t="s">
        <v>543</v>
      </c>
      <c r="K450" s="53" t="s">
        <v>21</v>
      </c>
      <c r="L450" s="1" t="s">
        <v>35</v>
      </c>
      <c r="N450" t="str">
        <f t="shared" ref="N450:N513" si="21">IF(ISERROR(SEARCH("NF",E450,1)),"NÃO","SIM")</f>
        <v>SIM</v>
      </c>
      <c r="O450" t="str">
        <f t="shared" ref="O450:O513" si="22">IF($B450=5,"SIM","")</f>
        <v/>
      </c>
      <c r="P450" s="50" t="str">
        <f t="shared" ref="P450:P513" si="23">A450&amp;B450&amp;C450&amp;E450&amp;G450&amp;EDATE(J450,0)</f>
        <v>45616210000000001COMPETENCIA 10/2024 - NF A EMITIR91,245615</v>
      </c>
      <c r="Q450" s="1">
        <f>IF(A450=0,"",VLOOKUP($A450,RESUMO!$A$8:$B$83,2,FALSE))</f>
        <v>14</v>
      </c>
    </row>
    <row r="451" spans="1:17" x14ac:dyDescent="0.25">
      <c r="A451" s="51">
        <v>45616</v>
      </c>
      <c r="B451" s="1">
        <v>3</v>
      </c>
      <c r="C451" s="49" t="s">
        <v>258</v>
      </c>
      <c r="D451" s="52" t="s">
        <v>259</v>
      </c>
      <c r="E451" s="41" t="s">
        <v>545</v>
      </c>
      <c r="G451" s="55">
        <v>990</v>
      </c>
      <c r="I451" s="55">
        <v>990</v>
      </c>
      <c r="J451" s="1" t="s">
        <v>533</v>
      </c>
      <c r="K451" s="53" t="s">
        <v>39</v>
      </c>
      <c r="N451" t="str">
        <f t="shared" si="21"/>
        <v>SIM</v>
      </c>
      <c r="O451" t="str">
        <f t="shared" si="22"/>
        <v/>
      </c>
      <c r="P451" s="50" t="str">
        <f t="shared" si="23"/>
        <v>45616341598885000150LOCAÇÃO DE CAÇAMBA - NF 201299045617</v>
      </c>
      <c r="Q451" s="1">
        <f>IF(A451=0,"",VLOOKUP($A451,RESUMO!$A$8:$B$83,2,FALSE))</f>
        <v>14</v>
      </c>
    </row>
    <row r="452" spans="1:17" x14ac:dyDescent="0.25">
      <c r="A452" s="51">
        <v>45616</v>
      </c>
      <c r="B452" s="1">
        <v>3</v>
      </c>
      <c r="C452" s="49" t="s">
        <v>336</v>
      </c>
      <c r="D452" s="52" t="s">
        <v>337</v>
      </c>
      <c r="E452" s="41" t="s">
        <v>546</v>
      </c>
      <c r="G452" s="55">
        <v>6817.5</v>
      </c>
      <c r="I452" s="55">
        <v>6817.5</v>
      </c>
      <c r="J452" s="1" t="s">
        <v>547</v>
      </c>
      <c r="K452" s="53" t="s">
        <v>47</v>
      </c>
      <c r="N452" t="str">
        <f t="shared" si="21"/>
        <v>SIM</v>
      </c>
      <c r="O452" t="str">
        <f t="shared" si="22"/>
        <v/>
      </c>
      <c r="P452" s="50" t="str">
        <f t="shared" si="23"/>
        <v>45616343828098000182MADEIRAS - NF 1396 - PARC. 2/26817,545618</v>
      </c>
      <c r="Q452" s="1">
        <f>IF(A452=0,"",VLOOKUP($A452,RESUMO!$A$8:$B$83,2,FALSE))</f>
        <v>14</v>
      </c>
    </row>
    <row r="453" spans="1:17" x14ac:dyDescent="0.25">
      <c r="A453" s="51">
        <v>45616</v>
      </c>
      <c r="B453" s="1">
        <v>3</v>
      </c>
      <c r="C453" s="49" t="s">
        <v>180</v>
      </c>
      <c r="D453" s="52" t="s">
        <v>181</v>
      </c>
      <c r="E453" s="41" t="s">
        <v>548</v>
      </c>
      <c r="G453" s="55">
        <v>490</v>
      </c>
      <c r="I453" s="55">
        <v>490</v>
      </c>
      <c r="J453" s="1" t="s">
        <v>549</v>
      </c>
      <c r="K453" s="53" t="s">
        <v>39</v>
      </c>
      <c r="N453" t="str">
        <f t="shared" si="21"/>
        <v>SIM</v>
      </c>
      <c r="O453" t="str">
        <f t="shared" si="22"/>
        <v/>
      </c>
      <c r="P453" s="50" t="str">
        <f t="shared" si="23"/>
        <v>45616307409393000130GUINCHO E PEDESTAL - NF 2671749045630</v>
      </c>
      <c r="Q453" s="1">
        <f>IF(A453=0,"",VLOOKUP($A453,RESUMO!$A$8:$B$83,2,FALSE))</f>
        <v>14</v>
      </c>
    </row>
    <row r="454" spans="1:17" x14ac:dyDescent="0.25">
      <c r="A454" s="51">
        <v>45616</v>
      </c>
      <c r="B454" s="1">
        <v>3</v>
      </c>
      <c r="C454" s="49" t="s">
        <v>180</v>
      </c>
      <c r="D454" s="52" t="s">
        <v>181</v>
      </c>
      <c r="E454" s="41" t="s">
        <v>550</v>
      </c>
      <c r="G454" s="55">
        <v>640</v>
      </c>
      <c r="I454" s="55">
        <v>640</v>
      </c>
      <c r="J454" s="1" t="s">
        <v>547</v>
      </c>
      <c r="K454" s="53" t="s">
        <v>39</v>
      </c>
      <c r="N454" t="str">
        <f t="shared" si="21"/>
        <v>SIM</v>
      </c>
      <c r="O454" t="str">
        <f t="shared" si="22"/>
        <v/>
      </c>
      <c r="P454" s="50" t="str">
        <f t="shared" si="23"/>
        <v>45616307409393000130SERRA MADEIRA E SERRA BANCADA - NF 2656064045618</v>
      </c>
      <c r="Q454" s="1">
        <f>IF(A454=0,"",VLOOKUP($A454,RESUMO!$A$8:$B$83,2,FALSE))</f>
        <v>14</v>
      </c>
    </row>
    <row r="455" spans="1:17" x14ac:dyDescent="0.25">
      <c r="A455" s="51">
        <v>45616</v>
      </c>
      <c r="B455" s="1">
        <v>3</v>
      </c>
      <c r="C455" s="49" t="s">
        <v>124</v>
      </c>
      <c r="D455" s="52" t="s">
        <v>125</v>
      </c>
      <c r="E455" s="41" t="s">
        <v>126</v>
      </c>
      <c r="G455" s="55">
        <v>165.36</v>
      </c>
      <c r="I455" s="55">
        <v>165.36</v>
      </c>
      <c r="J455" s="1" t="s">
        <v>551</v>
      </c>
      <c r="K455" s="53" t="s">
        <v>21</v>
      </c>
      <c r="N455" t="str">
        <f t="shared" si="21"/>
        <v>NÃO</v>
      </c>
      <c r="O455" t="str">
        <f t="shared" si="22"/>
        <v/>
      </c>
      <c r="P455" s="50" t="str">
        <f t="shared" si="23"/>
        <v>45616338727707000177SEGURO COLABORADORES165,3645626</v>
      </c>
      <c r="Q455" s="1">
        <f>IF(A455=0,"",VLOOKUP($A455,RESUMO!$A$8:$B$83,2,FALSE))</f>
        <v>14</v>
      </c>
    </row>
    <row r="456" spans="1:17" x14ac:dyDescent="0.25">
      <c r="A456" s="51">
        <v>45616</v>
      </c>
      <c r="B456" s="1">
        <v>3</v>
      </c>
      <c r="C456" s="49" t="s">
        <v>128</v>
      </c>
      <c r="D456" s="52" t="s">
        <v>129</v>
      </c>
      <c r="E456" s="41" t="s">
        <v>552</v>
      </c>
      <c r="G456" s="55">
        <v>3911.18</v>
      </c>
      <c r="I456" s="55">
        <v>3911.18</v>
      </c>
      <c r="J456" s="1" t="s">
        <v>553</v>
      </c>
      <c r="K456" s="53" t="s">
        <v>21</v>
      </c>
      <c r="N456" t="str">
        <f t="shared" si="21"/>
        <v>SIM</v>
      </c>
      <c r="O456" t="str">
        <f t="shared" si="22"/>
        <v/>
      </c>
      <c r="P456" s="50" t="str">
        <f t="shared" si="23"/>
        <v>45616324654133000220CESTAS BASICAS - NF 2628223911,1845624</v>
      </c>
      <c r="Q456" s="1">
        <f>IF(A456=0,"",VLOOKUP($A456,RESUMO!$A$8:$B$83,2,FALSE))</f>
        <v>14</v>
      </c>
    </row>
    <row r="457" spans="1:17" x14ac:dyDescent="0.25">
      <c r="A457" s="51">
        <v>45616</v>
      </c>
      <c r="B457" s="1">
        <v>3</v>
      </c>
      <c r="C457" s="49" t="s">
        <v>493</v>
      </c>
      <c r="D457" s="52" t="s">
        <v>494</v>
      </c>
      <c r="E457" s="41" t="s">
        <v>554</v>
      </c>
      <c r="G457" s="55">
        <v>198.64</v>
      </c>
      <c r="I457" s="55">
        <v>198.64</v>
      </c>
      <c r="J457" s="1" t="s">
        <v>519</v>
      </c>
      <c r="K457" s="53" t="s">
        <v>495</v>
      </c>
      <c r="N457" t="str">
        <f t="shared" si="21"/>
        <v>NÃO</v>
      </c>
      <c r="O457" t="str">
        <f t="shared" si="22"/>
        <v/>
      </c>
      <c r="P457" s="50" t="str">
        <f t="shared" si="23"/>
        <v>45616317281106000103REF. 11/2024198,6445614</v>
      </c>
      <c r="Q457" s="1">
        <f>IF(A457=0,"",VLOOKUP($A457,RESUMO!$A$8:$B$83,2,FALSE))</f>
        <v>14</v>
      </c>
    </row>
    <row r="458" spans="1:17" x14ac:dyDescent="0.25">
      <c r="A458" s="51">
        <v>45616</v>
      </c>
      <c r="B458" s="1">
        <v>3</v>
      </c>
      <c r="C458" s="49" t="s">
        <v>528</v>
      </c>
      <c r="D458" s="52" t="s">
        <v>529</v>
      </c>
      <c r="E458" s="41" t="s">
        <v>554</v>
      </c>
      <c r="G458" s="55">
        <v>292.70999999999998</v>
      </c>
      <c r="I458" s="55">
        <v>292.70999999999998</v>
      </c>
      <c r="J458" s="1" t="s">
        <v>555</v>
      </c>
      <c r="K458" s="53" t="s">
        <v>495</v>
      </c>
      <c r="N458" t="str">
        <f t="shared" si="21"/>
        <v>NÃO</v>
      </c>
      <c r="O458" t="str">
        <f t="shared" si="22"/>
        <v/>
      </c>
      <c r="P458" s="50" t="str">
        <f t="shared" si="23"/>
        <v>45616317155730000164REF. 11/2024292,7145623</v>
      </c>
      <c r="Q458" s="1">
        <f>IF(A458=0,"",VLOOKUP($A458,RESUMO!$A$8:$B$83,2,FALSE))</f>
        <v>14</v>
      </c>
    </row>
    <row r="459" spans="1:17" x14ac:dyDescent="0.25">
      <c r="A459" s="51">
        <v>45616</v>
      </c>
      <c r="B459" s="1">
        <v>5</v>
      </c>
      <c r="C459" s="49" t="s">
        <v>556</v>
      </c>
      <c r="D459" s="52" t="s">
        <v>557</v>
      </c>
      <c r="E459" s="41" t="s">
        <v>558</v>
      </c>
      <c r="G459" s="55">
        <v>19950</v>
      </c>
      <c r="I459" s="55">
        <v>19950</v>
      </c>
      <c r="J459" s="1" t="s">
        <v>509</v>
      </c>
      <c r="K459" s="53" t="s">
        <v>47</v>
      </c>
      <c r="N459" t="str">
        <f t="shared" si="21"/>
        <v>SIM</v>
      </c>
      <c r="O459" t="str">
        <f t="shared" si="22"/>
        <v>SIM</v>
      </c>
      <c r="P459" s="50" t="str">
        <f t="shared" si="23"/>
        <v>45616513938283000169CONCRETAGEM - AGUARDANDO NF1995045603</v>
      </c>
      <c r="Q459" s="1">
        <f>IF(A459=0,"",VLOOKUP($A459,RESUMO!$A$8:$B$83,2,FALSE))</f>
        <v>14</v>
      </c>
    </row>
    <row r="460" spans="1:17" x14ac:dyDescent="0.25">
      <c r="A460" s="51">
        <v>45616</v>
      </c>
      <c r="B460" s="1">
        <v>2</v>
      </c>
      <c r="C460" s="49" t="s">
        <v>193</v>
      </c>
      <c r="D460" s="52" t="s">
        <v>194</v>
      </c>
      <c r="E460" s="41" t="s">
        <v>559</v>
      </c>
      <c r="G460" s="55">
        <v>2842</v>
      </c>
      <c r="I460" s="55">
        <v>2842</v>
      </c>
      <c r="J460" s="1" t="s">
        <v>543</v>
      </c>
      <c r="K460" s="53" t="s">
        <v>47</v>
      </c>
      <c r="L460" s="1" t="s">
        <v>196</v>
      </c>
      <c r="N460" t="str">
        <f t="shared" si="21"/>
        <v>NÃO</v>
      </c>
      <c r="O460" t="str">
        <f t="shared" si="22"/>
        <v/>
      </c>
      <c r="P460" s="50" t="str">
        <f t="shared" si="23"/>
        <v>45616237052904870VIAGENS DE TERRA284245615</v>
      </c>
      <c r="Q460" s="1">
        <f>IF(A460=0,"",VLOOKUP($A460,RESUMO!$A$8:$B$83,2,FALSE))</f>
        <v>14</v>
      </c>
    </row>
    <row r="461" spans="1:17" x14ac:dyDescent="0.25">
      <c r="A461" s="51">
        <v>45616</v>
      </c>
      <c r="B461" s="1">
        <v>3</v>
      </c>
      <c r="C461" s="49" t="s">
        <v>336</v>
      </c>
      <c r="D461" s="52" t="s">
        <v>337</v>
      </c>
      <c r="E461" s="41" t="s">
        <v>560</v>
      </c>
      <c r="G461" s="55">
        <v>2280</v>
      </c>
      <c r="I461" s="55">
        <v>2280</v>
      </c>
      <c r="J461" s="1" t="s">
        <v>561</v>
      </c>
      <c r="K461" s="53" t="s">
        <v>47</v>
      </c>
      <c r="N461" t="str">
        <f t="shared" si="21"/>
        <v>SIM</v>
      </c>
      <c r="O461" t="str">
        <f t="shared" si="22"/>
        <v/>
      </c>
      <c r="P461" s="50" t="str">
        <f t="shared" si="23"/>
        <v>45616343828098000182MADEIRAS - NF 1457228045625</v>
      </c>
      <c r="Q461" s="1">
        <f>IF(A461=0,"",VLOOKUP($A461,RESUMO!$A$8:$B$83,2,FALSE))</f>
        <v>14</v>
      </c>
    </row>
    <row r="462" spans="1:17" x14ac:dyDescent="0.25">
      <c r="A462" s="51">
        <v>45616</v>
      </c>
      <c r="B462" s="1">
        <v>1</v>
      </c>
      <c r="C462" s="49" t="s">
        <v>73</v>
      </c>
      <c r="D462" s="52" t="s">
        <v>74</v>
      </c>
      <c r="E462" s="41" t="s">
        <v>19</v>
      </c>
      <c r="G462" s="55">
        <v>2400</v>
      </c>
      <c r="I462" s="55">
        <v>2400</v>
      </c>
      <c r="J462" s="1" t="s">
        <v>543</v>
      </c>
      <c r="K462" s="53" t="s">
        <v>21</v>
      </c>
      <c r="L462" s="1" t="s">
        <v>76</v>
      </c>
      <c r="N462" t="str">
        <f t="shared" si="21"/>
        <v>NÃO</v>
      </c>
      <c r="O462" t="str">
        <f t="shared" si="22"/>
        <v/>
      </c>
      <c r="P462" s="50" t="str">
        <f t="shared" si="23"/>
        <v>45616166016118672SALÁRIO240045615</v>
      </c>
      <c r="Q462" s="1">
        <f>IF(A462=0,"",VLOOKUP($A462,RESUMO!$A$8:$B$83,2,FALSE))</f>
        <v>14</v>
      </c>
    </row>
    <row r="463" spans="1:17" x14ac:dyDescent="0.25">
      <c r="A463" s="51">
        <v>45616</v>
      </c>
      <c r="B463" s="1">
        <v>1</v>
      </c>
      <c r="C463" s="49" t="s">
        <v>23</v>
      </c>
      <c r="D463" s="52" t="s">
        <v>24</v>
      </c>
      <c r="E463" s="41" t="s">
        <v>19</v>
      </c>
      <c r="G463" s="55">
        <v>916</v>
      </c>
      <c r="I463" s="55">
        <v>916</v>
      </c>
      <c r="J463" s="1" t="s">
        <v>543</v>
      </c>
      <c r="K463" s="53" t="s">
        <v>21</v>
      </c>
      <c r="L463" s="1" t="s">
        <v>25</v>
      </c>
      <c r="N463" t="str">
        <f t="shared" si="21"/>
        <v>NÃO</v>
      </c>
      <c r="O463" t="str">
        <f t="shared" si="22"/>
        <v/>
      </c>
      <c r="P463" s="50" t="str">
        <f t="shared" si="23"/>
        <v>45616104083278633SALÁRIO91645615</v>
      </c>
      <c r="Q463" s="1">
        <f>IF(A463=0,"",VLOOKUP($A463,RESUMO!$A$8:$B$83,2,FALSE))</f>
        <v>14</v>
      </c>
    </row>
    <row r="464" spans="1:17" x14ac:dyDescent="0.25">
      <c r="A464" s="51">
        <v>45616</v>
      </c>
      <c r="B464" s="1">
        <v>1</v>
      </c>
      <c r="C464" s="49" t="s">
        <v>81</v>
      </c>
      <c r="D464" s="52" t="s">
        <v>82</v>
      </c>
      <c r="E464" s="41" t="s">
        <v>19</v>
      </c>
      <c r="G464" s="55">
        <v>642.79999999999995</v>
      </c>
      <c r="I464" s="55">
        <v>642.79999999999995</v>
      </c>
      <c r="J464" s="1" t="s">
        <v>543</v>
      </c>
      <c r="K464" s="53" t="s">
        <v>21</v>
      </c>
      <c r="L464" s="1" t="s">
        <v>83</v>
      </c>
      <c r="N464" t="str">
        <f t="shared" si="21"/>
        <v>NÃO</v>
      </c>
      <c r="O464" t="str">
        <f t="shared" si="22"/>
        <v/>
      </c>
      <c r="P464" s="50" t="str">
        <f t="shared" si="23"/>
        <v>45616100977964760SALÁRIO642,845615</v>
      </c>
      <c r="Q464" s="1">
        <f>IF(A464=0,"",VLOOKUP($A464,RESUMO!$A$8:$B$83,2,FALSE))</f>
        <v>14</v>
      </c>
    </row>
    <row r="465" spans="1:17" x14ac:dyDescent="0.25">
      <c r="A465" s="51">
        <v>45616</v>
      </c>
      <c r="B465" s="1">
        <v>1</v>
      </c>
      <c r="C465" s="49" t="s">
        <v>132</v>
      </c>
      <c r="D465" s="52" t="s">
        <v>133</v>
      </c>
      <c r="E465" s="41" t="s">
        <v>19</v>
      </c>
      <c r="G465" s="55">
        <v>1104.8</v>
      </c>
      <c r="I465" s="55">
        <v>1104.8</v>
      </c>
      <c r="J465" s="1" t="s">
        <v>543</v>
      </c>
      <c r="K465" s="53" t="s">
        <v>21</v>
      </c>
      <c r="L465" s="1" t="s">
        <v>135</v>
      </c>
      <c r="N465" t="str">
        <f t="shared" si="21"/>
        <v>NÃO</v>
      </c>
      <c r="O465" t="str">
        <f t="shared" si="22"/>
        <v/>
      </c>
      <c r="P465" s="50" t="str">
        <f t="shared" si="23"/>
        <v>45616104016024862SALÁRIO1104,845615</v>
      </c>
      <c r="Q465" s="1">
        <f>IF(A465=0,"",VLOOKUP($A465,RESUMO!$A$8:$B$83,2,FALSE))</f>
        <v>14</v>
      </c>
    </row>
    <row r="466" spans="1:17" x14ac:dyDescent="0.25">
      <c r="A466" s="51">
        <v>45616</v>
      </c>
      <c r="B466" s="1">
        <v>1</v>
      </c>
      <c r="C466" s="49" t="s">
        <v>155</v>
      </c>
      <c r="D466" s="52" t="s">
        <v>156</v>
      </c>
      <c r="E466" s="41" t="s">
        <v>19</v>
      </c>
      <c r="G466" s="55">
        <v>1104.8</v>
      </c>
      <c r="I466" s="55">
        <v>1104.8</v>
      </c>
      <c r="J466" s="1" t="s">
        <v>543</v>
      </c>
      <c r="K466" s="53" t="s">
        <v>21</v>
      </c>
      <c r="L466" s="1" t="s">
        <v>158</v>
      </c>
      <c r="N466" t="str">
        <f t="shared" si="21"/>
        <v>NÃO</v>
      </c>
      <c r="O466" t="str">
        <f t="shared" si="22"/>
        <v/>
      </c>
      <c r="P466" s="50" t="str">
        <f t="shared" si="23"/>
        <v>45616154228255604SALÁRIO1104,845615</v>
      </c>
      <c r="Q466" s="1">
        <f>IF(A466=0,"",VLOOKUP($A466,RESUMO!$A$8:$B$83,2,FALSE))</f>
        <v>14</v>
      </c>
    </row>
    <row r="467" spans="1:17" x14ac:dyDescent="0.25">
      <c r="A467" s="51">
        <v>45616</v>
      </c>
      <c r="B467" s="1">
        <v>1</v>
      </c>
      <c r="C467" s="49" t="s">
        <v>245</v>
      </c>
      <c r="D467" s="52" t="s">
        <v>246</v>
      </c>
      <c r="E467" s="41" t="s">
        <v>19</v>
      </c>
      <c r="G467" s="55">
        <v>1104.8</v>
      </c>
      <c r="I467" s="55">
        <v>1104.8</v>
      </c>
      <c r="J467" s="1" t="s">
        <v>543</v>
      </c>
      <c r="K467" s="53" t="s">
        <v>21</v>
      </c>
      <c r="L467" s="1" t="s">
        <v>247</v>
      </c>
      <c r="N467" t="str">
        <f t="shared" si="21"/>
        <v>NÃO</v>
      </c>
      <c r="O467" t="str">
        <f t="shared" si="22"/>
        <v/>
      </c>
      <c r="P467" s="50" t="str">
        <f t="shared" si="23"/>
        <v>45616112235303617SALÁRIO1104,845615</v>
      </c>
      <c r="Q467" s="1">
        <f>IF(A467=0,"",VLOOKUP($A467,RESUMO!$A$8:$B$83,2,FALSE))</f>
        <v>14</v>
      </c>
    </row>
    <row r="468" spans="1:17" x14ac:dyDescent="0.25">
      <c r="A468" s="51">
        <v>45616</v>
      </c>
      <c r="B468" s="1">
        <v>1</v>
      </c>
      <c r="C468" s="49" t="s">
        <v>248</v>
      </c>
      <c r="D468" s="52" t="s">
        <v>249</v>
      </c>
      <c r="E468" s="41" t="s">
        <v>19</v>
      </c>
      <c r="G468" s="55">
        <v>1104.8</v>
      </c>
      <c r="I468" s="55">
        <v>1104.8</v>
      </c>
      <c r="J468" s="1" t="s">
        <v>543</v>
      </c>
      <c r="K468" s="53" t="s">
        <v>21</v>
      </c>
      <c r="L468" s="1" t="s">
        <v>250</v>
      </c>
      <c r="N468" t="str">
        <f t="shared" si="21"/>
        <v>NÃO</v>
      </c>
      <c r="O468" t="str">
        <f t="shared" si="22"/>
        <v/>
      </c>
      <c r="P468" s="50" t="str">
        <f t="shared" si="23"/>
        <v>45616105318038646SALÁRIO1104,845615</v>
      </c>
      <c r="Q468" s="1">
        <f>IF(A468=0,"",VLOOKUP($A468,RESUMO!$A$8:$B$83,2,FALSE))</f>
        <v>14</v>
      </c>
    </row>
    <row r="469" spans="1:17" x14ac:dyDescent="0.25">
      <c r="A469" s="51">
        <v>45616</v>
      </c>
      <c r="B469" s="1">
        <v>1</v>
      </c>
      <c r="C469" s="49" t="s">
        <v>368</v>
      </c>
      <c r="D469" s="52" t="s">
        <v>369</v>
      </c>
      <c r="E469" s="41" t="s">
        <v>19</v>
      </c>
      <c r="G469" s="55">
        <v>1104.8</v>
      </c>
      <c r="I469" s="55">
        <v>1104.8</v>
      </c>
      <c r="J469" s="1" t="s">
        <v>543</v>
      </c>
      <c r="K469" s="53" t="s">
        <v>21</v>
      </c>
      <c r="L469" s="1" t="s">
        <v>370</v>
      </c>
      <c r="N469" t="str">
        <f t="shared" si="21"/>
        <v>NÃO</v>
      </c>
      <c r="O469" t="str">
        <f t="shared" si="22"/>
        <v/>
      </c>
      <c r="P469" s="50" t="str">
        <f t="shared" si="23"/>
        <v>45616103213713643SALÁRIO1104,845615</v>
      </c>
      <c r="Q469" s="1">
        <f>IF(A469=0,"",VLOOKUP($A469,RESUMO!$A$8:$B$83,2,FALSE))</f>
        <v>14</v>
      </c>
    </row>
    <row r="470" spans="1:17" x14ac:dyDescent="0.25">
      <c r="A470" s="51">
        <v>45616</v>
      </c>
      <c r="B470" s="1">
        <v>1</v>
      </c>
      <c r="C470" s="49" t="s">
        <v>73</v>
      </c>
      <c r="D470" s="52" t="s">
        <v>74</v>
      </c>
      <c r="E470" s="41" t="s">
        <v>562</v>
      </c>
      <c r="G470" s="55">
        <v>1500</v>
      </c>
      <c r="I470" s="55">
        <v>1500</v>
      </c>
      <c r="J470" s="1" t="s">
        <v>543</v>
      </c>
      <c r="K470" s="53" t="s">
        <v>21</v>
      </c>
      <c r="L470" s="1" t="s">
        <v>76</v>
      </c>
      <c r="N470" t="str">
        <f t="shared" si="21"/>
        <v>NÃO</v>
      </c>
      <c r="O470" t="str">
        <f t="shared" si="22"/>
        <v/>
      </c>
      <c r="P470" s="50" t="str">
        <f t="shared" si="23"/>
        <v>4561616601611867213º SALÁRIO150045615</v>
      </c>
      <c r="Q470" s="1">
        <f>IF(A470=0,"",VLOOKUP($A470,RESUMO!$A$8:$B$83,2,FALSE))</f>
        <v>14</v>
      </c>
    </row>
    <row r="471" spans="1:17" x14ac:dyDescent="0.25">
      <c r="A471" s="51">
        <v>45616</v>
      </c>
      <c r="B471" s="1">
        <v>1</v>
      </c>
      <c r="C471" s="49" t="s">
        <v>23</v>
      </c>
      <c r="D471" s="52" t="s">
        <v>24</v>
      </c>
      <c r="E471" s="41" t="s">
        <v>562</v>
      </c>
      <c r="G471" s="55">
        <v>572.5</v>
      </c>
      <c r="I471" s="55">
        <v>572.5</v>
      </c>
      <c r="J471" s="1" t="s">
        <v>543</v>
      </c>
      <c r="K471" s="53" t="s">
        <v>21</v>
      </c>
      <c r="L471" s="1" t="s">
        <v>25</v>
      </c>
      <c r="N471" t="str">
        <f t="shared" si="21"/>
        <v>NÃO</v>
      </c>
      <c r="O471" t="str">
        <f t="shared" si="22"/>
        <v/>
      </c>
      <c r="P471" s="50" t="str">
        <f t="shared" si="23"/>
        <v>4561610408327863313º SALÁRIO572,545615</v>
      </c>
      <c r="Q471" s="1">
        <f>IF(A471=0,"",VLOOKUP($A471,RESUMO!$A$8:$B$83,2,FALSE))</f>
        <v>14</v>
      </c>
    </row>
    <row r="472" spans="1:17" x14ac:dyDescent="0.25">
      <c r="A472" s="51">
        <v>45616</v>
      </c>
      <c r="B472" s="1">
        <v>1</v>
      </c>
      <c r="C472" s="49" t="s">
        <v>81</v>
      </c>
      <c r="D472" s="52" t="s">
        <v>82</v>
      </c>
      <c r="E472" s="41" t="s">
        <v>562</v>
      </c>
      <c r="G472" s="55">
        <v>401.75</v>
      </c>
      <c r="I472" s="55">
        <v>401.75</v>
      </c>
      <c r="J472" s="1" t="s">
        <v>543</v>
      </c>
      <c r="K472" s="53" t="s">
        <v>21</v>
      </c>
      <c r="L472" s="1" t="s">
        <v>83</v>
      </c>
      <c r="N472" t="str">
        <f t="shared" si="21"/>
        <v>NÃO</v>
      </c>
      <c r="O472" t="str">
        <f t="shared" si="22"/>
        <v/>
      </c>
      <c r="P472" s="50" t="str">
        <f t="shared" si="23"/>
        <v>4561610097796476013º SALÁRIO401,7545615</v>
      </c>
      <c r="Q472" s="1">
        <f>IF(A472=0,"",VLOOKUP($A472,RESUMO!$A$8:$B$83,2,FALSE))</f>
        <v>14</v>
      </c>
    </row>
    <row r="473" spans="1:17" x14ac:dyDescent="0.25">
      <c r="A473" s="51">
        <v>45616</v>
      </c>
      <c r="B473" s="1">
        <v>1</v>
      </c>
      <c r="C473" s="49" t="s">
        <v>132</v>
      </c>
      <c r="D473" s="52" t="s">
        <v>133</v>
      </c>
      <c r="E473" s="41" t="s">
        <v>562</v>
      </c>
      <c r="G473" s="55">
        <v>575.41999999999996</v>
      </c>
      <c r="I473" s="55">
        <v>575.41999999999996</v>
      </c>
      <c r="J473" s="1" t="s">
        <v>543</v>
      </c>
      <c r="K473" s="53" t="s">
        <v>21</v>
      </c>
      <c r="L473" s="1" t="s">
        <v>135</v>
      </c>
      <c r="N473" t="str">
        <f t="shared" si="21"/>
        <v>NÃO</v>
      </c>
      <c r="O473" t="str">
        <f t="shared" si="22"/>
        <v/>
      </c>
      <c r="P473" s="50" t="str">
        <f t="shared" si="23"/>
        <v>4561610401602486213º SALÁRIO575,4245615</v>
      </c>
      <c r="Q473" s="1">
        <f>IF(A473=0,"",VLOOKUP($A473,RESUMO!$A$8:$B$83,2,FALSE))</f>
        <v>14</v>
      </c>
    </row>
    <row r="474" spans="1:17" x14ac:dyDescent="0.25">
      <c r="A474" s="51">
        <v>45616</v>
      </c>
      <c r="B474" s="1">
        <v>1</v>
      </c>
      <c r="C474" s="49" t="s">
        <v>155</v>
      </c>
      <c r="D474" s="52" t="s">
        <v>156</v>
      </c>
      <c r="E474" s="41" t="s">
        <v>562</v>
      </c>
      <c r="G474" s="55">
        <v>575.41999999999996</v>
      </c>
      <c r="I474" s="55">
        <v>575.41999999999996</v>
      </c>
      <c r="J474" s="1" t="s">
        <v>543</v>
      </c>
      <c r="K474" s="53" t="s">
        <v>21</v>
      </c>
      <c r="L474" s="1" t="s">
        <v>158</v>
      </c>
      <c r="N474" t="str">
        <f t="shared" si="21"/>
        <v>NÃO</v>
      </c>
      <c r="O474" t="str">
        <f t="shared" si="22"/>
        <v/>
      </c>
      <c r="P474" s="50" t="str">
        <f t="shared" si="23"/>
        <v>4561615422825560413º SALÁRIO575,4245615</v>
      </c>
      <c r="Q474" s="1">
        <f>IF(A474=0,"",VLOOKUP($A474,RESUMO!$A$8:$B$83,2,FALSE))</f>
        <v>14</v>
      </c>
    </row>
    <row r="475" spans="1:17" x14ac:dyDescent="0.25">
      <c r="A475" s="51">
        <v>45616</v>
      </c>
      <c r="B475" s="1">
        <v>1</v>
      </c>
      <c r="C475" s="49" t="s">
        <v>245</v>
      </c>
      <c r="D475" s="52" t="s">
        <v>246</v>
      </c>
      <c r="E475" s="41" t="s">
        <v>562</v>
      </c>
      <c r="G475" s="55">
        <v>575.41999999999996</v>
      </c>
      <c r="I475" s="55">
        <v>575.41999999999996</v>
      </c>
      <c r="J475" s="1" t="s">
        <v>543</v>
      </c>
      <c r="K475" s="53" t="s">
        <v>21</v>
      </c>
      <c r="L475" s="1" t="s">
        <v>247</v>
      </c>
      <c r="N475" t="str">
        <f t="shared" si="21"/>
        <v>NÃO</v>
      </c>
      <c r="O475" t="str">
        <f t="shared" si="22"/>
        <v/>
      </c>
      <c r="P475" s="50" t="str">
        <f t="shared" si="23"/>
        <v>4561611223530361713º SALÁRIO575,4245615</v>
      </c>
      <c r="Q475" s="1">
        <f>IF(A475=0,"",VLOOKUP($A475,RESUMO!$A$8:$B$83,2,FALSE))</f>
        <v>14</v>
      </c>
    </row>
    <row r="476" spans="1:17" x14ac:dyDescent="0.25">
      <c r="A476" s="51">
        <v>45616</v>
      </c>
      <c r="B476" s="1">
        <v>1</v>
      </c>
      <c r="C476" s="49" t="s">
        <v>248</v>
      </c>
      <c r="D476" s="52" t="s">
        <v>249</v>
      </c>
      <c r="E476" s="41" t="s">
        <v>562</v>
      </c>
      <c r="G476" s="55">
        <v>575.41999999999996</v>
      </c>
      <c r="I476" s="55">
        <v>575.41999999999996</v>
      </c>
      <c r="J476" s="1" t="s">
        <v>543</v>
      </c>
      <c r="K476" s="53" t="s">
        <v>21</v>
      </c>
      <c r="L476" s="1" t="s">
        <v>250</v>
      </c>
      <c r="N476" t="str">
        <f t="shared" si="21"/>
        <v>NÃO</v>
      </c>
      <c r="O476" t="str">
        <f t="shared" si="22"/>
        <v/>
      </c>
      <c r="P476" s="50" t="str">
        <f t="shared" si="23"/>
        <v>4561610531803864613º SALÁRIO575,4245615</v>
      </c>
      <c r="Q476" s="1">
        <f>IF(A476=0,"",VLOOKUP($A476,RESUMO!$A$8:$B$83,2,FALSE))</f>
        <v>14</v>
      </c>
    </row>
    <row r="477" spans="1:17" x14ac:dyDescent="0.25">
      <c r="A477" s="51">
        <v>45616</v>
      </c>
      <c r="B477" s="1">
        <v>1</v>
      </c>
      <c r="C477" s="49" t="s">
        <v>368</v>
      </c>
      <c r="D477" s="52" t="s">
        <v>369</v>
      </c>
      <c r="E477" s="41" t="s">
        <v>562</v>
      </c>
      <c r="G477" s="55">
        <v>345.25</v>
      </c>
      <c r="I477" s="55">
        <v>345.25</v>
      </c>
      <c r="J477" s="1" t="s">
        <v>543</v>
      </c>
      <c r="K477" s="53" t="s">
        <v>21</v>
      </c>
      <c r="L477" s="1" t="s">
        <v>370</v>
      </c>
      <c r="N477" t="str">
        <f t="shared" si="21"/>
        <v>NÃO</v>
      </c>
      <c r="O477" t="str">
        <f t="shared" si="22"/>
        <v/>
      </c>
      <c r="P477" s="50" t="str">
        <f t="shared" si="23"/>
        <v>4561610321371364313º SALÁRIO345,2545615</v>
      </c>
      <c r="Q477" s="1">
        <f>IF(A477=0,"",VLOOKUP($A477,RESUMO!$A$8:$B$83,2,FALSE))</f>
        <v>14</v>
      </c>
    </row>
    <row r="478" spans="1:17" x14ac:dyDescent="0.25">
      <c r="A478" s="51">
        <v>45616</v>
      </c>
      <c r="B478" s="1">
        <v>1</v>
      </c>
      <c r="C478" s="49" t="s">
        <v>416</v>
      </c>
      <c r="D478" s="52" t="s">
        <v>417</v>
      </c>
      <c r="E478" s="41" t="s">
        <v>134</v>
      </c>
      <c r="G478" s="55">
        <v>48.2</v>
      </c>
      <c r="H478" s="58">
        <v>9</v>
      </c>
      <c r="I478" s="55">
        <v>433.8</v>
      </c>
      <c r="J478" s="1" t="s">
        <v>543</v>
      </c>
      <c r="K478" s="53" t="s">
        <v>21</v>
      </c>
      <c r="L478" s="1" t="s">
        <v>418</v>
      </c>
      <c r="N478" t="str">
        <f t="shared" si="21"/>
        <v>NÃO</v>
      </c>
      <c r="O478" t="str">
        <f t="shared" si="22"/>
        <v/>
      </c>
      <c r="P478" s="50" t="str">
        <f t="shared" si="23"/>
        <v>45616116700914655TRANSPORTE48,245615</v>
      </c>
      <c r="Q478" s="1">
        <f>IF(A478=0,"",VLOOKUP($A478,RESUMO!$A$8:$B$83,2,FALSE))</f>
        <v>14</v>
      </c>
    </row>
    <row r="479" spans="1:17" x14ac:dyDescent="0.25">
      <c r="A479" s="51">
        <v>45616</v>
      </c>
      <c r="B479" s="1">
        <v>1</v>
      </c>
      <c r="C479" s="49" t="s">
        <v>419</v>
      </c>
      <c r="D479" s="52" t="s">
        <v>420</v>
      </c>
      <c r="E479" s="41" t="s">
        <v>134</v>
      </c>
      <c r="G479" s="55">
        <v>48.2</v>
      </c>
      <c r="H479" s="58">
        <v>9</v>
      </c>
      <c r="I479" s="55">
        <v>433.8</v>
      </c>
      <c r="J479" s="1" t="s">
        <v>543</v>
      </c>
      <c r="K479" s="53" t="s">
        <v>21</v>
      </c>
      <c r="L479" s="1" t="s">
        <v>421</v>
      </c>
      <c r="N479" t="str">
        <f t="shared" si="21"/>
        <v>NÃO</v>
      </c>
      <c r="O479" t="str">
        <f t="shared" si="22"/>
        <v/>
      </c>
      <c r="P479" s="50" t="str">
        <f t="shared" si="23"/>
        <v>45616116700955688TRANSPORTE48,245615</v>
      </c>
      <c r="Q479" s="1">
        <f>IF(A479=0,"",VLOOKUP($A479,RESUMO!$A$8:$B$83,2,FALSE))</f>
        <v>14</v>
      </c>
    </row>
    <row r="480" spans="1:17" x14ac:dyDescent="0.25">
      <c r="A480" s="51">
        <v>45616</v>
      </c>
      <c r="B480" s="1">
        <v>1</v>
      </c>
      <c r="C480" s="49" t="s">
        <v>416</v>
      </c>
      <c r="D480" s="52" t="s">
        <v>417</v>
      </c>
      <c r="E480" s="41" t="s">
        <v>136</v>
      </c>
      <c r="G480" s="55">
        <v>4</v>
      </c>
      <c r="H480" s="58">
        <v>9</v>
      </c>
      <c r="I480" s="55">
        <v>36</v>
      </c>
      <c r="J480" s="1" t="s">
        <v>543</v>
      </c>
      <c r="K480" s="53" t="s">
        <v>21</v>
      </c>
      <c r="L480" s="1" t="s">
        <v>418</v>
      </c>
      <c r="N480" t="str">
        <f t="shared" si="21"/>
        <v>NÃO</v>
      </c>
      <c r="O480" t="str">
        <f t="shared" si="22"/>
        <v/>
      </c>
      <c r="P480" s="50" t="str">
        <f t="shared" si="23"/>
        <v>45616116700914655CAFÉ445615</v>
      </c>
      <c r="Q480" s="1">
        <f>IF(A480=0,"",VLOOKUP($A480,RESUMO!$A$8:$B$83,2,FALSE))</f>
        <v>14</v>
      </c>
    </row>
    <row r="481" spans="1:17" x14ac:dyDescent="0.25">
      <c r="A481" s="51">
        <v>45616</v>
      </c>
      <c r="B481" s="1">
        <v>1</v>
      </c>
      <c r="C481" s="49" t="s">
        <v>419</v>
      </c>
      <c r="D481" s="52" t="s">
        <v>420</v>
      </c>
      <c r="E481" s="41" t="s">
        <v>136</v>
      </c>
      <c r="G481" s="55">
        <v>4</v>
      </c>
      <c r="H481" s="58">
        <v>9</v>
      </c>
      <c r="I481" s="55">
        <v>36</v>
      </c>
      <c r="J481" s="1" t="s">
        <v>543</v>
      </c>
      <c r="K481" s="53" t="s">
        <v>21</v>
      </c>
      <c r="L481" s="1" t="s">
        <v>421</v>
      </c>
      <c r="N481" t="str">
        <f t="shared" si="21"/>
        <v>NÃO</v>
      </c>
      <c r="O481" t="str">
        <f t="shared" si="22"/>
        <v/>
      </c>
      <c r="P481" s="50" t="str">
        <f t="shared" si="23"/>
        <v>45616116700955688CAFÉ445615</v>
      </c>
      <c r="Q481" s="1">
        <f>IF(A481=0,"",VLOOKUP($A481,RESUMO!$A$8:$B$83,2,FALSE))</f>
        <v>14</v>
      </c>
    </row>
    <row r="482" spans="1:17" x14ac:dyDescent="0.25">
      <c r="A482" s="51">
        <v>45616</v>
      </c>
      <c r="B482" s="1">
        <v>1</v>
      </c>
      <c r="C482" s="49" t="s">
        <v>282</v>
      </c>
      <c r="D482" s="52" t="s">
        <v>283</v>
      </c>
      <c r="E482" s="41" t="s">
        <v>157</v>
      </c>
      <c r="G482" s="55">
        <v>230</v>
      </c>
      <c r="H482" s="58">
        <v>10</v>
      </c>
      <c r="I482" s="55">
        <v>2300</v>
      </c>
      <c r="J482" s="1" t="s">
        <v>543</v>
      </c>
      <c r="K482" s="53" t="s">
        <v>21</v>
      </c>
      <c r="L482" s="1" t="s">
        <v>284</v>
      </c>
      <c r="N482" t="str">
        <f t="shared" si="21"/>
        <v>NÃO</v>
      </c>
      <c r="O482" t="str">
        <f t="shared" si="22"/>
        <v/>
      </c>
      <c r="P482" s="50" t="str">
        <f t="shared" si="23"/>
        <v>45616103120153567DIÁRIA23045615</v>
      </c>
      <c r="Q482" s="1">
        <f>IF(A482=0,"",VLOOKUP($A482,RESUMO!$A$8:$B$83,2,FALSE))</f>
        <v>14</v>
      </c>
    </row>
    <row r="483" spans="1:17" x14ac:dyDescent="0.25">
      <c r="A483" s="51">
        <v>45616</v>
      </c>
      <c r="B483" s="1">
        <v>1</v>
      </c>
      <c r="C483" s="49" t="s">
        <v>413</v>
      </c>
      <c r="D483" s="52" t="s">
        <v>414</v>
      </c>
      <c r="E483" s="41" t="s">
        <v>157</v>
      </c>
      <c r="G483" s="55">
        <v>230</v>
      </c>
      <c r="H483" s="58">
        <v>6</v>
      </c>
      <c r="I483" s="55">
        <v>1380</v>
      </c>
      <c r="J483" s="1" t="s">
        <v>543</v>
      </c>
      <c r="K483" s="53" t="s">
        <v>21</v>
      </c>
      <c r="L483" s="1" t="s">
        <v>415</v>
      </c>
      <c r="N483" t="str">
        <f t="shared" si="21"/>
        <v>NÃO</v>
      </c>
      <c r="O483" t="str">
        <f t="shared" si="22"/>
        <v/>
      </c>
      <c r="P483" s="50" t="str">
        <f t="shared" si="23"/>
        <v>45616102038736375DIÁRIA23045615</v>
      </c>
      <c r="Q483" s="1">
        <f>IF(A483=0,"",VLOOKUP($A483,RESUMO!$A$8:$B$83,2,FALSE))</f>
        <v>14</v>
      </c>
    </row>
    <row r="484" spans="1:17" x14ac:dyDescent="0.25">
      <c r="A484" s="51">
        <v>45616</v>
      </c>
      <c r="B484" s="1">
        <v>1</v>
      </c>
      <c r="C484" s="49" t="s">
        <v>416</v>
      </c>
      <c r="D484" s="52" t="s">
        <v>417</v>
      </c>
      <c r="E484" s="41" t="s">
        <v>157</v>
      </c>
      <c r="G484" s="55">
        <v>160</v>
      </c>
      <c r="H484" s="58">
        <v>10</v>
      </c>
      <c r="I484" s="55">
        <v>1600</v>
      </c>
      <c r="J484" s="1" t="s">
        <v>543</v>
      </c>
      <c r="K484" s="53" t="s">
        <v>21</v>
      </c>
      <c r="L484" s="1" t="s">
        <v>418</v>
      </c>
      <c r="N484" t="str">
        <f t="shared" si="21"/>
        <v>NÃO</v>
      </c>
      <c r="O484" t="str">
        <f t="shared" si="22"/>
        <v/>
      </c>
      <c r="P484" s="50" t="str">
        <f t="shared" si="23"/>
        <v>45616116700914655DIÁRIA16045615</v>
      </c>
      <c r="Q484" s="1">
        <f>IF(A484=0,"",VLOOKUP($A484,RESUMO!$A$8:$B$83,2,FALSE))</f>
        <v>14</v>
      </c>
    </row>
    <row r="485" spans="1:17" x14ac:dyDescent="0.25">
      <c r="A485" s="51">
        <v>45616</v>
      </c>
      <c r="B485" s="1">
        <v>1</v>
      </c>
      <c r="C485" s="49" t="s">
        <v>419</v>
      </c>
      <c r="D485" s="52" t="s">
        <v>420</v>
      </c>
      <c r="E485" s="41" t="s">
        <v>157</v>
      </c>
      <c r="G485" s="55">
        <v>130</v>
      </c>
      <c r="H485" s="58">
        <v>10</v>
      </c>
      <c r="I485" s="55">
        <v>1300</v>
      </c>
      <c r="J485" s="1" t="s">
        <v>543</v>
      </c>
      <c r="K485" s="53" t="s">
        <v>21</v>
      </c>
      <c r="L485" s="1" t="s">
        <v>421</v>
      </c>
      <c r="N485" t="str">
        <f t="shared" si="21"/>
        <v>NÃO</v>
      </c>
      <c r="O485" t="str">
        <f t="shared" si="22"/>
        <v/>
      </c>
      <c r="P485" s="50" t="str">
        <f t="shared" si="23"/>
        <v>45616116700955688DIÁRIA13045615</v>
      </c>
      <c r="Q485" s="1">
        <f>IF(A485=0,"",VLOOKUP($A485,RESUMO!$A$8:$B$83,2,FALSE))</f>
        <v>14</v>
      </c>
    </row>
    <row r="486" spans="1:17" x14ac:dyDescent="0.25">
      <c r="A486" s="51">
        <v>45616</v>
      </c>
      <c r="B486" s="1">
        <v>1</v>
      </c>
      <c r="C486" s="49" t="s">
        <v>499</v>
      </c>
      <c r="D486" s="52" t="s">
        <v>500</v>
      </c>
      <c r="E486" s="41" t="s">
        <v>157</v>
      </c>
      <c r="G486" s="55">
        <v>230</v>
      </c>
      <c r="H486" s="58">
        <v>8</v>
      </c>
      <c r="I486" s="55">
        <v>1840</v>
      </c>
      <c r="J486" s="1" t="s">
        <v>543</v>
      </c>
      <c r="K486" s="53" t="s">
        <v>21</v>
      </c>
      <c r="L486" s="1" t="s">
        <v>501</v>
      </c>
      <c r="N486" t="str">
        <f t="shared" si="21"/>
        <v>NÃO</v>
      </c>
      <c r="O486" t="str">
        <f t="shared" si="22"/>
        <v/>
      </c>
      <c r="P486" s="50" t="str">
        <f t="shared" si="23"/>
        <v>45616112054582638DIÁRIA23045615</v>
      </c>
      <c r="Q486" s="1">
        <f>IF(A486=0,"",VLOOKUP($A486,RESUMO!$A$8:$B$83,2,FALSE))</f>
        <v>14</v>
      </c>
    </row>
    <row r="487" spans="1:17" x14ac:dyDescent="0.25">
      <c r="A487" s="40">
        <v>45631</v>
      </c>
      <c r="B487" s="54">
        <v>1</v>
      </c>
      <c r="C487" t="s">
        <v>563</v>
      </c>
      <c r="D487" t="s">
        <v>283</v>
      </c>
      <c r="E487" t="s">
        <v>157</v>
      </c>
      <c r="G487" s="60">
        <v>230</v>
      </c>
      <c r="H487">
        <v>9</v>
      </c>
      <c r="I487" s="60">
        <v>2070</v>
      </c>
      <c r="J487" s="40">
        <v>45632</v>
      </c>
      <c r="K487" t="s">
        <v>21</v>
      </c>
      <c r="L487" t="s">
        <v>284</v>
      </c>
      <c r="N487" t="str">
        <f t="shared" si="21"/>
        <v>NÃO</v>
      </c>
      <c r="O487" t="str">
        <f t="shared" si="22"/>
        <v/>
      </c>
      <c r="P487" s="50" t="str">
        <f t="shared" si="23"/>
        <v>45631100003120153567DIÁRIA23045632</v>
      </c>
      <c r="Q487" s="1">
        <f>IF(A487=0,"",VLOOKUP($A487,RESUMO!$A$8:$B$83,2,FALSE))</f>
        <v>15</v>
      </c>
    </row>
    <row r="488" spans="1:17" x14ac:dyDescent="0.25">
      <c r="A488" s="40">
        <v>45631</v>
      </c>
      <c r="B488" s="54">
        <v>1</v>
      </c>
      <c r="C488" t="s">
        <v>564</v>
      </c>
      <c r="D488" t="s">
        <v>160</v>
      </c>
      <c r="E488" t="s">
        <v>157</v>
      </c>
      <c r="G488" s="60">
        <v>250</v>
      </c>
      <c r="H488">
        <v>8</v>
      </c>
      <c r="I488" s="60">
        <v>2000</v>
      </c>
      <c r="J488" s="40">
        <v>45632</v>
      </c>
      <c r="K488" t="s">
        <v>21</v>
      </c>
      <c r="L488" t="s">
        <v>161</v>
      </c>
      <c r="N488" t="str">
        <f t="shared" si="21"/>
        <v>NÃO</v>
      </c>
      <c r="O488" t="str">
        <f t="shared" si="22"/>
        <v/>
      </c>
      <c r="P488" s="50" t="str">
        <f t="shared" si="23"/>
        <v>45631100000000000600DIÁRIA25045632</v>
      </c>
      <c r="Q488" s="1">
        <f>IF(A488=0,"",VLOOKUP($A488,RESUMO!$A$8:$B$83,2,FALSE))</f>
        <v>15</v>
      </c>
    </row>
    <row r="489" spans="1:17" x14ac:dyDescent="0.25">
      <c r="A489" s="40">
        <v>45631</v>
      </c>
      <c r="B489" s="54">
        <v>1</v>
      </c>
      <c r="C489" t="s">
        <v>565</v>
      </c>
      <c r="D489" t="s">
        <v>414</v>
      </c>
      <c r="E489" t="s">
        <v>157</v>
      </c>
      <c r="G489" s="60">
        <v>230</v>
      </c>
      <c r="H489">
        <v>5</v>
      </c>
      <c r="I489" s="60">
        <v>1150</v>
      </c>
      <c r="J489" s="40">
        <v>45632</v>
      </c>
      <c r="K489" t="s">
        <v>21</v>
      </c>
      <c r="L489" t="s">
        <v>415</v>
      </c>
      <c r="N489" t="str">
        <f t="shared" si="21"/>
        <v>NÃO</v>
      </c>
      <c r="O489" t="str">
        <f t="shared" si="22"/>
        <v/>
      </c>
      <c r="P489" s="50" t="str">
        <f t="shared" si="23"/>
        <v>45631100002038736375DIÁRIA23045632</v>
      </c>
      <c r="Q489" s="1">
        <f>IF(A489=0,"",VLOOKUP($A489,RESUMO!$A$8:$B$83,2,FALSE))</f>
        <v>15</v>
      </c>
    </row>
    <row r="490" spans="1:17" x14ac:dyDescent="0.25">
      <c r="A490" s="40">
        <v>45631</v>
      </c>
      <c r="B490" s="54">
        <v>1</v>
      </c>
      <c r="C490" t="s">
        <v>566</v>
      </c>
      <c r="D490" t="s">
        <v>500</v>
      </c>
      <c r="E490" t="s">
        <v>157</v>
      </c>
      <c r="G490" s="60">
        <v>230</v>
      </c>
      <c r="H490">
        <v>6</v>
      </c>
      <c r="I490" s="60">
        <v>1380</v>
      </c>
      <c r="J490" s="40">
        <v>45632</v>
      </c>
      <c r="K490" t="s">
        <v>21</v>
      </c>
      <c r="L490" t="s">
        <v>501</v>
      </c>
      <c r="N490" t="str">
        <f t="shared" si="21"/>
        <v>NÃO</v>
      </c>
      <c r="O490" t="str">
        <f t="shared" si="22"/>
        <v/>
      </c>
      <c r="P490" s="50" t="str">
        <f t="shared" si="23"/>
        <v>45631100012054582638DIÁRIA23045632</v>
      </c>
      <c r="Q490" s="1">
        <f>IF(A490=0,"",VLOOKUP($A490,RESUMO!$A$8:$B$83,2,FALSE))</f>
        <v>15</v>
      </c>
    </row>
    <row r="491" spans="1:17" x14ac:dyDescent="0.25">
      <c r="A491" s="40">
        <v>45631</v>
      </c>
      <c r="B491" s="54">
        <v>1</v>
      </c>
      <c r="C491" t="s">
        <v>567</v>
      </c>
      <c r="D491" t="s">
        <v>420</v>
      </c>
      <c r="E491" t="s">
        <v>19</v>
      </c>
      <c r="G491" s="60">
        <v>594.59</v>
      </c>
      <c r="H491">
        <v>1</v>
      </c>
      <c r="I491" s="60">
        <v>594.59</v>
      </c>
      <c r="J491" s="40">
        <v>45632</v>
      </c>
      <c r="K491" t="s">
        <v>21</v>
      </c>
      <c r="L491" t="s">
        <v>421</v>
      </c>
      <c r="N491" t="str">
        <f t="shared" si="21"/>
        <v>NÃO</v>
      </c>
      <c r="O491" t="str">
        <f t="shared" si="22"/>
        <v/>
      </c>
      <c r="P491" s="50" t="str">
        <f t="shared" si="23"/>
        <v>45631100016700955688SALÁRIO594,5945632</v>
      </c>
      <c r="Q491" s="1">
        <f>IF(A491=0,"",VLOOKUP($A491,RESUMO!$A$8:$B$83,2,FALSE))</f>
        <v>15</v>
      </c>
    </row>
    <row r="492" spans="1:17" x14ac:dyDescent="0.25">
      <c r="A492" s="40">
        <v>45631</v>
      </c>
      <c r="B492" s="54">
        <v>1</v>
      </c>
      <c r="C492" t="s">
        <v>567</v>
      </c>
      <c r="D492" t="s">
        <v>420</v>
      </c>
      <c r="E492" t="s">
        <v>134</v>
      </c>
      <c r="G492" s="60">
        <v>48.2</v>
      </c>
      <c r="H492">
        <v>14</v>
      </c>
      <c r="I492" s="60">
        <v>674.8</v>
      </c>
      <c r="J492" s="40">
        <v>45632</v>
      </c>
      <c r="K492" t="s">
        <v>21</v>
      </c>
      <c r="L492" t="s">
        <v>421</v>
      </c>
      <c r="N492" t="str">
        <f t="shared" si="21"/>
        <v>NÃO</v>
      </c>
      <c r="O492" t="str">
        <f t="shared" si="22"/>
        <v/>
      </c>
      <c r="P492" s="50" t="str">
        <f t="shared" si="23"/>
        <v>45631100016700955688TRANSPORTE48,245632</v>
      </c>
      <c r="Q492" s="1">
        <f>IF(A492=0,"",VLOOKUP($A492,RESUMO!$A$8:$B$83,2,FALSE))</f>
        <v>15</v>
      </c>
    </row>
    <row r="493" spans="1:17" x14ac:dyDescent="0.25">
      <c r="A493" s="40">
        <v>45631</v>
      </c>
      <c r="B493" s="54">
        <v>1</v>
      </c>
      <c r="C493" t="s">
        <v>567</v>
      </c>
      <c r="D493" t="s">
        <v>420</v>
      </c>
      <c r="E493" t="s">
        <v>136</v>
      </c>
      <c r="G493" s="60">
        <v>4</v>
      </c>
      <c r="H493">
        <v>14</v>
      </c>
      <c r="I493" s="60">
        <v>56</v>
      </c>
      <c r="J493" s="40">
        <v>45632</v>
      </c>
      <c r="K493" t="s">
        <v>21</v>
      </c>
      <c r="L493" t="s">
        <v>421</v>
      </c>
      <c r="N493" t="str">
        <f t="shared" si="21"/>
        <v>NÃO</v>
      </c>
      <c r="O493" t="str">
        <f t="shared" si="22"/>
        <v/>
      </c>
      <c r="P493" s="50" t="str">
        <f t="shared" si="23"/>
        <v>45631100016700955688CAFÉ445632</v>
      </c>
      <c r="Q493" s="1">
        <f>IF(A493=0,"",VLOOKUP($A493,RESUMO!$A$8:$B$83,2,FALSE))</f>
        <v>15</v>
      </c>
    </row>
    <row r="494" spans="1:17" x14ac:dyDescent="0.25">
      <c r="A494" s="40">
        <v>45631</v>
      </c>
      <c r="B494" s="54">
        <v>1</v>
      </c>
      <c r="C494" t="s">
        <v>568</v>
      </c>
      <c r="D494" t="s">
        <v>156</v>
      </c>
      <c r="E494" t="s">
        <v>19</v>
      </c>
      <c r="G494" s="60">
        <v>508.22</v>
      </c>
      <c r="H494">
        <v>1</v>
      </c>
      <c r="I494" s="60">
        <v>508.22</v>
      </c>
      <c r="J494" s="40">
        <v>45632</v>
      </c>
      <c r="K494" t="s">
        <v>21</v>
      </c>
      <c r="L494" t="s">
        <v>158</v>
      </c>
      <c r="N494" t="str">
        <f t="shared" si="21"/>
        <v>NÃO</v>
      </c>
      <c r="O494" t="str">
        <f t="shared" si="22"/>
        <v/>
      </c>
      <c r="P494" s="50" t="str">
        <f t="shared" si="23"/>
        <v>45631100054228255604SALÁRIO508,2245632</v>
      </c>
      <c r="Q494" s="1">
        <f>IF(A494=0,"",VLOOKUP($A494,RESUMO!$A$8:$B$83,2,FALSE))</f>
        <v>15</v>
      </c>
    </row>
    <row r="495" spans="1:17" x14ac:dyDescent="0.25">
      <c r="A495" s="40">
        <v>45631</v>
      </c>
      <c r="B495" s="54">
        <v>1</v>
      </c>
      <c r="C495" t="s">
        <v>568</v>
      </c>
      <c r="D495" t="s">
        <v>156</v>
      </c>
      <c r="E495" t="s">
        <v>134</v>
      </c>
      <c r="G495" s="60">
        <v>33.299999999999997</v>
      </c>
      <c r="H495">
        <v>4</v>
      </c>
      <c r="I495" s="60">
        <v>133.19999999999999</v>
      </c>
      <c r="J495" s="40">
        <v>45632</v>
      </c>
      <c r="K495" t="s">
        <v>21</v>
      </c>
      <c r="L495" t="s">
        <v>158</v>
      </c>
      <c r="N495" t="str">
        <f t="shared" si="21"/>
        <v>NÃO</v>
      </c>
      <c r="O495" t="str">
        <f t="shared" si="22"/>
        <v/>
      </c>
      <c r="P495" s="50" t="str">
        <f t="shared" si="23"/>
        <v>45631100054228255604TRANSPORTE33,345632</v>
      </c>
      <c r="Q495" s="1">
        <f>IF(A495=0,"",VLOOKUP($A495,RESUMO!$A$8:$B$83,2,FALSE))</f>
        <v>15</v>
      </c>
    </row>
    <row r="496" spans="1:17" x14ac:dyDescent="0.25">
      <c r="A496" s="40">
        <v>45631</v>
      </c>
      <c r="B496" s="54">
        <v>1</v>
      </c>
      <c r="C496" t="s">
        <v>568</v>
      </c>
      <c r="D496" t="s">
        <v>156</v>
      </c>
      <c r="E496" t="s">
        <v>136</v>
      </c>
      <c r="G496" s="60">
        <v>4</v>
      </c>
      <c r="H496">
        <v>4</v>
      </c>
      <c r="I496" s="60">
        <v>16</v>
      </c>
      <c r="J496" s="40">
        <v>45632</v>
      </c>
      <c r="K496" t="s">
        <v>21</v>
      </c>
      <c r="L496" t="s">
        <v>158</v>
      </c>
      <c r="N496" t="str">
        <f t="shared" si="21"/>
        <v>NÃO</v>
      </c>
      <c r="O496" t="str">
        <f t="shared" si="22"/>
        <v/>
      </c>
      <c r="P496" s="50" t="str">
        <f t="shared" si="23"/>
        <v>45631100054228255604CAFÉ445632</v>
      </c>
      <c r="Q496" s="1">
        <f>IF(A496=0,"",VLOOKUP($A496,RESUMO!$A$8:$B$83,2,FALSE))</f>
        <v>15</v>
      </c>
    </row>
    <row r="497" spans="1:17" x14ac:dyDescent="0.25">
      <c r="A497" s="40">
        <v>45631</v>
      </c>
      <c r="B497" s="54">
        <v>1</v>
      </c>
      <c r="C497" t="s">
        <v>569</v>
      </c>
      <c r="D497" t="s">
        <v>133</v>
      </c>
      <c r="E497" t="s">
        <v>19</v>
      </c>
      <c r="G497" s="60">
        <v>1426.95</v>
      </c>
      <c r="H497">
        <v>1</v>
      </c>
      <c r="I497" s="60">
        <v>1426.95</v>
      </c>
      <c r="J497" s="40">
        <v>45632</v>
      </c>
      <c r="K497" t="s">
        <v>21</v>
      </c>
      <c r="L497" t="s">
        <v>135</v>
      </c>
      <c r="N497" t="str">
        <f t="shared" si="21"/>
        <v>NÃO</v>
      </c>
      <c r="O497" t="str">
        <f t="shared" si="22"/>
        <v/>
      </c>
      <c r="P497" s="50" t="str">
        <f t="shared" si="23"/>
        <v>45631100004016024862SALÁRIO1426,9545632</v>
      </c>
      <c r="Q497" s="1">
        <f>IF(A497=0,"",VLOOKUP($A497,RESUMO!$A$8:$B$83,2,FALSE))</f>
        <v>15</v>
      </c>
    </row>
    <row r="498" spans="1:17" x14ac:dyDescent="0.25">
      <c r="A498" s="40">
        <v>45631</v>
      </c>
      <c r="B498" s="54">
        <v>1</v>
      </c>
      <c r="C498" t="s">
        <v>569</v>
      </c>
      <c r="D498" t="s">
        <v>133</v>
      </c>
      <c r="E498" t="s">
        <v>134</v>
      </c>
      <c r="G498" s="60">
        <v>49.1</v>
      </c>
      <c r="H498">
        <v>14</v>
      </c>
      <c r="I498" s="60">
        <v>687.4</v>
      </c>
      <c r="J498" s="40">
        <v>45632</v>
      </c>
      <c r="K498" t="s">
        <v>21</v>
      </c>
      <c r="L498" t="s">
        <v>135</v>
      </c>
      <c r="N498" t="str">
        <f t="shared" si="21"/>
        <v>NÃO</v>
      </c>
      <c r="O498" t="str">
        <f t="shared" si="22"/>
        <v/>
      </c>
      <c r="P498" s="50" t="str">
        <f t="shared" si="23"/>
        <v>45631100004016024862TRANSPORTE49,145632</v>
      </c>
      <c r="Q498" s="1">
        <f>IF(A498=0,"",VLOOKUP($A498,RESUMO!$A$8:$B$83,2,FALSE))</f>
        <v>15</v>
      </c>
    </row>
    <row r="499" spans="1:17" x14ac:dyDescent="0.25">
      <c r="A499" s="40">
        <v>45631</v>
      </c>
      <c r="B499" s="54">
        <v>1</v>
      </c>
      <c r="C499" t="s">
        <v>569</v>
      </c>
      <c r="D499" t="s">
        <v>133</v>
      </c>
      <c r="E499" t="s">
        <v>136</v>
      </c>
      <c r="G499" s="60">
        <v>4</v>
      </c>
      <c r="H499">
        <v>14</v>
      </c>
      <c r="I499" s="60">
        <v>56</v>
      </c>
      <c r="J499" s="40">
        <v>45632</v>
      </c>
      <c r="K499" t="s">
        <v>21</v>
      </c>
      <c r="L499" t="s">
        <v>135</v>
      </c>
      <c r="N499" t="str">
        <f t="shared" si="21"/>
        <v>NÃO</v>
      </c>
      <c r="O499" t="str">
        <f t="shared" si="22"/>
        <v/>
      </c>
      <c r="P499" s="50" t="str">
        <f t="shared" si="23"/>
        <v>45631100004016024862CAFÉ445632</v>
      </c>
      <c r="Q499" s="1">
        <f>IF(A499=0,"",VLOOKUP($A499,RESUMO!$A$8:$B$83,2,FALSE))</f>
        <v>15</v>
      </c>
    </row>
    <row r="500" spans="1:17" x14ac:dyDescent="0.25">
      <c r="A500" s="40">
        <v>45631</v>
      </c>
      <c r="B500" s="54">
        <v>1</v>
      </c>
      <c r="C500" t="s">
        <v>570</v>
      </c>
      <c r="D500" t="s">
        <v>249</v>
      </c>
      <c r="E500" t="s">
        <v>19</v>
      </c>
      <c r="G500" s="60">
        <v>1345.92</v>
      </c>
      <c r="H500">
        <v>1</v>
      </c>
      <c r="I500" s="60">
        <v>1345.92</v>
      </c>
      <c r="J500" s="40">
        <v>45632</v>
      </c>
      <c r="K500" t="s">
        <v>21</v>
      </c>
      <c r="L500" t="s">
        <v>250</v>
      </c>
      <c r="N500" t="str">
        <f t="shared" si="21"/>
        <v>NÃO</v>
      </c>
      <c r="O500" t="str">
        <f t="shared" si="22"/>
        <v/>
      </c>
      <c r="P500" s="50" t="str">
        <f t="shared" si="23"/>
        <v>45631100005318038646SALÁRIO1345,9245632</v>
      </c>
      <c r="Q500" s="1">
        <f>IF(A500=0,"",VLOOKUP($A500,RESUMO!$A$8:$B$83,2,FALSE))</f>
        <v>15</v>
      </c>
    </row>
    <row r="501" spans="1:17" x14ac:dyDescent="0.25">
      <c r="A501" s="40">
        <v>45631</v>
      </c>
      <c r="B501" s="54">
        <v>1</v>
      </c>
      <c r="C501" t="s">
        <v>570</v>
      </c>
      <c r="D501" t="s">
        <v>249</v>
      </c>
      <c r="E501" t="s">
        <v>134</v>
      </c>
      <c r="G501" s="60">
        <v>37.299999999999997</v>
      </c>
      <c r="H501">
        <v>14</v>
      </c>
      <c r="I501" s="60">
        <v>522.20000000000005</v>
      </c>
      <c r="J501" s="40">
        <v>45632</v>
      </c>
      <c r="K501" t="s">
        <v>21</v>
      </c>
      <c r="L501" t="s">
        <v>250</v>
      </c>
      <c r="N501" t="str">
        <f t="shared" si="21"/>
        <v>NÃO</v>
      </c>
      <c r="O501" t="str">
        <f t="shared" si="22"/>
        <v/>
      </c>
      <c r="P501" s="50" t="str">
        <f t="shared" si="23"/>
        <v>45631100005318038646TRANSPORTE37,345632</v>
      </c>
      <c r="Q501" s="1">
        <f>IF(A501=0,"",VLOOKUP($A501,RESUMO!$A$8:$B$83,2,FALSE))</f>
        <v>15</v>
      </c>
    </row>
    <row r="502" spans="1:17" x14ac:dyDescent="0.25">
      <c r="A502" s="40">
        <v>45631</v>
      </c>
      <c r="B502" s="54">
        <v>1</v>
      </c>
      <c r="C502" t="s">
        <v>570</v>
      </c>
      <c r="D502" t="s">
        <v>249</v>
      </c>
      <c r="E502" t="s">
        <v>136</v>
      </c>
      <c r="G502" s="60">
        <v>4</v>
      </c>
      <c r="H502">
        <v>14</v>
      </c>
      <c r="I502" s="60">
        <v>56</v>
      </c>
      <c r="J502" s="40">
        <v>45632</v>
      </c>
      <c r="K502" t="s">
        <v>21</v>
      </c>
      <c r="L502" t="s">
        <v>250</v>
      </c>
      <c r="N502" t="str">
        <f t="shared" si="21"/>
        <v>NÃO</v>
      </c>
      <c r="O502" t="str">
        <f t="shared" si="22"/>
        <v/>
      </c>
      <c r="P502" s="50" t="str">
        <f t="shared" si="23"/>
        <v>45631100005318038646CAFÉ445632</v>
      </c>
      <c r="Q502" s="1">
        <f>IF(A502=0,"",VLOOKUP($A502,RESUMO!$A$8:$B$83,2,FALSE))</f>
        <v>15</v>
      </c>
    </row>
    <row r="503" spans="1:17" x14ac:dyDescent="0.25">
      <c r="A503" s="40">
        <v>45631</v>
      </c>
      <c r="B503" s="54">
        <v>1</v>
      </c>
      <c r="C503" t="s">
        <v>571</v>
      </c>
      <c r="D503" t="s">
        <v>82</v>
      </c>
      <c r="E503" t="s">
        <v>19</v>
      </c>
      <c r="G503" s="60">
        <v>840.75</v>
      </c>
      <c r="H503">
        <v>1</v>
      </c>
      <c r="I503" s="60">
        <v>840.75</v>
      </c>
      <c r="J503" s="40">
        <v>45632</v>
      </c>
      <c r="K503" t="s">
        <v>21</v>
      </c>
      <c r="L503" t="s">
        <v>83</v>
      </c>
      <c r="N503" t="str">
        <f t="shared" si="21"/>
        <v>NÃO</v>
      </c>
      <c r="O503" t="str">
        <f t="shared" si="22"/>
        <v/>
      </c>
      <c r="P503" s="50" t="str">
        <f t="shared" si="23"/>
        <v>45631100000977964760SALÁRIO840,7545632</v>
      </c>
      <c r="Q503" s="1">
        <f>IF(A503=0,"",VLOOKUP($A503,RESUMO!$A$8:$B$83,2,FALSE))</f>
        <v>15</v>
      </c>
    </row>
    <row r="504" spans="1:17" x14ac:dyDescent="0.25">
      <c r="A504" s="40">
        <v>45631</v>
      </c>
      <c r="B504" s="54">
        <v>1</v>
      </c>
      <c r="C504" t="s">
        <v>571</v>
      </c>
      <c r="D504" t="s">
        <v>82</v>
      </c>
      <c r="E504" t="s">
        <v>134</v>
      </c>
      <c r="G504" s="60">
        <v>38.1</v>
      </c>
      <c r="H504">
        <v>15</v>
      </c>
      <c r="I504" s="60">
        <v>571.5</v>
      </c>
      <c r="J504" s="40">
        <v>45632</v>
      </c>
      <c r="K504" t="s">
        <v>21</v>
      </c>
      <c r="L504" t="s">
        <v>83</v>
      </c>
      <c r="N504" t="str">
        <f t="shared" si="21"/>
        <v>NÃO</v>
      </c>
      <c r="O504" t="str">
        <f t="shared" si="22"/>
        <v/>
      </c>
      <c r="P504" s="50" t="str">
        <f t="shared" si="23"/>
        <v>45631100000977964760TRANSPORTE38,145632</v>
      </c>
      <c r="Q504" s="1">
        <f>IF(A504=0,"",VLOOKUP($A504,RESUMO!$A$8:$B$83,2,FALSE))</f>
        <v>15</v>
      </c>
    </row>
    <row r="505" spans="1:17" x14ac:dyDescent="0.25">
      <c r="A505" s="40">
        <v>45631</v>
      </c>
      <c r="B505" s="54">
        <v>1</v>
      </c>
      <c r="C505" t="s">
        <v>571</v>
      </c>
      <c r="D505" t="s">
        <v>82</v>
      </c>
      <c r="E505" t="s">
        <v>136</v>
      </c>
      <c r="G505" s="60">
        <v>4</v>
      </c>
      <c r="H505">
        <v>15</v>
      </c>
      <c r="I505" s="60">
        <v>60</v>
      </c>
      <c r="J505" s="40">
        <v>45632</v>
      </c>
      <c r="K505" t="s">
        <v>21</v>
      </c>
      <c r="L505" t="s">
        <v>83</v>
      </c>
      <c r="N505" t="str">
        <f t="shared" si="21"/>
        <v>NÃO</v>
      </c>
      <c r="O505" t="str">
        <f t="shared" si="22"/>
        <v/>
      </c>
      <c r="P505" s="50" t="str">
        <f t="shared" si="23"/>
        <v>45631100000977964760CAFÉ445632</v>
      </c>
      <c r="Q505" s="1">
        <f>IF(A505=0,"",VLOOKUP($A505,RESUMO!$A$8:$B$83,2,FALSE))</f>
        <v>15</v>
      </c>
    </row>
    <row r="506" spans="1:17" x14ac:dyDescent="0.25">
      <c r="A506" s="40">
        <v>45631</v>
      </c>
      <c r="B506" s="54">
        <v>1</v>
      </c>
      <c r="C506" t="s">
        <v>572</v>
      </c>
      <c r="D506" t="s">
        <v>74</v>
      </c>
      <c r="E506" t="s">
        <v>19</v>
      </c>
      <c r="G506" s="60">
        <v>2368.36</v>
      </c>
      <c r="H506">
        <v>1</v>
      </c>
      <c r="I506" s="60">
        <v>2368.36</v>
      </c>
      <c r="J506" s="40">
        <v>45632</v>
      </c>
      <c r="K506" t="s">
        <v>21</v>
      </c>
      <c r="L506" t="s">
        <v>76</v>
      </c>
      <c r="N506" t="str">
        <f t="shared" si="21"/>
        <v>NÃO</v>
      </c>
      <c r="O506" t="str">
        <f t="shared" si="22"/>
        <v/>
      </c>
      <c r="P506" s="50" t="str">
        <f t="shared" si="23"/>
        <v>45631100066016118672SALÁRIO2368,3645632</v>
      </c>
      <c r="Q506" s="1">
        <f>IF(A506=0,"",VLOOKUP($A506,RESUMO!$A$8:$B$83,2,FALSE))</f>
        <v>15</v>
      </c>
    </row>
    <row r="507" spans="1:17" x14ac:dyDescent="0.25">
      <c r="A507" s="40">
        <v>45631</v>
      </c>
      <c r="B507" s="54">
        <v>1</v>
      </c>
      <c r="C507" t="s">
        <v>572</v>
      </c>
      <c r="D507" t="s">
        <v>74</v>
      </c>
      <c r="E507" t="s">
        <v>134</v>
      </c>
      <c r="G507" s="60">
        <v>46.5</v>
      </c>
      <c r="H507">
        <v>14</v>
      </c>
      <c r="I507" s="60">
        <v>651</v>
      </c>
      <c r="J507" s="40">
        <v>45632</v>
      </c>
      <c r="K507" t="s">
        <v>21</v>
      </c>
      <c r="L507" t="s">
        <v>76</v>
      </c>
      <c r="N507" t="str">
        <f t="shared" si="21"/>
        <v>NÃO</v>
      </c>
      <c r="O507" t="str">
        <f t="shared" si="22"/>
        <v/>
      </c>
      <c r="P507" s="50" t="str">
        <f t="shared" si="23"/>
        <v>45631100066016118672TRANSPORTE46,545632</v>
      </c>
      <c r="Q507" s="1">
        <f>IF(A507=0,"",VLOOKUP($A507,RESUMO!$A$8:$B$83,2,FALSE))</f>
        <v>15</v>
      </c>
    </row>
    <row r="508" spans="1:17" x14ac:dyDescent="0.25">
      <c r="A508" s="40">
        <v>45631</v>
      </c>
      <c r="B508" s="54">
        <v>1</v>
      </c>
      <c r="C508" t="s">
        <v>572</v>
      </c>
      <c r="D508" t="s">
        <v>74</v>
      </c>
      <c r="E508" t="s">
        <v>136</v>
      </c>
      <c r="G508" s="60">
        <v>4</v>
      </c>
      <c r="H508">
        <v>14</v>
      </c>
      <c r="I508" s="60">
        <v>56</v>
      </c>
      <c r="J508" s="40">
        <v>45632</v>
      </c>
      <c r="K508" t="s">
        <v>21</v>
      </c>
      <c r="L508" t="s">
        <v>76</v>
      </c>
      <c r="N508" t="str">
        <f t="shared" si="21"/>
        <v>NÃO</v>
      </c>
      <c r="O508" t="str">
        <f t="shared" si="22"/>
        <v/>
      </c>
      <c r="P508" s="50" t="str">
        <f t="shared" si="23"/>
        <v>45631100066016118672CAFÉ445632</v>
      </c>
      <c r="Q508" s="1">
        <f>IF(A508=0,"",VLOOKUP($A508,RESUMO!$A$8:$B$83,2,FALSE))</f>
        <v>15</v>
      </c>
    </row>
    <row r="509" spans="1:17" x14ac:dyDescent="0.25">
      <c r="A509" s="40">
        <v>45631</v>
      </c>
      <c r="B509" s="54">
        <v>1</v>
      </c>
      <c r="C509" t="s">
        <v>573</v>
      </c>
      <c r="D509" t="s">
        <v>246</v>
      </c>
      <c r="E509" t="s">
        <v>19</v>
      </c>
      <c r="G509" s="60">
        <v>1426.95</v>
      </c>
      <c r="H509">
        <v>1</v>
      </c>
      <c r="I509" s="60">
        <v>1426.95</v>
      </c>
      <c r="J509" s="40">
        <v>45632</v>
      </c>
      <c r="K509" t="s">
        <v>21</v>
      </c>
      <c r="L509" t="s">
        <v>574</v>
      </c>
      <c r="N509" t="str">
        <f t="shared" si="21"/>
        <v>NÃO</v>
      </c>
      <c r="O509" t="str">
        <f t="shared" si="22"/>
        <v/>
      </c>
      <c r="P509" s="50" t="str">
        <f t="shared" si="23"/>
        <v>45631100012235303617SALÁRIO1426,9545632</v>
      </c>
      <c r="Q509" s="1">
        <f>IF(A509=0,"",VLOOKUP($A509,RESUMO!$A$8:$B$83,2,FALSE))</f>
        <v>15</v>
      </c>
    </row>
    <row r="510" spans="1:17" x14ac:dyDescent="0.25">
      <c r="A510" s="40">
        <v>45631</v>
      </c>
      <c r="B510" s="54">
        <v>1</v>
      </c>
      <c r="C510" t="s">
        <v>573</v>
      </c>
      <c r="D510" t="s">
        <v>246</v>
      </c>
      <c r="E510" t="s">
        <v>134</v>
      </c>
      <c r="G510" s="60">
        <v>28.4</v>
      </c>
      <c r="H510">
        <v>15</v>
      </c>
      <c r="I510" s="60">
        <v>426</v>
      </c>
      <c r="J510" s="40">
        <v>45632</v>
      </c>
      <c r="K510" t="s">
        <v>21</v>
      </c>
      <c r="L510" t="s">
        <v>574</v>
      </c>
      <c r="N510" t="str">
        <f t="shared" si="21"/>
        <v>NÃO</v>
      </c>
      <c r="O510" t="str">
        <f t="shared" si="22"/>
        <v/>
      </c>
      <c r="P510" s="50" t="str">
        <f t="shared" si="23"/>
        <v>45631100012235303617TRANSPORTE28,445632</v>
      </c>
      <c r="Q510" s="1">
        <f>IF(A510=0,"",VLOOKUP($A510,RESUMO!$A$8:$B$83,2,FALSE))</f>
        <v>15</v>
      </c>
    </row>
    <row r="511" spans="1:17" x14ac:dyDescent="0.25">
      <c r="A511" s="40">
        <v>45631</v>
      </c>
      <c r="B511" s="54">
        <v>1</v>
      </c>
      <c r="C511" t="s">
        <v>573</v>
      </c>
      <c r="D511" t="s">
        <v>246</v>
      </c>
      <c r="E511" t="s">
        <v>136</v>
      </c>
      <c r="G511" s="60">
        <v>4</v>
      </c>
      <c r="H511">
        <v>15</v>
      </c>
      <c r="I511" s="60">
        <v>60</v>
      </c>
      <c r="J511" s="40">
        <v>45632</v>
      </c>
      <c r="K511" t="s">
        <v>21</v>
      </c>
      <c r="L511" t="s">
        <v>574</v>
      </c>
      <c r="N511" t="str">
        <f t="shared" si="21"/>
        <v>NÃO</v>
      </c>
      <c r="O511" t="str">
        <f t="shared" si="22"/>
        <v/>
      </c>
      <c r="P511" s="50" t="str">
        <f t="shared" si="23"/>
        <v>45631100012235303617CAFÉ445632</v>
      </c>
      <c r="Q511" s="1">
        <f>IF(A511=0,"",VLOOKUP($A511,RESUMO!$A$8:$B$83,2,FALSE))</f>
        <v>15</v>
      </c>
    </row>
    <row r="512" spans="1:17" x14ac:dyDescent="0.25">
      <c r="A512" s="40">
        <v>45631</v>
      </c>
      <c r="B512" s="54">
        <v>1</v>
      </c>
      <c r="C512" t="s">
        <v>575</v>
      </c>
      <c r="D512" t="s">
        <v>417</v>
      </c>
      <c r="E512" t="s">
        <v>19</v>
      </c>
      <c r="G512" s="60">
        <v>818.91</v>
      </c>
      <c r="H512">
        <v>1</v>
      </c>
      <c r="I512" s="60">
        <v>818.91</v>
      </c>
      <c r="J512" s="40">
        <v>45632</v>
      </c>
      <c r="K512" t="s">
        <v>21</v>
      </c>
      <c r="L512" t="s">
        <v>418</v>
      </c>
      <c r="N512" t="str">
        <f t="shared" si="21"/>
        <v>NÃO</v>
      </c>
      <c r="O512" t="str">
        <f t="shared" si="22"/>
        <v/>
      </c>
      <c r="P512" s="50" t="str">
        <f t="shared" si="23"/>
        <v>45631100016700914655SALÁRIO818,9145632</v>
      </c>
      <c r="Q512" s="1">
        <f>IF(A512=0,"",VLOOKUP($A512,RESUMO!$A$8:$B$83,2,FALSE))</f>
        <v>15</v>
      </c>
    </row>
    <row r="513" spans="1:17" x14ac:dyDescent="0.25">
      <c r="A513" s="40">
        <v>45631</v>
      </c>
      <c r="B513" s="54">
        <v>1</v>
      </c>
      <c r="C513" t="s">
        <v>575</v>
      </c>
      <c r="D513" t="s">
        <v>417</v>
      </c>
      <c r="E513" t="s">
        <v>134</v>
      </c>
      <c r="G513" s="60">
        <v>48.2</v>
      </c>
      <c r="H513">
        <v>15</v>
      </c>
      <c r="I513" s="60">
        <v>723</v>
      </c>
      <c r="J513" s="40">
        <v>45632</v>
      </c>
      <c r="K513" t="s">
        <v>21</v>
      </c>
      <c r="L513" t="s">
        <v>418</v>
      </c>
      <c r="N513" t="str">
        <f t="shared" si="21"/>
        <v>NÃO</v>
      </c>
      <c r="O513" t="str">
        <f t="shared" si="22"/>
        <v/>
      </c>
      <c r="P513" s="50" t="str">
        <f t="shared" si="23"/>
        <v>45631100016700914655TRANSPORTE48,245632</v>
      </c>
      <c r="Q513" s="1">
        <f>IF(A513=0,"",VLOOKUP($A513,RESUMO!$A$8:$B$83,2,FALSE))</f>
        <v>15</v>
      </c>
    </row>
    <row r="514" spans="1:17" x14ac:dyDescent="0.25">
      <c r="A514" s="40">
        <v>45631</v>
      </c>
      <c r="B514" s="54">
        <v>1</v>
      </c>
      <c r="C514" t="s">
        <v>575</v>
      </c>
      <c r="D514" t="s">
        <v>417</v>
      </c>
      <c r="E514" t="s">
        <v>136</v>
      </c>
      <c r="G514" s="60">
        <v>4</v>
      </c>
      <c r="H514">
        <v>15</v>
      </c>
      <c r="I514" s="60">
        <v>60</v>
      </c>
      <c r="J514" s="40">
        <v>45632</v>
      </c>
      <c r="K514" t="s">
        <v>21</v>
      </c>
      <c r="L514" t="s">
        <v>418</v>
      </c>
      <c r="N514" t="str">
        <f t="shared" ref="N514:N577" si="24">IF(ISERROR(SEARCH("NF",E514,1)),"NÃO","SIM")</f>
        <v>NÃO</v>
      </c>
      <c r="O514" t="str">
        <f t="shared" ref="O514:O577" si="25">IF($B514=5,"SIM","")</f>
        <v/>
      </c>
      <c r="P514" s="50" t="str">
        <f t="shared" ref="P514:P577" si="26">A514&amp;B514&amp;C514&amp;E514&amp;G514&amp;EDATE(J514,0)</f>
        <v>45631100016700914655CAFÉ445632</v>
      </c>
      <c r="Q514" s="1">
        <f>IF(A514=0,"",VLOOKUP($A514,RESUMO!$A$8:$B$83,2,FALSE))</f>
        <v>15</v>
      </c>
    </row>
    <row r="515" spans="1:17" x14ac:dyDescent="0.25">
      <c r="A515" s="40">
        <v>45631</v>
      </c>
      <c r="B515" s="54">
        <v>1</v>
      </c>
      <c r="C515" t="s">
        <v>576</v>
      </c>
      <c r="D515" t="s">
        <v>369</v>
      </c>
      <c r="E515" t="s">
        <v>19</v>
      </c>
      <c r="G515" s="60">
        <v>1426.95</v>
      </c>
      <c r="H515">
        <v>1</v>
      </c>
      <c r="I515" s="60">
        <v>1426.95</v>
      </c>
      <c r="J515" s="40">
        <v>45632</v>
      </c>
      <c r="K515" t="s">
        <v>21</v>
      </c>
      <c r="L515" t="s">
        <v>370</v>
      </c>
      <c r="N515" t="str">
        <f t="shared" si="24"/>
        <v>NÃO</v>
      </c>
      <c r="O515" t="str">
        <f t="shared" si="25"/>
        <v/>
      </c>
      <c r="P515" s="50" t="str">
        <f t="shared" si="26"/>
        <v>45631100003213713643SALÁRIO1426,9545632</v>
      </c>
      <c r="Q515" s="1">
        <f>IF(A515=0,"",VLOOKUP($A515,RESUMO!$A$8:$B$83,2,FALSE))</f>
        <v>15</v>
      </c>
    </row>
    <row r="516" spans="1:17" x14ac:dyDescent="0.25">
      <c r="A516" s="40">
        <v>45631</v>
      </c>
      <c r="B516" s="54">
        <v>1</v>
      </c>
      <c r="C516" t="s">
        <v>576</v>
      </c>
      <c r="D516" t="s">
        <v>369</v>
      </c>
      <c r="E516" t="s">
        <v>134</v>
      </c>
      <c r="G516" s="60">
        <v>30.05</v>
      </c>
      <c r="H516">
        <v>15</v>
      </c>
      <c r="I516" s="60">
        <v>450.75</v>
      </c>
      <c r="J516" s="40">
        <v>45632</v>
      </c>
      <c r="K516" t="s">
        <v>21</v>
      </c>
      <c r="L516" t="s">
        <v>370</v>
      </c>
      <c r="N516" t="str">
        <f t="shared" si="24"/>
        <v>NÃO</v>
      </c>
      <c r="O516" t="str">
        <f t="shared" si="25"/>
        <v/>
      </c>
      <c r="P516" s="50" t="str">
        <f t="shared" si="26"/>
        <v>45631100003213713643TRANSPORTE30,0545632</v>
      </c>
      <c r="Q516" s="1">
        <f>IF(A516=0,"",VLOOKUP($A516,RESUMO!$A$8:$B$83,2,FALSE))</f>
        <v>15</v>
      </c>
    </row>
    <row r="517" spans="1:17" x14ac:dyDescent="0.25">
      <c r="A517" s="40">
        <v>45631</v>
      </c>
      <c r="B517" s="54">
        <v>1</v>
      </c>
      <c r="C517" t="s">
        <v>576</v>
      </c>
      <c r="D517" t="s">
        <v>369</v>
      </c>
      <c r="E517" t="s">
        <v>136</v>
      </c>
      <c r="G517" s="60">
        <v>4</v>
      </c>
      <c r="H517">
        <v>15</v>
      </c>
      <c r="I517" s="60">
        <v>60</v>
      </c>
      <c r="J517" s="40">
        <v>45632</v>
      </c>
      <c r="K517" t="s">
        <v>21</v>
      </c>
      <c r="L517" t="s">
        <v>370</v>
      </c>
      <c r="N517" t="str">
        <f t="shared" si="24"/>
        <v>NÃO</v>
      </c>
      <c r="O517" t="str">
        <f t="shared" si="25"/>
        <v/>
      </c>
      <c r="P517" s="50" t="str">
        <f t="shared" si="26"/>
        <v>45631100003213713643CAFÉ445632</v>
      </c>
      <c r="Q517" s="1">
        <f>IF(A517=0,"",VLOOKUP($A517,RESUMO!$A$8:$B$83,2,FALSE))</f>
        <v>15</v>
      </c>
    </row>
    <row r="518" spans="1:17" x14ac:dyDescent="0.25">
      <c r="A518" s="40">
        <v>45631</v>
      </c>
      <c r="B518" s="54">
        <v>1</v>
      </c>
      <c r="C518" t="s">
        <v>577</v>
      </c>
      <c r="D518" t="s">
        <v>24</v>
      </c>
      <c r="E518" t="s">
        <v>19</v>
      </c>
      <c r="G518" s="60">
        <v>1050.1600000000001</v>
      </c>
      <c r="H518">
        <v>1</v>
      </c>
      <c r="I518" s="60">
        <v>1050.1600000000001</v>
      </c>
      <c r="J518" s="40">
        <v>45632</v>
      </c>
      <c r="K518" t="s">
        <v>21</v>
      </c>
      <c r="L518" t="s">
        <v>25</v>
      </c>
      <c r="N518" t="str">
        <f t="shared" si="24"/>
        <v>NÃO</v>
      </c>
      <c r="O518" t="str">
        <f t="shared" si="25"/>
        <v/>
      </c>
      <c r="P518" s="50" t="str">
        <f t="shared" si="26"/>
        <v>45631100004083278633SALÁRIO1050,1645632</v>
      </c>
      <c r="Q518" s="1">
        <f>IF(A518=0,"",VLOOKUP($A518,RESUMO!$A$8:$B$83,2,FALSE))</f>
        <v>15</v>
      </c>
    </row>
    <row r="519" spans="1:17" x14ac:dyDescent="0.25">
      <c r="A519" s="40">
        <v>45631</v>
      </c>
      <c r="B519" s="54">
        <v>1</v>
      </c>
      <c r="C519" t="s">
        <v>577</v>
      </c>
      <c r="D519" t="s">
        <v>24</v>
      </c>
      <c r="E519" t="s">
        <v>134</v>
      </c>
      <c r="G519" s="60">
        <v>38.1</v>
      </c>
      <c r="H519">
        <v>13</v>
      </c>
      <c r="I519" s="60">
        <v>495.3</v>
      </c>
      <c r="J519" s="40">
        <v>45632</v>
      </c>
      <c r="K519" t="s">
        <v>21</v>
      </c>
      <c r="L519" t="s">
        <v>25</v>
      </c>
      <c r="N519" t="str">
        <f t="shared" si="24"/>
        <v>NÃO</v>
      </c>
      <c r="O519" t="str">
        <f t="shared" si="25"/>
        <v/>
      </c>
      <c r="P519" s="50" t="str">
        <f t="shared" si="26"/>
        <v>45631100004083278633TRANSPORTE38,145632</v>
      </c>
      <c r="Q519" s="1">
        <f>IF(A519=0,"",VLOOKUP($A519,RESUMO!$A$8:$B$83,2,FALSE))</f>
        <v>15</v>
      </c>
    </row>
    <row r="520" spans="1:17" x14ac:dyDescent="0.25">
      <c r="A520" s="40">
        <v>45631</v>
      </c>
      <c r="B520" s="54">
        <v>1</v>
      </c>
      <c r="C520" t="s">
        <v>577</v>
      </c>
      <c r="D520" t="s">
        <v>24</v>
      </c>
      <c r="E520" t="s">
        <v>136</v>
      </c>
      <c r="G520" s="60">
        <v>4</v>
      </c>
      <c r="H520">
        <v>13</v>
      </c>
      <c r="I520" s="60">
        <v>52</v>
      </c>
      <c r="J520" s="40">
        <v>45632</v>
      </c>
      <c r="K520" t="s">
        <v>21</v>
      </c>
      <c r="L520" t="s">
        <v>25</v>
      </c>
      <c r="N520" t="str">
        <f t="shared" si="24"/>
        <v>NÃO</v>
      </c>
      <c r="O520" t="str">
        <f t="shared" si="25"/>
        <v/>
      </c>
      <c r="P520" s="50" t="str">
        <f t="shared" si="26"/>
        <v>45631100004083278633CAFÉ445632</v>
      </c>
      <c r="Q520" s="1">
        <f>IF(A520=0,"",VLOOKUP($A520,RESUMO!$A$8:$B$83,2,FALSE))</f>
        <v>15</v>
      </c>
    </row>
    <row r="521" spans="1:17" x14ac:dyDescent="0.25">
      <c r="A521" s="40">
        <v>45631</v>
      </c>
      <c r="B521" s="54">
        <v>2</v>
      </c>
      <c r="C521" t="s">
        <v>112</v>
      </c>
      <c r="D521" t="s">
        <v>113</v>
      </c>
      <c r="E521" t="s">
        <v>578</v>
      </c>
      <c r="G521" s="60">
        <v>15000</v>
      </c>
      <c r="H521">
        <v>1</v>
      </c>
      <c r="I521" s="60">
        <v>15000</v>
      </c>
      <c r="J521" s="40">
        <v>45632</v>
      </c>
      <c r="K521" t="s">
        <v>116</v>
      </c>
      <c r="L521" t="s">
        <v>117</v>
      </c>
      <c r="N521" t="str">
        <f t="shared" si="24"/>
        <v>SIM</v>
      </c>
      <c r="O521" t="str">
        <f t="shared" si="25"/>
        <v/>
      </c>
      <c r="P521" s="50" t="str">
        <f t="shared" si="26"/>
        <v>45631252675571000120PARCELA 6/19 - NF A EMITIR1500045632</v>
      </c>
      <c r="Q521" s="1">
        <f>IF(A521=0,"",VLOOKUP($A521,RESUMO!$A$8:$B$83,2,FALSE))</f>
        <v>15</v>
      </c>
    </row>
    <row r="522" spans="1:17" x14ac:dyDescent="0.25">
      <c r="A522" s="40">
        <v>45631</v>
      </c>
      <c r="B522" s="54">
        <v>2</v>
      </c>
      <c r="C522" t="s">
        <v>112</v>
      </c>
      <c r="D522" t="s">
        <v>113</v>
      </c>
      <c r="E522" t="s">
        <v>579</v>
      </c>
      <c r="G522" s="60">
        <v>1334</v>
      </c>
      <c r="H522">
        <v>1</v>
      </c>
      <c r="I522" s="60">
        <v>1334</v>
      </c>
      <c r="J522" s="40">
        <v>45632</v>
      </c>
      <c r="K522" t="s">
        <v>116</v>
      </c>
      <c r="L522" t="s">
        <v>117</v>
      </c>
      <c r="N522" t="str">
        <f t="shared" si="24"/>
        <v>SIM</v>
      </c>
      <c r="O522" t="str">
        <f t="shared" si="25"/>
        <v/>
      </c>
      <c r="P522" s="50" t="str">
        <f t="shared" si="26"/>
        <v>45631252675571000120ADITIVO - PARCELA 6/19 - NF A EMITIR133445632</v>
      </c>
      <c r="Q522" s="1">
        <f>IF(A522=0,"",VLOOKUP($A522,RESUMO!$A$8:$B$83,2,FALSE))</f>
        <v>15</v>
      </c>
    </row>
    <row r="523" spans="1:17" x14ac:dyDescent="0.25">
      <c r="A523" s="40">
        <v>45631</v>
      </c>
      <c r="B523" s="54">
        <v>2</v>
      </c>
      <c r="C523" t="s">
        <v>580</v>
      </c>
      <c r="D523" t="s">
        <v>452</v>
      </c>
      <c r="E523" t="s">
        <v>581</v>
      </c>
      <c r="G523" s="60">
        <v>1800</v>
      </c>
      <c r="H523">
        <v>1</v>
      </c>
      <c r="I523" s="60">
        <v>1800</v>
      </c>
      <c r="J523" s="40">
        <v>45632</v>
      </c>
      <c r="K523" t="s">
        <v>29</v>
      </c>
      <c r="L523" t="s">
        <v>454</v>
      </c>
      <c r="N523" t="str">
        <f t="shared" si="24"/>
        <v>NÃO</v>
      </c>
      <c r="O523" t="str">
        <f t="shared" si="25"/>
        <v/>
      </c>
      <c r="P523" s="50" t="str">
        <f t="shared" si="26"/>
        <v>45631200008022030600CONCRETAGEM LAJE NÍVEL 2º PAVIMENTO180045632</v>
      </c>
      <c r="Q523" s="1">
        <f>IF(A523=0,"",VLOOKUP($A523,RESUMO!$A$8:$B$83,2,FALSE))</f>
        <v>15</v>
      </c>
    </row>
    <row r="524" spans="1:17" x14ac:dyDescent="0.25">
      <c r="A524" s="40">
        <v>45631</v>
      </c>
      <c r="B524" s="54">
        <v>2</v>
      </c>
      <c r="C524" t="s">
        <v>55</v>
      </c>
      <c r="D524" t="s">
        <v>56</v>
      </c>
      <c r="E524" t="s">
        <v>582</v>
      </c>
      <c r="G524" s="60">
        <v>1650</v>
      </c>
      <c r="H524">
        <v>1</v>
      </c>
      <c r="I524" s="60">
        <v>1650</v>
      </c>
      <c r="J524" s="40">
        <v>45632</v>
      </c>
      <c r="K524" t="s">
        <v>29</v>
      </c>
      <c r="L524" t="s">
        <v>463</v>
      </c>
      <c r="N524" t="str">
        <f t="shared" si="24"/>
        <v>NÃO</v>
      </c>
      <c r="O524" t="str">
        <f t="shared" si="25"/>
        <v/>
      </c>
      <c r="P524" s="50" t="str">
        <f t="shared" si="26"/>
        <v>45631215746193000100DIÁRIAS RETRO-ESCAVADEIRA165045632</v>
      </c>
      <c r="Q524" s="1">
        <f>IF(A524=0,"",VLOOKUP($A524,RESUMO!$A$8:$B$83,2,FALSE))</f>
        <v>15</v>
      </c>
    </row>
    <row r="525" spans="1:17" x14ac:dyDescent="0.25">
      <c r="A525" s="40">
        <v>45631</v>
      </c>
      <c r="B525" s="54">
        <v>2</v>
      </c>
      <c r="C525" t="s">
        <v>26</v>
      </c>
      <c r="D525" t="s">
        <v>27</v>
      </c>
      <c r="E525" t="s">
        <v>28</v>
      </c>
      <c r="G525" s="60">
        <v>207</v>
      </c>
      <c r="H525">
        <v>1</v>
      </c>
      <c r="I525" s="60">
        <v>207</v>
      </c>
      <c r="J525" s="40">
        <v>45632</v>
      </c>
      <c r="K525" t="s">
        <v>29</v>
      </c>
      <c r="L525" t="s">
        <v>30</v>
      </c>
      <c r="N525" t="str">
        <f t="shared" si="24"/>
        <v>SIM</v>
      </c>
      <c r="O525" t="str">
        <f t="shared" si="25"/>
        <v/>
      </c>
      <c r="P525" s="50" t="str">
        <f t="shared" si="26"/>
        <v>45631207834753000141PLOTAGENS - NF A EMITIR20745632</v>
      </c>
      <c r="Q525" s="1">
        <f>IF(A525=0,"",VLOOKUP($A525,RESUMO!$A$8:$B$83,2,FALSE))</f>
        <v>15</v>
      </c>
    </row>
    <row r="526" spans="1:17" x14ac:dyDescent="0.25">
      <c r="A526" s="40">
        <v>45631</v>
      </c>
      <c r="B526" s="54">
        <v>3</v>
      </c>
      <c r="C526" t="s">
        <v>583</v>
      </c>
      <c r="D526" t="s">
        <v>170</v>
      </c>
      <c r="E526" t="s">
        <v>554</v>
      </c>
      <c r="G526" s="60">
        <v>1116</v>
      </c>
      <c r="H526">
        <v>1</v>
      </c>
      <c r="I526" s="60">
        <v>1116</v>
      </c>
      <c r="J526" s="40">
        <v>45635</v>
      </c>
      <c r="K526" t="s">
        <v>21</v>
      </c>
      <c r="L526" t="s">
        <v>35</v>
      </c>
      <c r="N526" t="str">
        <f t="shared" si="24"/>
        <v>NÃO</v>
      </c>
      <c r="O526" t="str">
        <f t="shared" si="25"/>
        <v/>
      </c>
      <c r="P526" s="50" t="str">
        <f t="shared" si="26"/>
        <v>45631300000000011126REF. 11/2024111645635</v>
      </c>
      <c r="Q526" s="1">
        <f>IF(A526=0,"",VLOOKUP($A526,RESUMO!$A$8:$B$83,2,FALSE))</f>
        <v>15</v>
      </c>
    </row>
    <row r="527" spans="1:17" x14ac:dyDescent="0.25">
      <c r="A527" s="40">
        <v>45631</v>
      </c>
      <c r="B527" s="54">
        <v>3</v>
      </c>
      <c r="C527" t="s">
        <v>584</v>
      </c>
      <c r="D527" t="s">
        <v>176</v>
      </c>
      <c r="E527" t="s">
        <v>554</v>
      </c>
      <c r="G527" s="60">
        <v>847.2</v>
      </c>
      <c r="H527">
        <v>1</v>
      </c>
      <c r="I527" s="60">
        <v>847.2</v>
      </c>
      <c r="J527" s="40">
        <v>45635</v>
      </c>
      <c r="K527" t="s">
        <v>21</v>
      </c>
      <c r="L527" t="s">
        <v>35</v>
      </c>
      <c r="N527" t="str">
        <f t="shared" si="24"/>
        <v>NÃO</v>
      </c>
      <c r="O527" t="str">
        <f t="shared" si="25"/>
        <v/>
      </c>
      <c r="P527" s="50" t="str">
        <f t="shared" si="26"/>
        <v>45631300000000011398REF. 11/2024847,245635</v>
      </c>
      <c r="Q527" s="1">
        <f>IF(A527=0,"",VLOOKUP($A527,RESUMO!$A$8:$B$83,2,FALSE))</f>
        <v>15</v>
      </c>
    </row>
    <row r="528" spans="1:17" x14ac:dyDescent="0.25">
      <c r="A528" s="40">
        <v>45631</v>
      </c>
      <c r="B528" s="54">
        <v>3</v>
      </c>
      <c r="C528" t="s">
        <v>584</v>
      </c>
      <c r="D528" t="s">
        <v>176</v>
      </c>
      <c r="E528" t="s">
        <v>585</v>
      </c>
      <c r="G528" s="60">
        <v>847.2</v>
      </c>
      <c r="H528">
        <v>1</v>
      </c>
      <c r="I528" s="60">
        <v>847.2</v>
      </c>
      <c r="J528" s="40">
        <v>45639</v>
      </c>
      <c r="K528" t="s">
        <v>21</v>
      </c>
      <c r="L528" t="s">
        <v>35</v>
      </c>
      <c r="N528" t="str">
        <f t="shared" si="24"/>
        <v>NÃO</v>
      </c>
      <c r="O528" t="str">
        <f t="shared" si="25"/>
        <v/>
      </c>
      <c r="P528" s="50" t="str">
        <f t="shared" si="26"/>
        <v>45631300000000011398REF. 13º SALÁRIO847,245639</v>
      </c>
      <c r="Q528" s="1">
        <f>IF(A528=0,"",VLOOKUP($A528,RESUMO!$A$8:$B$83,2,FALSE))</f>
        <v>15</v>
      </c>
    </row>
    <row r="529" spans="1:17" x14ac:dyDescent="0.25">
      <c r="A529" s="40">
        <v>45631</v>
      </c>
      <c r="B529" s="54">
        <v>3</v>
      </c>
      <c r="C529" t="s">
        <v>586</v>
      </c>
      <c r="D529" t="s">
        <v>174</v>
      </c>
      <c r="E529" t="s">
        <v>554</v>
      </c>
      <c r="G529" s="60">
        <v>135</v>
      </c>
      <c r="H529">
        <v>1</v>
      </c>
      <c r="I529" s="60">
        <v>135</v>
      </c>
      <c r="J529" s="40">
        <v>45635</v>
      </c>
      <c r="K529" t="s">
        <v>51</v>
      </c>
      <c r="L529" t="s">
        <v>35</v>
      </c>
      <c r="N529" t="str">
        <f t="shared" si="24"/>
        <v>NÃO</v>
      </c>
      <c r="O529" t="str">
        <f t="shared" si="25"/>
        <v/>
      </c>
      <c r="P529" s="50" t="str">
        <f t="shared" si="26"/>
        <v>45631300000000011207REF. 11/202413545635</v>
      </c>
      <c r="Q529" s="1">
        <f>IF(A529=0,"",VLOOKUP($A529,RESUMO!$A$8:$B$83,2,FALSE))</f>
        <v>15</v>
      </c>
    </row>
    <row r="530" spans="1:17" x14ac:dyDescent="0.25">
      <c r="A530" s="40">
        <v>45631</v>
      </c>
      <c r="B530" s="54">
        <v>3</v>
      </c>
      <c r="C530" t="s">
        <v>336</v>
      </c>
      <c r="D530" t="s">
        <v>337</v>
      </c>
      <c r="E530" t="s">
        <v>587</v>
      </c>
      <c r="G530" s="60">
        <v>5226.67</v>
      </c>
      <c r="H530">
        <v>1</v>
      </c>
      <c r="I530" s="60">
        <v>5226.67</v>
      </c>
      <c r="J530" s="40">
        <v>45637</v>
      </c>
      <c r="K530" t="s">
        <v>47</v>
      </c>
      <c r="L530" t="s">
        <v>588</v>
      </c>
      <c r="N530" t="str">
        <f t="shared" si="24"/>
        <v>SIM</v>
      </c>
      <c r="O530" t="str">
        <f t="shared" si="25"/>
        <v/>
      </c>
      <c r="P530" s="50" t="str">
        <f t="shared" si="26"/>
        <v>45631343828098000182MADEIRAS - NF 1427 - PARC. 2/35226,6745637</v>
      </c>
      <c r="Q530" s="1">
        <f>IF(A530=0,"",VLOOKUP($A530,RESUMO!$A$8:$B$83,2,FALSE))</f>
        <v>15</v>
      </c>
    </row>
    <row r="531" spans="1:17" x14ac:dyDescent="0.25">
      <c r="A531" s="40">
        <v>45631</v>
      </c>
      <c r="B531" s="54">
        <v>3</v>
      </c>
      <c r="C531" t="s">
        <v>69</v>
      </c>
      <c r="D531" t="s">
        <v>70</v>
      </c>
      <c r="E531" t="s">
        <v>589</v>
      </c>
      <c r="G531" s="60">
        <v>14921.63</v>
      </c>
      <c r="H531">
        <v>1</v>
      </c>
      <c r="I531" s="60">
        <v>14921.63</v>
      </c>
      <c r="J531" s="40">
        <v>45642</v>
      </c>
      <c r="K531" t="s">
        <v>47</v>
      </c>
      <c r="L531" t="s">
        <v>588</v>
      </c>
      <c r="N531" t="str">
        <f t="shared" si="24"/>
        <v>SIM</v>
      </c>
      <c r="O531" t="str">
        <f t="shared" si="25"/>
        <v/>
      </c>
      <c r="P531" s="50" t="str">
        <f t="shared" si="26"/>
        <v>45631342841924000160AÇO - NF 69919 - PARC. 2/214921,6345642</v>
      </c>
      <c r="Q531" s="1">
        <f>IF(A531=0,"",VLOOKUP($A531,RESUMO!$A$8:$B$83,2,FALSE))</f>
        <v>15</v>
      </c>
    </row>
    <row r="532" spans="1:17" x14ac:dyDescent="0.25">
      <c r="A532" s="40">
        <v>45631</v>
      </c>
      <c r="B532" s="54">
        <v>3</v>
      </c>
      <c r="C532" t="s">
        <v>336</v>
      </c>
      <c r="D532" t="s">
        <v>337</v>
      </c>
      <c r="E532" t="s">
        <v>590</v>
      </c>
      <c r="G532" s="60">
        <v>5690</v>
      </c>
      <c r="H532">
        <v>1</v>
      </c>
      <c r="I532" s="60">
        <v>5690</v>
      </c>
      <c r="J532" s="40">
        <v>45635</v>
      </c>
      <c r="K532" t="s">
        <v>47</v>
      </c>
      <c r="L532" t="s">
        <v>588</v>
      </c>
      <c r="N532" t="str">
        <f t="shared" si="24"/>
        <v>SIM</v>
      </c>
      <c r="O532" t="str">
        <f t="shared" si="25"/>
        <v/>
      </c>
      <c r="P532" s="50" t="str">
        <f t="shared" si="26"/>
        <v>45631343828098000182MADEIRAS - NF 1477 - PARC. 1/2569045635</v>
      </c>
      <c r="Q532" s="1">
        <f>IF(A532=0,"",VLOOKUP($A532,RESUMO!$A$8:$B$83,2,FALSE))</f>
        <v>15</v>
      </c>
    </row>
    <row r="533" spans="1:17" x14ac:dyDescent="0.25">
      <c r="A533" s="40">
        <v>45631</v>
      </c>
      <c r="B533" s="54">
        <v>3</v>
      </c>
      <c r="C533" t="s">
        <v>340</v>
      </c>
      <c r="D533" t="s">
        <v>341</v>
      </c>
      <c r="E533" t="s">
        <v>591</v>
      </c>
      <c r="G533" s="60">
        <v>880.8</v>
      </c>
      <c r="H533">
        <v>1</v>
      </c>
      <c r="I533" s="60">
        <v>880.8</v>
      </c>
      <c r="J533" s="40">
        <v>45638</v>
      </c>
      <c r="K533" t="s">
        <v>47</v>
      </c>
      <c r="L533" t="s">
        <v>588</v>
      </c>
      <c r="N533" t="str">
        <f t="shared" si="24"/>
        <v>NÃO</v>
      </c>
      <c r="O533" t="str">
        <f t="shared" si="25"/>
        <v/>
      </c>
      <c r="P533" s="50" t="str">
        <f t="shared" si="26"/>
        <v>45631317475666000107LOCAÇÃO DE ESQUIPAMENTOS - FL 38814880,845638</v>
      </c>
      <c r="Q533" s="1">
        <f>IF(A533=0,"",VLOOKUP($A533,RESUMO!$A$8:$B$83,2,FALSE))</f>
        <v>15</v>
      </c>
    </row>
    <row r="534" spans="1:17" x14ac:dyDescent="0.25">
      <c r="A534" s="40">
        <v>45631</v>
      </c>
      <c r="B534" s="54">
        <v>3</v>
      </c>
      <c r="C534" t="s">
        <v>326</v>
      </c>
      <c r="D534" t="s">
        <v>327</v>
      </c>
      <c r="E534" t="s">
        <v>592</v>
      </c>
      <c r="G534" s="60">
        <v>14868.39</v>
      </c>
      <c r="H534">
        <v>1</v>
      </c>
      <c r="I534" s="60">
        <v>14868.39</v>
      </c>
      <c r="J534" s="40">
        <v>45631</v>
      </c>
      <c r="K534" t="s">
        <v>39</v>
      </c>
      <c r="L534" t="s">
        <v>588</v>
      </c>
      <c r="N534" t="str">
        <f t="shared" si="24"/>
        <v>NÃO</v>
      </c>
      <c r="O534" t="str">
        <f t="shared" si="25"/>
        <v/>
      </c>
      <c r="P534" s="50" t="str">
        <f t="shared" si="26"/>
        <v>45631322377147000138LOCAÇÃO DE ANDAIMES - ND 6485014868,3945631</v>
      </c>
      <c r="Q534" s="1">
        <f>IF(A534=0,"",VLOOKUP($A534,RESUMO!$A$8:$B$83,2,FALSE))</f>
        <v>15</v>
      </c>
    </row>
    <row r="535" spans="1:17" x14ac:dyDescent="0.25">
      <c r="A535" s="40">
        <v>45631</v>
      </c>
      <c r="B535" s="54">
        <v>3</v>
      </c>
      <c r="C535" t="s">
        <v>180</v>
      </c>
      <c r="D535" t="s">
        <v>181</v>
      </c>
      <c r="E535" t="s">
        <v>593</v>
      </c>
      <c r="G535" s="60">
        <v>972.84</v>
      </c>
      <c r="H535">
        <v>1</v>
      </c>
      <c r="I535" s="60">
        <v>972.84</v>
      </c>
      <c r="J535" s="40">
        <v>45643</v>
      </c>
      <c r="K535" t="s">
        <v>39</v>
      </c>
      <c r="L535" t="s">
        <v>588</v>
      </c>
      <c r="N535" t="str">
        <f t="shared" si="24"/>
        <v>SIM</v>
      </c>
      <c r="O535" t="str">
        <f t="shared" si="25"/>
        <v/>
      </c>
      <c r="P535" s="50" t="str">
        <f t="shared" si="26"/>
        <v>45631307409393000130MOTOR, MANGOTE, MARTELO, SERRA, MARTELETE - NF 26841972,8445643</v>
      </c>
      <c r="Q535" s="1">
        <f>IF(A535=0,"",VLOOKUP($A535,RESUMO!$A$8:$B$83,2,FALSE))</f>
        <v>15</v>
      </c>
    </row>
    <row r="536" spans="1:17" x14ac:dyDescent="0.25">
      <c r="A536" s="40">
        <v>45631</v>
      </c>
      <c r="B536" s="54">
        <v>3</v>
      </c>
      <c r="C536" t="s">
        <v>180</v>
      </c>
      <c r="D536" t="s">
        <v>181</v>
      </c>
      <c r="E536" t="s">
        <v>594</v>
      </c>
      <c r="G536" s="60">
        <v>199.5</v>
      </c>
      <c r="H536">
        <v>1</v>
      </c>
      <c r="I536" s="60">
        <v>199.5</v>
      </c>
      <c r="J536" s="40">
        <v>45643</v>
      </c>
      <c r="K536" t="s">
        <v>39</v>
      </c>
      <c r="L536" t="s">
        <v>588</v>
      </c>
      <c r="N536" t="str">
        <f t="shared" si="24"/>
        <v>SIM</v>
      </c>
      <c r="O536" t="str">
        <f t="shared" si="25"/>
        <v/>
      </c>
      <c r="P536" s="50" t="str">
        <f t="shared" si="26"/>
        <v>45631307409393000130BROCA - NF 2813199,545643</v>
      </c>
      <c r="Q536" s="1">
        <f>IF(A536=0,"",VLOOKUP($A536,RESUMO!$A$8:$B$83,2,FALSE))</f>
        <v>15</v>
      </c>
    </row>
    <row r="537" spans="1:17" x14ac:dyDescent="0.25">
      <c r="A537" s="40">
        <v>45631</v>
      </c>
      <c r="B537" s="54">
        <v>5</v>
      </c>
      <c r="C537" t="s">
        <v>595</v>
      </c>
      <c r="D537" t="s">
        <v>194</v>
      </c>
      <c r="E537" t="s">
        <v>559</v>
      </c>
      <c r="G537" s="60">
        <v>2842</v>
      </c>
      <c r="H537">
        <v>1</v>
      </c>
      <c r="I537" s="60">
        <v>2842</v>
      </c>
      <c r="J537" s="40">
        <v>45628</v>
      </c>
      <c r="K537" t="s">
        <v>47</v>
      </c>
      <c r="L537" t="s">
        <v>596</v>
      </c>
      <c r="N537" t="str">
        <f t="shared" si="24"/>
        <v>NÃO</v>
      </c>
      <c r="O537" t="str">
        <f t="shared" si="25"/>
        <v>SIM</v>
      </c>
      <c r="P537" s="50" t="str">
        <f t="shared" si="26"/>
        <v>45631500037052904870VIAGENS DE TERRA284245628</v>
      </c>
      <c r="Q537" s="1">
        <f>IF(A537=0,"",VLOOKUP($A537,RESUMO!$A$8:$B$83,2,FALSE))</f>
        <v>15</v>
      </c>
    </row>
    <row r="538" spans="1:17" x14ac:dyDescent="0.25">
      <c r="A538" s="40">
        <v>45631</v>
      </c>
      <c r="B538" s="54">
        <v>5</v>
      </c>
      <c r="C538" t="s">
        <v>69</v>
      </c>
      <c r="D538" t="s">
        <v>70</v>
      </c>
      <c r="E538" t="s">
        <v>597</v>
      </c>
      <c r="G538" s="60">
        <v>1910</v>
      </c>
      <c r="H538">
        <v>1</v>
      </c>
      <c r="I538" s="60">
        <v>1910</v>
      </c>
      <c r="J538" s="40">
        <v>45645</v>
      </c>
      <c r="K538" t="s">
        <v>47</v>
      </c>
      <c r="L538" t="s">
        <v>588</v>
      </c>
      <c r="N538" t="str">
        <f t="shared" si="24"/>
        <v>NÃO</v>
      </c>
      <c r="O538" t="str">
        <f t="shared" si="25"/>
        <v>SIM</v>
      </c>
      <c r="P538" s="50" t="str">
        <f t="shared" si="26"/>
        <v>45631542841924000160AÇO - PED. 4657526191045645</v>
      </c>
      <c r="Q538" s="1">
        <f>IF(A538=0,"",VLOOKUP($A538,RESUMO!$A$8:$B$83,2,FALSE))</f>
        <v>15</v>
      </c>
    </row>
    <row r="539" spans="1:17" x14ac:dyDescent="0.25">
      <c r="A539" s="40">
        <v>45631</v>
      </c>
      <c r="B539" s="54">
        <v>5</v>
      </c>
      <c r="C539" t="s">
        <v>598</v>
      </c>
      <c r="D539" t="s">
        <v>599</v>
      </c>
      <c r="E539" t="s">
        <v>600</v>
      </c>
      <c r="G539" s="60">
        <v>12760</v>
      </c>
      <c r="H539">
        <v>1</v>
      </c>
      <c r="I539" s="60">
        <v>12760</v>
      </c>
      <c r="J539" s="40">
        <v>45625</v>
      </c>
      <c r="K539" t="s">
        <v>47</v>
      </c>
      <c r="L539" t="s">
        <v>588</v>
      </c>
      <c r="N539" t="str">
        <f t="shared" si="24"/>
        <v>NÃO</v>
      </c>
      <c r="O539" t="str">
        <f t="shared" si="25"/>
        <v>SIM</v>
      </c>
      <c r="P539" s="50" t="str">
        <f t="shared" si="26"/>
        <v>45631520450277000123ENTRADA PISOS, LOUÇAS E SANITARIOS1276045625</v>
      </c>
      <c r="Q539" s="1">
        <f>IF(A539=0,"",VLOOKUP($A539,RESUMO!$A$8:$B$83,2,FALSE))</f>
        <v>15</v>
      </c>
    </row>
    <row r="540" spans="1:17" x14ac:dyDescent="0.25">
      <c r="A540" s="40">
        <v>45646</v>
      </c>
      <c r="B540" s="54">
        <v>1</v>
      </c>
      <c r="C540" t="s">
        <v>563</v>
      </c>
      <c r="D540" t="s">
        <v>283</v>
      </c>
      <c r="E540" t="s">
        <v>157</v>
      </c>
      <c r="G540" s="60">
        <v>230</v>
      </c>
      <c r="H540">
        <v>10</v>
      </c>
      <c r="I540" s="60">
        <v>2300</v>
      </c>
      <c r="J540" s="40">
        <v>45677</v>
      </c>
      <c r="K540" t="s">
        <v>21</v>
      </c>
      <c r="L540" t="s">
        <v>284</v>
      </c>
      <c r="N540" t="str">
        <f t="shared" si="24"/>
        <v>NÃO</v>
      </c>
      <c r="O540" t="str">
        <f t="shared" si="25"/>
        <v/>
      </c>
      <c r="P540" s="50" t="str">
        <f t="shared" si="26"/>
        <v>45646100003120153567DIÁRIA23045677</v>
      </c>
      <c r="Q540" s="1">
        <f>IF(A540=0,"",VLOOKUP($A540,RESUMO!$A$8:$B$83,2,FALSE))</f>
        <v>16</v>
      </c>
    </row>
    <row r="541" spans="1:17" x14ac:dyDescent="0.25">
      <c r="A541" s="40">
        <v>45646</v>
      </c>
      <c r="B541" s="54">
        <v>1</v>
      </c>
      <c r="C541" t="s">
        <v>567</v>
      </c>
      <c r="D541" t="s">
        <v>420</v>
      </c>
      <c r="E541" t="s">
        <v>19</v>
      </c>
      <c r="G541" s="60">
        <v>642.79999999999995</v>
      </c>
      <c r="H541">
        <v>1</v>
      </c>
      <c r="I541" s="60">
        <v>642.79999999999995</v>
      </c>
      <c r="J541" s="40">
        <v>45646</v>
      </c>
      <c r="K541" t="s">
        <v>21</v>
      </c>
      <c r="L541" t="s">
        <v>421</v>
      </c>
      <c r="N541" t="str">
        <f t="shared" si="24"/>
        <v>NÃO</v>
      </c>
      <c r="O541" t="str">
        <f t="shared" si="25"/>
        <v/>
      </c>
      <c r="P541" s="50" t="str">
        <f t="shared" si="26"/>
        <v>45646100016700955688SALÁRIO642,845646</v>
      </c>
      <c r="Q541" s="1">
        <f>IF(A541=0,"",VLOOKUP($A541,RESUMO!$A$8:$B$83,2,FALSE))</f>
        <v>16</v>
      </c>
    </row>
    <row r="542" spans="1:17" x14ac:dyDescent="0.25">
      <c r="A542" s="40">
        <v>45646</v>
      </c>
      <c r="B542" s="54">
        <v>1</v>
      </c>
      <c r="C542" t="s">
        <v>567</v>
      </c>
      <c r="D542" t="s">
        <v>420</v>
      </c>
      <c r="E542" t="s">
        <v>19</v>
      </c>
      <c r="G542" s="60">
        <v>123.88</v>
      </c>
      <c r="H542">
        <v>1</v>
      </c>
      <c r="I542" s="60">
        <v>123.88</v>
      </c>
      <c r="J542" s="40">
        <v>45646</v>
      </c>
      <c r="K542" t="s">
        <v>21</v>
      </c>
      <c r="L542" t="s">
        <v>421</v>
      </c>
      <c r="N542" t="str">
        <f t="shared" si="24"/>
        <v>NÃO</v>
      </c>
      <c r="O542" t="str">
        <f t="shared" si="25"/>
        <v/>
      </c>
      <c r="P542" s="50" t="str">
        <f t="shared" si="26"/>
        <v>45646100016700955688SALÁRIO123,8845646</v>
      </c>
      <c r="Q542" s="1">
        <f>IF(A542=0,"",VLOOKUP($A542,RESUMO!$A$8:$B$83,2,FALSE))</f>
        <v>16</v>
      </c>
    </row>
    <row r="543" spans="1:17" x14ac:dyDescent="0.25">
      <c r="A543" s="40">
        <v>45646</v>
      </c>
      <c r="B543" s="54">
        <v>1</v>
      </c>
      <c r="C543" t="s">
        <v>568</v>
      </c>
      <c r="D543" t="s">
        <v>156</v>
      </c>
      <c r="E543" t="s">
        <v>157</v>
      </c>
      <c r="G543" s="60">
        <v>1104.8</v>
      </c>
      <c r="H543">
        <v>1</v>
      </c>
      <c r="I543" s="60">
        <v>1104.8</v>
      </c>
      <c r="J543" s="40">
        <v>45646</v>
      </c>
      <c r="K543" t="s">
        <v>21</v>
      </c>
      <c r="L543" t="s">
        <v>158</v>
      </c>
      <c r="N543" t="str">
        <f t="shared" si="24"/>
        <v>NÃO</v>
      </c>
      <c r="O543" t="str">
        <f t="shared" si="25"/>
        <v/>
      </c>
      <c r="P543" s="50" t="str">
        <f t="shared" si="26"/>
        <v>45646100054228255604DIÁRIA1104,845646</v>
      </c>
      <c r="Q543" s="1">
        <f>IF(A543=0,"",VLOOKUP($A543,RESUMO!$A$8:$B$83,2,FALSE))</f>
        <v>16</v>
      </c>
    </row>
    <row r="544" spans="1:17" x14ac:dyDescent="0.25">
      <c r="A544" s="40">
        <v>45646</v>
      </c>
      <c r="B544" s="54">
        <v>1</v>
      </c>
      <c r="C544" t="s">
        <v>568</v>
      </c>
      <c r="D544" t="s">
        <v>156</v>
      </c>
      <c r="E544" t="s">
        <v>157</v>
      </c>
      <c r="G544" s="60">
        <v>702.01</v>
      </c>
      <c r="H544">
        <v>1</v>
      </c>
      <c r="I544" s="60">
        <v>702.01</v>
      </c>
      <c r="J544" s="40">
        <v>45646</v>
      </c>
      <c r="K544" t="s">
        <v>21</v>
      </c>
      <c r="L544" t="s">
        <v>158</v>
      </c>
      <c r="N544" t="str">
        <f t="shared" si="24"/>
        <v>NÃO</v>
      </c>
      <c r="O544" t="str">
        <f t="shared" si="25"/>
        <v/>
      </c>
      <c r="P544" s="50" t="str">
        <f t="shared" si="26"/>
        <v>45646100054228255604DIÁRIA702,0145646</v>
      </c>
      <c r="Q544" s="1">
        <f>IF(A544=0,"",VLOOKUP($A544,RESUMO!$A$8:$B$83,2,FALSE))</f>
        <v>16</v>
      </c>
    </row>
    <row r="545" spans="1:17" x14ac:dyDescent="0.25">
      <c r="A545" s="40">
        <v>45646</v>
      </c>
      <c r="B545" s="54">
        <v>1</v>
      </c>
      <c r="C545" t="s">
        <v>569</v>
      </c>
      <c r="D545" t="s">
        <v>133</v>
      </c>
      <c r="E545" t="s">
        <v>19</v>
      </c>
      <c r="G545" s="60">
        <v>1104.8</v>
      </c>
      <c r="H545">
        <v>1</v>
      </c>
      <c r="I545" s="60">
        <v>1104.8</v>
      </c>
      <c r="J545" s="40">
        <v>45646</v>
      </c>
      <c r="K545" t="s">
        <v>21</v>
      </c>
      <c r="L545" t="s">
        <v>135</v>
      </c>
      <c r="N545" t="str">
        <f t="shared" si="24"/>
        <v>NÃO</v>
      </c>
      <c r="O545" t="str">
        <f t="shared" si="25"/>
        <v/>
      </c>
      <c r="P545" s="50" t="str">
        <f t="shared" si="26"/>
        <v>45646100004016024862SALÁRIO1104,845646</v>
      </c>
      <c r="Q545" s="1">
        <f>IF(A545=0,"",VLOOKUP($A545,RESUMO!$A$8:$B$83,2,FALSE))</f>
        <v>16</v>
      </c>
    </row>
    <row r="546" spans="1:17" x14ac:dyDescent="0.25">
      <c r="A546" s="40">
        <v>45646</v>
      </c>
      <c r="B546" s="54">
        <v>1</v>
      </c>
      <c r="C546" t="s">
        <v>569</v>
      </c>
      <c r="D546" t="s">
        <v>133</v>
      </c>
      <c r="E546" t="s">
        <v>562</v>
      </c>
      <c r="G546" s="60">
        <v>702.01</v>
      </c>
      <c r="H546">
        <v>1</v>
      </c>
      <c r="I546" s="60">
        <v>702.01</v>
      </c>
      <c r="J546" s="40">
        <v>45646</v>
      </c>
      <c r="K546" t="s">
        <v>21</v>
      </c>
      <c r="L546" t="s">
        <v>135</v>
      </c>
      <c r="N546" t="str">
        <f t="shared" si="24"/>
        <v>NÃO</v>
      </c>
      <c r="O546" t="str">
        <f t="shared" si="25"/>
        <v/>
      </c>
      <c r="P546" s="50" t="str">
        <f t="shared" si="26"/>
        <v>4564610000401602486213º SALÁRIO702,0145646</v>
      </c>
      <c r="Q546" s="1">
        <f>IF(A546=0,"",VLOOKUP($A546,RESUMO!$A$8:$B$83,2,FALSE))</f>
        <v>16</v>
      </c>
    </row>
    <row r="547" spans="1:17" x14ac:dyDescent="0.25">
      <c r="A547" s="40">
        <v>45646</v>
      </c>
      <c r="B547" s="54">
        <v>1</v>
      </c>
      <c r="C547" t="s">
        <v>570</v>
      </c>
      <c r="D547" t="s">
        <v>249</v>
      </c>
      <c r="E547" t="s">
        <v>19</v>
      </c>
      <c r="G547" s="60">
        <v>1104.8</v>
      </c>
      <c r="H547">
        <v>1</v>
      </c>
      <c r="I547" s="60">
        <v>1104.8</v>
      </c>
      <c r="J547" s="40">
        <v>45646</v>
      </c>
      <c r="K547" t="s">
        <v>21</v>
      </c>
      <c r="L547" t="s">
        <v>250</v>
      </c>
      <c r="N547" t="str">
        <f t="shared" si="24"/>
        <v>NÃO</v>
      </c>
      <c r="O547" t="str">
        <f t="shared" si="25"/>
        <v/>
      </c>
      <c r="P547" s="50" t="str">
        <f t="shared" si="26"/>
        <v>45646100005318038646SALÁRIO1104,845646</v>
      </c>
      <c r="Q547" s="1">
        <f>IF(A547=0,"",VLOOKUP($A547,RESUMO!$A$8:$B$83,2,FALSE))</f>
        <v>16</v>
      </c>
    </row>
    <row r="548" spans="1:17" x14ac:dyDescent="0.25">
      <c r="A548" s="40">
        <v>45646</v>
      </c>
      <c r="B548" s="54">
        <v>1</v>
      </c>
      <c r="C548" t="s">
        <v>570</v>
      </c>
      <c r="D548" t="s">
        <v>249</v>
      </c>
      <c r="E548" t="s">
        <v>562</v>
      </c>
      <c r="G548" s="60">
        <v>702.01</v>
      </c>
      <c r="H548">
        <v>1</v>
      </c>
      <c r="I548" s="60">
        <v>702.01</v>
      </c>
      <c r="J548" s="40">
        <v>45646</v>
      </c>
      <c r="K548" t="s">
        <v>21</v>
      </c>
      <c r="L548" t="s">
        <v>250</v>
      </c>
      <c r="N548" t="str">
        <f t="shared" si="24"/>
        <v>NÃO</v>
      </c>
      <c r="O548" t="str">
        <f t="shared" si="25"/>
        <v/>
      </c>
      <c r="P548" s="50" t="str">
        <f t="shared" si="26"/>
        <v>4564610000531803864613º SALÁRIO702,0145646</v>
      </c>
      <c r="Q548" s="1">
        <f>IF(A548=0,"",VLOOKUP($A548,RESUMO!$A$8:$B$83,2,FALSE))</f>
        <v>16</v>
      </c>
    </row>
    <row r="549" spans="1:17" x14ac:dyDescent="0.25">
      <c r="A549" s="40">
        <v>45646</v>
      </c>
      <c r="B549" s="54">
        <v>1</v>
      </c>
      <c r="C549" t="s">
        <v>571</v>
      </c>
      <c r="D549" t="s">
        <v>82</v>
      </c>
      <c r="E549" t="s">
        <v>19</v>
      </c>
      <c r="G549" s="60">
        <v>642.79999999999995</v>
      </c>
      <c r="H549">
        <v>1</v>
      </c>
      <c r="I549" s="60">
        <v>642.79999999999995</v>
      </c>
      <c r="J549" s="40">
        <v>45646</v>
      </c>
      <c r="K549" t="s">
        <v>21</v>
      </c>
      <c r="L549" t="s">
        <v>83</v>
      </c>
      <c r="N549" t="str">
        <f t="shared" si="24"/>
        <v>NÃO</v>
      </c>
      <c r="O549" t="str">
        <f t="shared" si="25"/>
        <v/>
      </c>
      <c r="P549" s="50" t="str">
        <f t="shared" si="26"/>
        <v>45646100000977964760SALÁRIO642,845646</v>
      </c>
      <c r="Q549" s="1">
        <f>IF(A549=0,"",VLOOKUP($A549,RESUMO!$A$8:$B$83,2,FALSE))</f>
        <v>16</v>
      </c>
    </row>
    <row r="550" spans="1:17" x14ac:dyDescent="0.25">
      <c r="A550" s="40">
        <v>45646</v>
      </c>
      <c r="B550" s="54">
        <v>1</v>
      </c>
      <c r="C550" t="s">
        <v>571</v>
      </c>
      <c r="D550" t="s">
        <v>82</v>
      </c>
      <c r="E550" t="s">
        <v>562</v>
      </c>
      <c r="G550" s="60">
        <v>465.37</v>
      </c>
      <c r="H550">
        <v>1</v>
      </c>
      <c r="I550" s="60">
        <v>465.37</v>
      </c>
      <c r="J550" s="40">
        <v>45646</v>
      </c>
      <c r="K550" t="s">
        <v>21</v>
      </c>
      <c r="L550" t="s">
        <v>83</v>
      </c>
      <c r="N550" t="str">
        <f t="shared" si="24"/>
        <v>NÃO</v>
      </c>
      <c r="O550" t="str">
        <f t="shared" si="25"/>
        <v/>
      </c>
      <c r="P550" s="50" t="str">
        <f t="shared" si="26"/>
        <v>4564610000097796476013º SALÁRIO465,3745646</v>
      </c>
      <c r="Q550" s="1">
        <f>IF(A550=0,"",VLOOKUP($A550,RESUMO!$A$8:$B$83,2,FALSE))</f>
        <v>16</v>
      </c>
    </row>
    <row r="551" spans="1:17" x14ac:dyDescent="0.25">
      <c r="A551" s="40">
        <v>45646</v>
      </c>
      <c r="B551" s="54">
        <v>1</v>
      </c>
      <c r="C551" t="s">
        <v>564</v>
      </c>
      <c r="D551" t="s">
        <v>160</v>
      </c>
      <c r="E551" t="s">
        <v>157</v>
      </c>
      <c r="G551" s="60">
        <v>250</v>
      </c>
      <c r="H551">
        <v>10</v>
      </c>
      <c r="I551" s="60">
        <v>2500</v>
      </c>
      <c r="J551" s="40">
        <v>45646</v>
      </c>
      <c r="K551" t="s">
        <v>21</v>
      </c>
      <c r="L551" t="s">
        <v>161</v>
      </c>
      <c r="N551" t="str">
        <f t="shared" si="24"/>
        <v>NÃO</v>
      </c>
      <c r="O551" t="str">
        <f t="shared" si="25"/>
        <v/>
      </c>
      <c r="P551" s="50" t="str">
        <f t="shared" si="26"/>
        <v>45646100000000000600DIÁRIA25045646</v>
      </c>
      <c r="Q551" s="1">
        <f>IF(A551=0,"",VLOOKUP($A551,RESUMO!$A$8:$B$83,2,FALSE))</f>
        <v>16</v>
      </c>
    </row>
    <row r="552" spans="1:17" x14ac:dyDescent="0.25">
      <c r="A552" s="40">
        <v>45646</v>
      </c>
      <c r="B552" s="54">
        <v>1</v>
      </c>
      <c r="C552" t="s">
        <v>565</v>
      </c>
      <c r="D552" t="s">
        <v>414</v>
      </c>
      <c r="E552" t="s">
        <v>157</v>
      </c>
      <c r="G552" s="60">
        <v>230</v>
      </c>
      <c r="H552">
        <v>2</v>
      </c>
      <c r="I552" s="60">
        <v>460</v>
      </c>
      <c r="J552" s="40">
        <v>45646</v>
      </c>
      <c r="K552" t="s">
        <v>21</v>
      </c>
      <c r="L552" t="s">
        <v>415</v>
      </c>
      <c r="N552" t="str">
        <f t="shared" si="24"/>
        <v>NÃO</v>
      </c>
      <c r="O552" t="str">
        <f t="shared" si="25"/>
        <v/>
      </c>
      <c r="P552" s="50" t="str">
        <f t="shared" si="26"/>
        <v>45646100002038736375DIÁRIA23045646</v>
      </c>
      <c r="Q552" s="1">
        <f>IF(A552=0,"",VLOOKUP($A552,RESUMO!$A$8:$B$83,2,FALSE))</f>
        <v>16</v>
      </c>
    </row>
    <row r="553" spans="1:17" x14ac:dyDescent="0.25">
      <c r="A553" s="40">
        <v>45646</v>
      </c>
      <c r="B553" s="54">
        <v>1</v>
      </c>
      <c r="C553" t="s">
        <v>572</v>
      </c>
      <c r="D553" t="s">
        <v>74</v>
      </c>
      <c r="E553" t="s">
        <v>19</v>
      </c>
      <c r="G553" s="60">
        <v>2400</v>
      </c>
      <c r="H553">
        <v>1</v>
      </c>
      <c r="I553" s="60">
        <v>2400</v>
      </c>
      <c r="J553" s="40">
        <v>45646</v>
      </c>
      <c r="K553" t="s">
        <v>21</v>
      </c>
      <c r="L553" t="s">
        <v>76</v>
      </c>
      <c r="N553" t="str">
        <f t="shared" si="24"/>
        <v>NÃO</v>
      </c>
      <c r="O553" t="str">
        <f t="shared" si="25"/>
        <v/>
      </c>
      <c r="P553" s="50" t="str">
        <f t="shared" si="26"/>
        <v>45646100066016118672SALÁRIO240045646</v>
      </c>
      <c r="Q553" s="1">
        <f>IF(A553=0,"",VLOOKUP($A553,RESUMO!$A$8:$B$83,2,FALSE))</f>
        <v>16</v>
      </c>
    </row>
    <row r="554" spans="1:17" x14ac:dyDescent="0.25">
      <c r="A554" s="40">
        <v>45646</v>
      </c>
      <c r="B554" s="54">
        <v>1</v>
      </c>
      <c r="C554" t="s">
        <v>572</v>
      </c>
      <c r="D554" t="s">
        <v>74</v>
      </c>
      <c r="E554" t="s">
        <v>562</v>
      </c>
      <c r="G554" s="60">
        <v>1622.35</v>
      </c>
      <c r="H554">
        <v>1</v>
      </c>
      <c r="I554" s="60">
        <v>1622.35</v>
      </c>
      <c r="J554" s="40">
        <v>45646</v>
      </c>
      <c r="K554" t="s">
        <v>21</v>
      </c>
      <c r="L554" t="s">
        <v>76</v>
      </c>
      <c r="N554" t="str">
        <f t="shared" si="24"/>
        <v>NÃO</v>
      </c>
      <c r="O554" t="str">
        <f t="shared" si="25"/>
        <v/>
      </c>
      <c r="P554" s="50" t="str">
        <f t="shared" si="26"/>
        <v>4564610006601611867213º SALÁRIO1622,3545646</v>
      </c>
      <c r="Q554" s="1">
        <f>IF(A554=0,"",VLOOKUP($A554,RESUMO!$A$8:$B$83,2,FALSE))</f>
        <v>16</v>
      </c>
    </row>
    <row r="555" spans="1:17" x14ac:dyDescent="0.25">
      <c r="A555" s="40">
        <v>45646</v>
      </c>
      <c r="B555" s="54">
        <v>1</v>
      </c>
      <c r="C555" t="s">
        <v>573</v>
      </c>
      <c r="D555" t="s">
        <v>246</v>
      </c>
      <c r="E555" t="s">
        <v>19</v>
      </c>
      <c r="G555" s="60">
        <v>1104.8</v>
      </c>
      <c r="H555">
        <v>1</v>
      </c>
      <c r="I555" s="60">
        <v>1104.8</v>
      </c>
      <c r="J555" s="40">
        <v>45646</v>
      </c>
      <c r="K555" t="s">
        <v>21</v>
      </c>
      <c r="L555" t="s">
        <v>574</v>
      </c>
      <c r="N555" t="str">
        <f t="shared" si="24"/>
        <v>NÃO</v>
      </c>
      <c r="O555" t="str">
        <f t="shared" si="25"/>
        <v/>
      </c>
      <c r="P555" s="50" t="str">
        <f t="shared" si="26"/>
        <v>45646100012235303617SALÁRIO1104,845646</v>
      </c>
      <c r="Q555" s="1">
        <f>IF(A555=0,"",VLOOKUP($A555,RESUMO!$A$8:$B$83,2,FALSE))</f>
        <v>16</v>
      </c>
    </row>
    <row r="556" spans="1:17" x14ac:dyDescent="0.25">
      <c r="A556" s="40">
        <v>45646</v>
      </c>
      <c r="B556" s="54">
        <v>1</v>
      </c>
      <c r="C556" t="s">
        <v>573</v>
      </c>
      <c r="D556" t="s">
        <v>246</v>
      </c>
      <c r="E556" t="s">
        <v>562</v>
      </c>
      <c r="G556" s="60">
        <v>702.01</v>
      </c>
      <c r="H556">
        <v>1</v>
      </c>
      <c r="I556" s="60">
        <v>702.01</v>
      </c>
      <c r="J556" s="40">
        <v>45646</v>
      </c>
      <c r="K556" t="s">
        <v>21</v>
      </c>
      <c r="L556" t="s">
        <v>574</v>
      </c>
      <c r="N556" t="str">
        <f t="shared" si="24"/>
        <v>NÃO</v>
      </c>
      <c r="O556" t="str">
        <f t="shared" si="25"/>
        <v/>
      </c>
      <c r="P556" s="50" t="str">
        <f t="shared" si="26"/>
        <v>4564610001223530361713º SALÁRIO702,0145646</v>
      </c>
      <c r="Q556" s="1">
        <f>IF(A556=0,"",VLOOKUP($A556,RESUMO!$A$8:$B$83,2,FALSE))</f>
        <v>16</v>
      </c>
    </row>
    <row r="557" spans="1:17" x14ac:dyDescent="0.25">
      <c r="A557" s="40">
        <v>45646</v>
      </c>
      <c r="B557" s="54">
        <v>1</v>
      </c>
      <c r="C557" t="s">
        <v>575</v>
      </c>
      <c r="D557" t="s">
        <v>417</v>
      </c>
      <c r="E557" t="s">
        <v>19</v>
      </c>
      <c r="G557" s="60">
        <v>817.2</v>
      </c>
      <c r="H557">
        <v>1</v>
      </c>
      <c r="I557" s="60">
        <v>817.2</v>
      </c>
      <c r="J557" s="40">
        <v>45646</v>
      </c>
      <c r="K557" t="s">
        <v>21</v>
      </c>
      <c r="L557" t="s">
        <v>418</v>
      </c>
      <c r="N557" t="str">
        <f t="shared" si="24"/>
        <v>NÃO</v>
      </c>
      <c r="O557" t="str">
        <f t="shared" si="25"/>
        <v/>
      </c>
      <c r="P557" s="50" t="str">
        <f t="shared" si="26"/>
        <v>45646100016700914655SALÁRIO817,245646</v>
      </c>
      <c r="Q557" s="1">
        <f>IF(A557=0,"",VLOOKUP($A557,RESUMO!$A$8:$B$83,2,FALSE))</f>
        <v>16</v>
      </c>
    </row>
    <row r="558" spans="1:17" x14ac:dyDescent="0.25">
      <c r="A558" s="40">
        <v>45646</v>
      </c>
      <c r="B558" s="54">
        <v>1</v>
      </c>
      <c r="C558" t="s">
        <v>575</v>
      </c>
      <c r="D558" t="s">
        <v>417</v>
      </c>
      <c r="E558" t="s">
        <v>562</v>
      </c>
      <c r="G558" s="60">
        <v>157.49</v>
      </c>
      <c r="H558">
        <v>1</v>
      </c>
      <c r="I558" s="60">
        <v>157.49</v>
      </c>
      <c r="J558" s="40">
        <v>45646</v>
      </c>
      <c r="K558" t="s">
        <v>21</v>
      </c>
      <c r="L558" t="s">
        <v>418</v>
      </c>
      <c r="N558" t="str">
        <f t="shared" si="24"/>
        <v>NÃO</v>
      </c>
      <c r="O558" t="str">
        <f t="shared" si="25"/>
        <v/>
      </c>
      <c r="P558" s="50" t="str">
        <f t="shared" si="26"/>
        <v>4564610001670091465513º SALÁRIO157,4945646</v>
      </c>
      <c r="Q558" s="1">
        <f>IF(A558=0,"",VLOOKUP($A558,RESUMO!$A$8:$B$83,2,FALSE))</f>
        <v>16</v>
      </c>
    </row>
    <row r="559" spans="1:17" x14ac:dyDescent="0.25">
      <c r="A559" s="40">
        <v>45646</v>
      </c>
      <c r="B559" s="54">
        <v>1</v>
      </c>
      <c r="C559" t="s">
        <v>576</v>
      </c>
      <c r="D559" t="s">
        <v>369</v>
      </c>
      <c r="E559" t="s">
        <v>19</v>
      </c>
      <c r="G559" s="60">
        <v>1104.8</v>
      </c>
      <c r="H559">
        <v>1</v>
      </c>
      <c r="I559" s="60">
        <v>1104.8</v>
      </c>
      <c r="J559" s="40">
        <v>45646</v>
      </c>
      <c r="K559" t="s">
        <v>21</v>
      </c>
      <c r="L559" t="s">
        <v>370</v>
      </c>
      <c r="N559" t="str">
        <f t="shared" si="24"/>
        <v>NÃO</v>
      </c>
      <c r="O559" t="str">
        <f t="shared" si="25"/>
        <v/>
      </c>
      <c r="P559" s="50" t="str">
        <f t="shared" si="26"/>
        <v>45646100003213713643SALÁRIO1104,845646</v>
      </c>
      <c r="Q559" s="1">
        <f>IF(A559=0,"",VLOOKUP($A559,RESUMO!$A$8:$B$83,2,FALSE))</f>
        <v>16</v>
      </c>
    </row>
    <row r="560" spans="1:17" x14ac:dyDescent="0.25">
      <c r="A560" s="40">
        <v>45646</v>
      </c>
      <c r="B560" s="54">
        <v>1</v>
      </c>
      <c r="C560" t="s">
        <v>576</v>
      </c>
      <c r="D560" t="s">
        <v>369</v>
      </c>
      <c r="E560" t="s">
        <v>562</v>
      </c>
      <c r="G560" s="60">
        <v>506.37</v>
      </c>
      <c r="H560">
        <v>1</v>
      </c>
      <c r="I560" s="60">
        <v>506.37</v>
      </c>
      <c r="J560" s="40">
        <v>45646</v>
      </c>
      <c r="K560" t="s">
        <v>21</v>
      </c>
      <c r="L560" t="s">
        <v>370</v>
      </c>
      <c r="N560" t="str">
        <f t="shared" si="24"/>
        <v>NÃO</v>
      </c>
      <c r="O560" t="str">
        <f t="shared" si="25"/>
        <v/>
      </c>
      <c r="P560" s="50" t="str">
        <f t="shared" si="26"/>
        <v>4564610000321371364313º SALÁRIO506,3745646</v>
      </c>
      <c r="Q560" s="1">
        <f>IF(A560=0,"",VLOOKUP($A560,RESUMO!$A$8:$B$83,2,FALSE))</f>
        <v>16</v>
      </c>
    </row>
    <row r="561" spans="1:17" x14ac:dyDescent="0.25">
      <c r="A561" s="40">
        <v>45646</v>
      </c>
      <c r="B561" s="54">
        <v>1</v>
      </c>
      <c r="C561" t="s">
        <v>566</v>
      </c>
      <c r="D561" t="s">
        <v>500</v>
      </c>
      <c r="E561" t="s">
        <v>157</v>
      </c>
      <c r="G561" s="60">
        <v>230</v>
      </c>
      <c r="H561">
        <v>10</v>
      </c>
      <c r="I561" s="60">
        <v>2300</v>
      </c>
      <c r="J561" s="40">
        <v>45646</v>
      </c>
      <c r="K561" t="s">
        <v>21</v>
      </c>
      <c r="L561" t="s">
        <v>501</v>
      </c>
      <c r="N561" t="str">
        <f t="shared" si="24"/>
        <v>NÃO</v>
      </c>
      <c r="O561" t="str">
        <f t="shared" si="25"/>
        <v/>
      </c>
      <c r="P561" s="50" t="str">
        <f t="shared" si="26"/>
        <v>45646100012054582638DIÁRIA23045646</v>
      </c>
      <c r="Q561" s="1">
        <f>IF(A561=0,"",VLOOKUP($A561,RESUMO!$A$8:$B$83,2,FALSE))</f>
        <v>16</v>
      </c>
    </row>
    <row r="562" spans="1:17" x14ac:dyDescent="0.25">
      <c r="A562" s="40">
        <v>45646</v>
      </c>
      <c r="B562" s="54">
        <v>1</v>
      </c>
      <c r="C562" t="s">
        <v>577</v>
      </c>
      <c r="D562" t="s">
        <v>24</v>
      </c>
      <c r="E562" t="s">
        <v>19</v>
      </c>
      <c r="G562" s="60">
        <v>916</v>
      </c>
      <c r="H562">
        <v>1</v>
      </c>
      <c r="I562" s="60">
        <v>916</v>
      </c>
      <c r="J562" s="40">
        <v>45646</v>
      </c>
      <c r="K562" t="s">
        <v>21</v>
      </c>
      <c r="L562" t="s">
        <v>25</v>
      </c>
      <c r="N562" t="str">
        <f t="shared" si="24"/>
        <v>NÃO</v>
      </c>
      <c r="O562" t="str">
        <f t="shared" si="25"/>
        <v/>
      </c>
      <c r="P562" s="50" t="str">
        <f t="shared" si="26"/>
        <v>45646100004083278633SALÁRIO91645646</v>
      </c>
      <c r="Q562" s="1">
        <f>IF(A562=0,"",VLOOKUP($A562,RESUMO!$A$8:$B$83,2,FALSE))</f>
        <v>16</v>
      </c>
    </row>
    <row r="563" spans="1:17" x14ac:dyDescent="0.25">
      <c r="A563" s="40">
        <v>45646</v>
      </c>
      <c r="B563" s="54">
        <v>1</v>
      </c>
      <c r="C563" t="s">
        <v>577</v>
      </c>
      <c r="D563" t="s">
        <v>24</v>
      </c>
      <c r="E563" t="s">
        <v>562</v>
      </c>
      <c r="G563" s="60">
        <v>663.15</v>
      </c>
      <c r="H563">
        <v>1</v>
      </c>
      <c r="I563" s="60">
        <v>663.15</v>
      </c>
      <c r="J563" s="40">
        <v>45646</v>
      </c>
      <c r="K563" t="s">
        <v>21</v>
      </c>
      <c r="L563" t="s">
        <v>25</v>
      </c>
      <c r="N563" t="str">
        <f t="shared" si="24"/>
        <v>NÃO</v>
      </c>
      <c r="O563" t="str">
        <f t="shared" si="25"/>
        <v/>
      </c>
      <c r="P563" s="50" t="str">
        <f t="shared" si="26"/>
        <v>4564610000408327863313º SALÁRIO663,1545646</v>
      </c>
      <c r="Q563" s="1">
        <f>IF(A563=0,"",VLOOKUP($A563,RESUMO!$A$8:$B$83,2,FALSE))</f>
        <v>16</v>
      </c>
    </row>
    <row r="564" spans="1:17" x14ac:dyDescent="0.25">
      <c r="A564" s="40">
        <v>45646</v>
      </c>
      <c r="B564" s="54">
        <v>1</v>
      </c>
      <c r="C564" t="s">
        <v>601</v>
      </c>
      <c r="D564" t="s">
        <v>602</v>
      </c>
      <c r="E564" t="s">
        <v>157</v>
      </c>
      <c r="G564" s="60">
        <v>230</v>
      </c>
      <c r="H564">
        <v>2</v>
      </c>
      <c r="I564" s="60">
        <v>460</v>
      </c>
      <c r="J564" s="40">
        <v>45646</v>
      </c>
      <c r="K564" t="s">
        <v>21</v>
      </c>
      <c r="L564" t="s">
        <v>603</v>
      </c>
      <c r="N564" t="str">
        <f t="shared" si="24"/>
        <v>NÃO</v>
      </c>
      <c r="O564" t="str">
        <f t="shared" si="25"/>
        <v/>
      </c>
      <c r="P564" s="50" t="str">
        <f t="shared" si="26"/>
        <v>45646100012095122623DIÁRIA23045646</v>
      </c>
      <c r="Q564" s="1">
        <f>IF(A564=0,"",VLOOKUP($A564,RESUMO!$A$8:$B$83,2,FALSE))</f>
        <v>16</v>
      </c>
    </row>
    <row r="565" spans="1:17" x14ac:dyDescent="0.25">
      <c r="A565" s="40">
        <v>45646</v>
      </c>
      <c r="B565" s="54">
        <v>2</v>
      </c>
      <c r="C565" t="s">
        <v>305</v>
      </c>
      <c r="D565" t="s">
        <v>306</v>
      </c>
      <c r="E565" t="s">
        <v>604</v>
      </c>
      <c r="G565" s="60">
        <v>3787</v>
      </c>
      <c r="H565">
        <v>1</v>
      </c>
      <c r="I565" s="60">
        <v>3787</v>
      </c>
      <c r="J565" s="40">
        <v>45646</v>
      </c>
      <c r="K565" t="s">
        <v>47</v>
      </c>
      <c r="L565" t="s">
        <v>605</v>
      </c>
      <c r="N565" t="str">
        <f t="shared" si="24"/>
        <v>SIM</v>
      </c>
      <c r="O565" t="str">
        <f t="shared" si="25"/>
        <v/>
      </c>
      <c r="P565" s="50" t="str">
        <f t="shared" si="26"/>
        <v>45646229067113023560CONCRETAGEM - NF 1673378745646</v>
      </c>
      <c r="Q565" s="1">
        <f>IF(A565=0,"",VLOOKUP($A565,RESUMO!$A$8:$B$83,2,FALSE))</f>
        <v>16</v>
      </c>
    </row>
    <row r="566" spans="1:17" x14ac:dyDescent="0.25">
      <c r="A566" s="40">
        <v>45646</v>
      </c>
      <c r="B566" s="54">
        <v>3</v>
      </c>
      <c r="C566" t="s">
        <v>251</v>
      </c>
      <c r="D566" t="s">
        <v>252</v>
      </c>
      <c r="E566" t="s">
        <v>606</v>
      </c>
      <c r="G566" s="60">
        <v>2327.87</v>
      </c>
      <c r="H566">
        <v>1</v>
      </c>
      <c r="I566" s="60">
        <v>2327.87</v>
      </c>
      <c r="J566" s="40">
        <v>45646</v>
      </c>
      <c r="K566" t="s">
        <v>21</v>
      </c>
      <c r="L566" t="s">
        <v>588</v>
      </c>
      <c r="N566" t="str">
        <f t="shared" si="24"/>
        <v>NÃO</v>
      </c>
      <c r="O566" t="str">
        <f t="shared" si="25"/>
        <v/>
      </c>
      <c r="P566" s="50" t="str">
        <f t="shared" si="26"/>
        <v>45646300360305000104COMPETENCIA 11/20242327,8745646</v>
      </c>
      <c r="Q566" s="1">
        <f>IF(A566=0,"",VLOOKUP($A566,RESUMO!$A$8:$B$83,2,FALSE))</f>
        <v>16</v>
      </c>
    </row>
    <row r="567" spans="1:17" x14ac:dyDescent="0.25">
      <c r="A567" s="40">
        <v>45646</v>
      </c>
      <c r="B567" s="54">
        <v>3</v>
      </c>
      <c r="C567" t="s">
        <v>255</v>
      </c>
      <c r="D567" t="s">
        <v>256</v>
      </c>
      <c r="E567" t="s">
        <v>606</v>
      </c>
      <c r="G567" s="60">
        <v>9592.59</v>
      </c>
      <c r="H567">
        <v>1</v>
      </c>
      <c r="I567" s="60">
        <v>9592.59</v>
      </c>
      <c r="J567" s="40">
        <v>45646</v>
      </c>
      <c r="K567" t="s">
        <v>21</v>
      </c>
      <c r="L567" t="s">
        <v>588</v>
      </c>
      <c r="N567" t="str">
        <f t="shared" si="24"/>
        <v>NÃO</v>
      </c>
      <c r="O567" t="str">
        <f t="shared" si="25"/>
        <v/>
      </c>
      <c r="P567" s="50" t="str">
        <f t="shared" si="26"/>
        <v>45646300394460000141COMPETENCIA 11/20249592,5945646</v>
      </c>
      <c r="Q567" s="1">
        <f>IF(A567=0,"",VLOOKUP($A567,RESUMO!$A$8:$B$83,2,FALSE))</f>
        <v>16</v>
      </c>
    </row>
    <row r="568" spans="1:17" x14ac:dyDescent="0.25">
      <c r="A568" s="40">
        <v>45646</v>
      </c>
      <c r="B568" s="54">
        <v>3</v>
      </c>
      <c r="C568" t="s">
        <v>255</v>
      </c>
      <c r="D568" t="s">
        <v>256</v>
      </c>
      <c r="E568" t="s">
        <v>585</v>
      </c>
      <c r="G568" s="60">
        <v>4601.76</v>
      </c>
      <c r="H568">
        <v>1</v>
      </c>
      <c r="I568" s="60">
        <v>4601.76</v>
      </c>
      <c r="J568" s="40">
        <v>45646</v>
      </c>
      <c r="K568" t="s">
        <v>21</v>
      </c>
      <c r="L568" t="s">
        <v>588</v>
      </c>
      <c r="N568" t="str">
        <f t="shared" si="24"/>
        <v>NÃO</v>
      </c>
      <c r="O568" t="str">
        <f t="shared" si="25"/>
        <v/>
      </c>
      <c r="P568" s="50" t="str">
        <f t="shared" si="26"/>
        <v>45646300394460000141REF. 13º SALÁRIO4601,7645646</v>
      </c>
      <c r="Q568" s="1">
        <f>IF(A568=0,"",VLOOKUP($A568,RESUMO!$A$8:$B$83,2,FALSE))</f>
        <v>16</v>
      </c>
    </row>
    <row r="569" spans="1:17" x14ac:dyDescent="0.25">
      <c r="A569" s="40">
        <v>45646</v>
      </c>
      <c r="B569" s="54">
        <v>3</v>
      </c>
      <c r="C569" t="s">
        <v>607</v>
      </c>
      <c r="D569" t="s">
        <v>216</v>
      </c>
      <c r="E569" t="s">
        <v>606</v>
      </c>
      <c r="G569" s="60">
        <v>114</v>
      </c>
      <c r="H569">
        <v>1</v>
      </c>
      <c r="I569" s="60">
        <v>114</v>
      </c>
      <c r="J569" s="40">
        <v>45649</v>
      </c>
      <c r="K569" t="s">
        <v>21</v>
      </c>
      <c r="L569" t="s">
        <v>35</v>
      </c>
      <c r="N569" t="str">
        <f t="shared" si="24"/>
        <v>NÃO</v>
      </c>
      <c r="O569" t="str">
        <f t="shared" si="25"/>
        <v/>
      </c>
      <c r="P569" s="50" t="str">
        <f t="shared" si="26"/>
        <v>45646300000000011045COMPETENCIA 11/202411445649</v>
      </c>
      <c r="Q569" s="1">
        <f>IF(A569=0,"",VLOOKUP($A569,RESUMO!$A$8:$B$83,2,FALSE))</f>
        <v>16</v>
      </c>
    </row>
    <row r="570" spans="1:17" x14ac:dyDescent="0.25">
      <c r="A570" s="40">
        <v>45646</v>
      </c>
      <c r="B570" s="54">
        <v>3</v>
      </c>
      <c r="C570" t="s">
        <v>336</v>
      </c>
      <c r="D570" t="s">
        <v>337</v>
      </c>
      <c r="E570" t="s">
        <v>608</v>
      </c>
      <c r="G570" s="60">
        <v>5690</v>
      </c>
      <c r="H570">
        <v>1</v>
      </c>
      <c r="I570" s="60">
        <v>5690</v>
      </c>
      <c r="J570" s="40">
        <v>45663</v>
      </c>
      <c r="K570" t="s">
        <v>47</v>
      </c>
      <c r="L570" t="s">
        <v>588</v>
      </c>
      <c r="N570" t="str">
        <f t="shared" si="24"/>
        <v>SIM</v>
      </c>
      <c r="O570" t="str">
        <f t="shared" si="25"/>
        <v/>
      </c>
      <c r="P570" s="50" t="str">
        <f t="shared" si="26"/>
        <v>45646343828098000182MADEIRAS - NF 1477 - PARC. 2/2569045663</v>
      </c>
      <c r="Q570" s="1">
        <f>IF(A570=0,"",VLOOKUP($A570,RESUMO!$A$8:$B$83,2,FALSE))</f>
        <v>16</v>
      </c>
    </row>
    <row r="571" spans="1:17" x14ac:dyDescent="0.25">
      <c r="A571" s="40">
        <v>45646</v>
      </c>
      <c r="B571" s="54">
        <v>3</v>
      </c>
      <c r="C571" t="s">
        <v>336</v>
      </c>
      <c r="D571" t="s">
        <v>337</v>
      </c>
      <c r="E571" t="s">
        <v>587</v>
      </c>
      <c r="G571" s="60">
        <v>5226.66</v>
      </c>
      <c r="H571">
        <v>1</v>
      </c>
      <c r="I571" s="60">
        <v>5226.66</v>
      </c>
      <c r="J571" s="40">
        <v>45665</v>
      </c>
      <c r="K571" t="s">
        <v>47</v>
      </c>
      <c r="L571" t="s">
        <v>588</v>
      </c>
      <c r="N571" t="str">
        <f t="shared" si="24"/>
        <v>SIM</v>
      </c>
      <c r="O571" t="str">
        <f t="shared" si="25"/>
        <v/>
      </c>
      <c r="P571" s="50" t="str">
        <f t="shared" si="26"/>
        <v>45646343828098000182MADEIRAS - NF 1427 - PARC. 2/35226,6645665</v>
      </c>
      <c r="Q571" s="1">
        <f>IF(A571=0,"",VLOOKUP($A571,RESUMO!$A$8:$B$83,2,FALSE))</f>
        <v>16</v>
      </c>
    </row>
    <row r="572" spans="1:17" x14ac:dyDescent="0.25">
      <c r="A572" s="40">
        <v>45646</v>
      </c>
      <c r="B572" s="54">
        <v>3</v>
      </c>
      <c r="C572" t="s">
        <v>180</v>
      </c>
      <c r="D572" t="s">
        <v>181</v>
      </c>
      <c r="E572" t="s">
        <v>609</v>
      </c>
      <c r="G572" s="60">
        <v>640</v>
      </c>
      <c r="H572">
        <v>1</v>
      </c>
      <c r="I572" s="60">
        <v>640</v>
      </c>
      <c r="J572" s="40">
        <v>45650</v>
      </c>
      <c r="K572" t="s">
        <v>39</v>
      </c>
      <c r="L572" t="s">
        <v>588</v>
      </c>
      <c r="N572" t="str">
        <f t="shared" si="24"/>
        <v>SIM</v>
      </c>
      <c r="O572" t="str">
        <f t="shared" si="25"/>
        <v/>
      </c>
      <c r="P572" s="50" t="str">
        <f t="shared" si="26"/>
        <v>45646307409393000130SERRA MADEIRA E SERRA BANCADA - NF 2692264045650</v>
      </c>
      <c r="Q572" s="1">
        <f>IF(A572=0,"",VLOOKUP($A572,RESUMO!$A$8:$B$83,2,FALSE))</f>
        <v>16</v>
      </c>
    </row>
    <row r="573" spans="1:17" x14ac:dyDescent="0.25">
      <c r="A573" s="40">
        <v>45646</v>
      </c>
      <c r="B573" s="54">
        <v>3</v>
      </c>
      <c r="C573" t="s">
        <v>180</v>
      </c>
      <c r="D573" t="s">
        <v>181</v>
      </c>
      <c r="E573" t="s">
        <v>610</v>
      </c>
      <c r="G573" s="60">
        <v>830</v>
      </c>
      <c r="H573">
        <v>1</v>
      </c>
      <c r="I573" s="60">
        <v>830</v>
      </c>
      <c r="J573" s="40">
        <v>45657</v>
      </c>
      <c r="K573" t="s">
        <v>39</v>
      </c>
      <c r="L573" t="s">
        <v>588</v>
      </c>
      <c r="N573" t="str">
        <f t="shared" si="24"/>
        <v>SIM</v>
      </c>
      <c r="O573" t="str">
        <f t="shared" si="25"/>
        <v/>
      </c>
      <c r="P573" s="50" t="str">
        <f t="shared" si="26"/>
        <v>45646307409393000130MOTOR, MANGOTE, LAVADORA - NF 2702683045657</v>
      </c>
      <c r="Q573" s="1">
        <f>IF(A573=0,"",VLOOKUP($A573,RESUMO!$A$8:$B$83,2,FALSE))</f>
        <v>16</v>
      </c>
    </row>
    <row r="574" spans="1:17" x14ac:dyDescent="0.25">
      <c r="A574" s="40">
        <v>45646</v>
      </c>
      <c r="B574" s="54">
        <v>3</v>
      </c>
      <c r="C574" t="s">
        <v>180</v>
      </c>
      <c r="D574" t="s">
        <v>181</v>
      </c>
      <c r="E574" t="s">
        <v>611</v>
      </c>
      <c r="G574" s="60">
        <v>490</v>
      </c>
      <c r="H574">
        <v>1</v>
      </c>
      <c r="I574" s="60">
        <v>490</v>
      </c>
      <c r="J574" s="40">
        <v>45659</v>
      </c>
      <c r="K574" t="s">
        <v>39</v>
      </c>
      <c r="L574" t="s">
        <v>588</v>
      </c>
      <c r="N574" t="str">
        <f t="shared" si="24"/>
        <v>SIM</v>
      </c>
      <c r="O574" t="str">
        <f t="shared" si="25"/>
        <v/>
      </c>
      <c r="P574" s="50" t="str">
        <f t="shared" si="26"/>
        <v>45646307409393000130GUINCHO E PEDESTAL - NF 2706649045659</v>
      </c>
      <c r="Q574" s="1">
        <f>IF(A574=0,"",VLOOKUP($A574,RESUMO!$A$8:$B$83,2,FALSE))</f>
        <v>16</v>
      </c>
    </row>
    <row r="575" spans="1:17" x14ac:dyDescent="0.25">
      <c r="A575" s="40">
        <v>45646</v>
      </c>
      <c r="B575" s="54">
        <v>3</v>
      </c>
      <c r="C575" t="s">
        <v>180</v>
      </c>
      <c r="D575" t="s">
        <v>181</v>
      </c>
      <c r="E575" t="s">
        <v>612</v>
      </c>
      <c r="G575" s="60">
        <v>90</v>
      </c>
      <c r="H575">
        <v>1</v>
      </c>
      <c r="I575" s="60">
        <v>90</v>
      </c>
      <c r="J575" s="40">
        <v>45665</v>
      </c>
      <c r="K575" t="s">
        <v>39</v>
      </c>
      <c r="L575" t="s">
        <v>588</v>
      </c>
      <c r="N575" t="str">
        <f t="shared" si="24"/>
        <v>NÃO</v>
      </c>
      <c r="O575" t="str">
        <f t="shared" si="25"/>
        <v/>
      </c>
      <c r="P575" s="50" t="str">
        <f t="shared" si="26"/>
        <v>45646307409393000130MOTOR E MANGOTE - 271639045665</v>
      </c>
      <c r="Q575" s="1">
        <f>IF(A575=0,"",VLOOKUP($A575,RESUMO!$A$8:$B$83,2,FALSE))</f>
        <v>16</v>
      </c>
    </row>
    <row r="576" spans="1:17" x14ac:dyDescent="0.25">
      <c r="A576" s="40">
        <v>45646</v>
      </c>
      <c r="B576" s="54">
        <v>3</v>
      </c>
      <c r="C576" t="s">
        <v>493</v>
      </c>
      <c r="D576" t="s">
        <v>494</v>
      </c>
      <c r="E576" t="s">
        <v>613</v>
      </c>
      <c r="G576" s="60">
        <v>124.63</v>
      </c>
      <c r="H576">
        <v>1</v>
      </c>
      <c r="I576" s="60">
        <v>124.63</v>
      </c>
      <c r="J576" s="40">
        <v>45647</v>
      </c>
      <c r="K576" t="s">
        <v>495</v>
      </c>
      <c r="L576" t="s">
        <v>588</v>
      </c>
      <c r="N576" t="str">
        <f t="shared" si="24"/>
        <v>NÃO</v>
      </c>
      <c r="O576" t="str">
        <f t="shared" si="25"/>
        <v/>
      </c>
      <c r="P576" s="50" t="str">
        <f t="shared" si="26"/>
        <v>45646317281106000103REF. 12/2024124,6345647</v>
      </c>
      <c r="Q576" s="1">
        <f>IF(A576=0,"",VLOOKUP($A576,RESUMO!$A$8:$B$83,2,FALSE))</f>
        <v>16</v>
      </c>
    </row>
    <row r="577" spans="1:17" x14ac:dyDescent="0.25">
      <c r="A577" s="40">
        <v>45646</v>
      </c>
      <c r="B577" s="54">
        <v>3</v>
      </c>
      <c r="C577" t="s">
        <v>528</v>
      </c>
      <c r="D577" t="s">
        <v>529</v>
      </c>
      <c r="E577" t="s">
        <v>613</v>
      </c>
      <c r="G577" s="60">
        <v>274.13</v>
      </c>
      <c r="H577">
        <v>1</v>
      </c>
      <c r="I577" s="60">
        <v>274.13</v>
      </c>
      <c r="J577" s="40">
        <v>45653</v>
      </c>
      <c r="K577" t="s">
        <v>495</v>
      </c>
      <c r="L577" t="s">
        <v>588</v>
      </c>
      <c r="N577" t="str">
        <f t="shared" si="24"/>
        <v>NÃO</v>
      </c>
      <c r="O577" t="str">
        <f t="shared" si="25"/>
        <v/>
      </c>
      <c r="P577" s="50" t="str">
        <f t="shared" si="26"/>
        <v>45646317155730000164REF. 12/2024274,1345653</v>
      </c>
      <c r="Q577" s="1">
        <f>IF(A577=0,"",VLOOKUP($A577,RESUMO!$A$8:$B$83,2,FALSE))</f>
        <v>16</v>
      </c>
    </row>
    <row r="578" spans="1:17" x14ac:dyDescent="0.25">
      <c r="A578" s="40">
        <v>45646</v>
      </c>
      <c r="B578" s="54">
        <v>3</v>
      </c>
      <c r="C578" t="s">
        <v>614</v>
      </c>
      <c r="D578" t="s">
        <v>615</v>
      </c>
      <c r="E578" t="s">
        <v>616</v>
      </c>
      <c r="G578" s="60">
        <v>752.2</v>
      </c>
      <c r="H578">
        <v>1</v>
      </c>
      <c r="I578" s="60">
        <v>752.2</v>
      </c>
      <c r="J578" s="40">
        <v>45653</v>
      </c>
      <c r="K578" t="s">
        <v>21</v>
      </c>
      <c r="L578" t="s">
        <v>588</v>
      </c>
      <c r="N578" t="str">
        <f t="shared" ref="N578:N641" si="27">IF(ISERROR(SEARCH("NF",E578,1)),"NÃO","SIM")</f>
        <v>SIM</v>
      </c>
      <c r="O578" t="str">
        <f t="shared" ref="O578:O641" si="28">IF($B578=5,"SIM","")</f>
        <v/>
      </c>
      <c r="P578" s="50" t="str">
        <f t="shared" ref="P578:P641" si="29">A578&amp;B578&amp;C578&amp;E578&amp;G578&amp;EDATE(J578,0)</f>
        <v>45646324200699000100EQUIPAMENTOS DE PROTEÇÃO - NF 112475752,245653</v>
      </c>
      <c r="Q578" s="1">
        <f>IF(A578=0,"",VLOOKUP($A578,RESUMO!$A$8:$B$83,2,FALSE))</f>
        <v>16</v>
      </c>
    </row>
    <row r="579" spans="1:17" x14ac:dyDescent="0.25">
      <c r="A579" s="40">
        <v>45646</v>
      </c>
      <c r="B579" s="54">
        <v>3</v>
      </c>
      <c r="C579" t="s">
        <v>104</v>
      </c>
      <c r="D579" t="s">
        <v>105</v>
      </c>
      <c r="E579" t="s">
        <v>617</v>
      </c>
      <c r="G579" s="60">
        <v>717</v>
      </c>
      <c r="H579">
        <v>1</v>
      </c>
      <c r="I579" s="60">
        <v>717</v>
      </c>
      <c r="J579" s="40">
        <v>45665</v>
      </c>
      <c r="K579" t="s">
        <v>47</v>
      </c>
      <c r="L579" t="s">
        <v>588</v>
      </c>
      <c r="N579" t="str">
        <f t="shared" si="27"/>
        <v>SIM</v>
      </c>
      <c r="O579" t="str">
        <f t="shared" si="28"/>
        <v/>
      </c>
      <c r="P579" s="50" t="str">
        <f t="shared" si="29"/>
        <v>45646332392731000116MATERIAIS DIVERSOS - NF 292371745665</v>
      </c>
      <c r="Q579" s="1">
        <f>IF(A579=0,"",VLOOKUP($A579,RESUMO!$A$8:$B$83,2,FALSE))</f>
        <v>16</v>
      </c>
    </row>
    <row r="580" spans="1:17" x14ac:dyDescent="0.25">
      <c r="A580" s="40">
        <v>45646</v>
      </c>
      <c r="B580" s="54">
        <v>3</v>
      </c>
      <c r="C580" t="s">
        <v>104</v>
      </c>
      <c r="D580" t="s">
        <v>105</v>
      </c>
      <c r="E580" t="s">
        <v>618</v>
      </c>
      <c r="G580" s="60">
        <v>1131.2</v>
      </c>
      <c r="H580">
        <v>1</v>
      </c>
      <c r="I580" s="60">
        <v>1131.2</v>
      </c>
      <c r="J580" s="40">
        <v>45646</v>
      </c>
      <c r="K580" t="s">
        <v>47</v>
      </c>
      <c r="L580" t="s">
        <v>588</v>
      </c>
      <c r="N580" t="str">
        <f t="shared" si="27"/>
        <v>SIM</v>
      </c>
      <c r="O580" t="str">
        <f t="shared" si="28"/>
        <v/>
      </c>
      <c r="P580" s="50" t="str">
        <f t="shared" si="29"/>
        <v>45646332392731000116MATERIAIS DIVERSOS - NF 15771131,245646</v>
      </c>
      <c r="Q580" s="1">
        <f>IF(A580=0,"",VLOOKUP($A580,RESUMO!$A$8:$B$83,2,FALSE))</f>
        <v>16</v>
      </c>
    </row>
    <row r="581" spans="1:17" x14ac:dyDescent="0.25">
      <c r="A581" s="40">
        <v>45646</v>
      </c>
      <c r="B581" s="54">
        <v>3</v>
      </c>
      <c r="C581" t="s">
        <v>326</v>
      </c>
      <c r="D581" t="s">
        <v>327</v>
      </c>
      <c r="E581" t="s">
        <v>619</v>
      </c>
      <c r="G581" s="60">
        <v>24808.13</v>
      </c>
      <c r="H581">
        <v>1</v>
      </c>
      <c r="I581" s="60">
        <v>24808.13</v>
      </c>
      <c r="J581" s="40">
        <v>45649</v>
      </c>
      <c r="K581" t="s">
        <v>39</v>
      </c>
      <c r="L581" t="s">
        <v>588</v>
      </c>
      <c r="N581" t="str">
        <f t="shared" si="27"/>
        <v>NÃO</v>
      </c>
      <c r="O581" t="str">
        <f t="shared" si="28"/>
        <v/>
      </c>
      <c r="P581" s="50" t="str">
        <f t="shared" si="29"/>
        <v>45646322377147000138LOCAÇÃO DE ANDAIMES - ND 6491924808,1345649</v>
      </c>
      <c r="Q581" s="1">
        <f>IF(A581=0,"",VLOOKUP($A581,RESUMO!$A$8:$B$83,2,FALSE))</f>
        <v>16</v>
      </c>
    </row>
    <row r="582" spans="1:17" x14ac:dyDescent="0.25">
      <c r="A582" s="40">
        <v>45646</v>
      </c>
      <c r="B582" s="54">
        <v>3</v>
      </c>
      <c r="C582" t="s">
        <v>124</v>
      </c>
      <c r="D582" t="s">
        <v>125</v>
      </c>
      <c r="E582" t="s">
        <v>126</v>
      </c>
      <c r="G582" s="60">
        <v>206.7</v>
      </c>
      <c r="H582">
        <v>1</v>
      </c>
      <c r="I582" s="60">
        <v>206.7</v>
      </c>
      <c r="J582" s="40">
        <v>45657</v>
      </c>
      <c r="K582" t="s">
        <v>21</v>
      </c>
      <c r="L582" t="s">
        <v>588</v>
      </c>
      <c r="N582" t="str">
        <f t="shared" si="27"/>
        <v>NÃO</v>
      </c>
      <c r="O582" t="str">
        <f t="shared" si="28"/>
        <v/>
      </c>
      <c r="P582" s="50" t="str">
        <f t="shared" si="29"/>
        <v>45646338727707000177SEGURO COLABORADORES206,745657</v>
      </c>
      <c r="Q582" s="1">
        <f>IF(A582=0,"",VLOOKUP($A582,RESUMO!$A$8:$B$83,2,FALSE))</f>
        <v>16</v>
      </c>
    </row>
    <row r="583" spans="1:17" x14ac:dyDescent="0.25">
      <c r="A583" s="40">
        <v>45646</v>
      </c>
      <c r="B583" s="54">
        <v>3</v>
      </c>
      <c r="C583" t="s">
        <v>128</v>
      </c>
      <c r="D583" t="s">
        <v>129</v>
      </c>
      <c r="E583" t="s">
        <v>620</v>
      </c>
      <c r="G583" s="60">
        <v>1378.44</v>
      </c>
      <c r="H583">
        <v>1</v>
      </c>
      <c r="I583" s="60">
        <v>1378.44</v>
      </c>
      <c r="J583" s="40">
        <v>45667</v>
      </c>
      <c r="K583" t="s">
        <v>21</v>
      </c>
      <c r="L583" t="s">
        <v>588</v>
      </c>
      <c r="N583" t="str">
        <f t="shared" si="27"/>
        <v>SIM</v>
      </c>
      <c r="O583" t="str">
        <f t="shared" si="28"/>
        <v/>
      </c>
      <c r="P583" s="50" t="str">
        <f t="shared" si="29"/>
        <v>45646324654133000220CESTAS DE NATAL - NF 2697051378,4445667</v>
      </c>
      <c r="Q583" s="1">
        <f>IF(A583=0,"",VLOOKUP($A583,RESUMO!$A$8:$B$83,2,FALSE))</f>
        <v>16</v>
      </c>
    </row>
    <row r="584" spans="1:17" x14ac:dyDescent="0.25">
      <c r="A584" s="40">
        <v>45646</v>
      </c>
      <c r="B584" s="54">
        <v>3</v>
      </c>
      <c r="C584" t="s">
        <v>128</v>
      </c>
      <c r="D584" t="s">
        <v>129</v>
      </c>
      <c r="E584" t="s">
        <v>621</v>
      </c>
      <c r="G584" s="60">
        <v>3911.18</v>
      </c>
      <c r="H584">
        <v>1</v>
      </c>
      <c r="I584" s="60">
        <v>3911.18</v>
      </c>
      <c r="J584" s="40">
        <v>45654</v>
      </c>
      <c r="K584" t="s">
        <v>21</v>
      </c>
      <c r="L584" t="s">
        <v>588</v>
      </c>
      <c r="N584" t="str">
        <f t="shared" si="27"/>
        <v>SIM</v>
      </c>
      <c r="O584" t="str">
        <f t="shared" si="28"/>
        <v/>
      </c>
      <c r="P584" s="50" t="str">
        <f t="shared" si="29"/>
        <v>45646324654133000220CESTAS BÁSICAS - NF 2685833911,1845654</v>
      </c>
      <c r="Q584" s="1">
        <f>IF(A584=0,"",VLOOKUP($A584,RESUMO!$A$8:$B$83,2,FALSE))</f>
        <v>16</v>
      </c>
    </row>
    <row r="585" spans="1:17" x14ac:dyDescent="0.25">
      <c r="A585" s="40">
        <v>45646</v>
      </c>
      <c r="B585" s="54">
        <v>3</v>
      </c>
      <c r="C585" t="s">
        <v>340</v>
      </c>
      <c r="D585" t="s">
        <v>341</v>
      </c>
      <c r="E585" t="s">
        <v>622</v>
      </c>
      <c r="G585" s="60">
        <v>880.8</v>
      </c>
      <c r="H585">
        <v>1</v>
      </c>
      <c r="I585" s="60">
        <v>880.8</v>
      </c>
      <c r="J585" s="40">
        <v>45669</v>
      </c>
      <c r="K585" t="s">
        <v>47</v>
      </c>
      <c r="L585" t="s">
        <v>588</v>
      </c>
      <c r="N585" t="str">
        <f t="shared" si="27"/>
        <v>NÃO</v>
      </c>
      <c r="O585" t="str">
        <f t="shared" si="28"/>
        <v/>
      </c>
      <c r="P585" s="50" t="str">
        <f t="shared" si="29"/>
        <v>45646317475666000107LOCAÇÃO DE EQUIPAMENTOS - FL 38985880,845669</v>
      </c>
      <c r="Q585" s="1">
        <f>IF(A585=0,"",VLOOKUP($A585,RESUMO!$A$8:$B$83,2,FALSE))</f>
        <v>16</v>
      </c>
    </row>
    <row r="586" spans="1:17" x14ac:dyDescent="0.25">
      <c r="A586" s="40">
        <v>45646</v>
      </c>
      <c r="B586" s="54">
        <v>3</v>
      </c>
      <c r="C586" t="s">
        <v>623</v>
      </c>
      <c r="D586" t="s">
        <v>624</v>
      </c>
      <c r="E586" t="s">
        <v>625</v>
      </c>
      <c r="G586" s="60">
        <v>2310</v>
      </c>
      <c r="H586">
        <v>1</v>
      </c>
      <c r="I586" s="60">
        <v>2310</v>
      </c>
      <c r="J586" s="40">
        <v>45648</v>
      </c>
      <c r="K586" t="s">
        <v>47</v>
      </c>
      <c r="L586" t="s">
        <v>588</v>
      </c>
      <c r="N586" t="str">
        <f t="shared" si="27"/>
        <v>SIM</v>
      </c>
      <c r="O586" t="str">
        <f t="shared" si="28"/>
        <v/>
      </c>
      <c r="P586" s="50" t="str">
        <f t="shared" si="29"/>
        <v>45646303918003000105LOCAÇÃO DE CAÇAMBAS - NF 2095231045648</v>
      </c>
      <c r="Q586" s="1">
        <f>IF(A586=0,"",VLOOKUP($A586,RESUMO!$A$8:$B$83,2,FALSE))</f>
        <v>16</v>
      </c>
    </row>
    <row r="587" spans="1:17" x14ac:dyDescent="0.25">
      <c r="A587" s="40">
        <v>45646</v>
      </c>
      <c r="B587" s="54">
        <v>5</v>
      </c>
      <c r="C587" t="s">
        <v>138</v>
      </c>
      <c r="D587" t="s">
        <v>139</v>
      </c>
      <c r="E587" t="s">
        <v>626</v>
      </c>
      <c r="G587" s="60">
        <v>120</v>
      </c>
      <c r="H587">
        <v>1</v>
      </c>
      <c r="I587" s="60">
        <v>120</v>
      </c>
      <c r="J587" s="40">
        <v>45639</v>
      </c>
      <c r="K587" t="s">
        <v>47</v>
      </c>
      <c r="L587" t="s">
        <v>588</v>
      </c>
      <c r="N587" t="str">
        <f t="shared" si="27"/>
        <v>SIM</v>
      </c>
      <c r="O587" t="str">
        <f t="shared" si="28"/>
        <v>SIM</v>
      </c>
      <c r="P587" s="50" t="str">
        <f t="shared" si="29"/>
        <v>45646597397491000198ESPAÇADORES - NF 6199712045639</v>
      </c>
      <c r="Q587" s="1">
        <f>IF(A587=0,"",VLOOKUP($A587,RESUMO!$A$8:$B$83,2,FALSE))</f>
        <v>16</v>
      </c>
    </row>
    <row r="588" spans="1:17" x14ac:dyDescent="0.25">
      <c r="A588" s="40">
        <v>45646</v>
      </c>
      <c r="B588" s="54">
        <v>5</v>
      </c>
      <c r="C588" t="s">
        <v>479</v>
      </c>
      <c r="D588" t="s">
        <v>627</v>
      </c>
      <c r="E588" t="s">
        <v>313</v>
      </c>
      <c r="G588" s="60">
        <v>1032</v>
      </c>
      <c r="H588">
        <v>1</v>
      </c>
      <c r="I588" s="60">
        <v>1032</v>
      </c>
      <c r="J588" s="40">
        <v>45638</v>
      </c>
      <c r="K588" t="s">
        <v>47</v>
      </c>
      <c r="L588" t="s">
        <v>588</v>
      </c>
      <c r="N588" t="str">
        <f t="shared" si="27"/>
        <v>SIM</v>
      </c>
      <c r="O588" t="str">
        <f t="shared" si="28"/>
        <v>SIM</v>
      </c>
      <c r="P588" s="50" t="str">
        <f t="shared" si="29"/>
        <v>45646542979237000378ARAME - AGUARDANDO NF103245638</v>
      </c>
      <c r="Q588" s="1">
        <f>IF(A588=0,"",VLOOKUP($A588,RESUMO!$A$8:$B$83,2,FALSE))</f>
        <v>16</v>
      </c>
    </row>
    <row r="589" spans="1:17" x14ac:dyDescent="0.25">
      <c r="A589" s="40">
        <v>45646</v>
      </c>
      <c r="B589" s="54">
        <v>5</v>
      </c>
      <c r="C589" t="s">
        <v>288</v>
      </c>
      <c r="D589" t="s">
        <v>289</v>
      </c>
      <c r="E589" t="s">
        <v>458</v>
      </c>
      <c r="G589" s="60">
        <v>3042.5</v>
      </c>
      <c r="H589">
        <v>1</v>
      </c>
      <c r="I589" s="60">
        <v>3042.5</v>
      </c>
      <c r="J589" s="40">
        <v>45631</v>
      </c>
      <c r="K589" t="s">
        <v>47</v>
      </c>
      <c r="L589" t="s">
        <v>588</v>
      </c>
      <c r="N589" t="str">
        <f t="shared" si="27"/>
        <v>SIM</v>
      </c>
      <c r="O589" t="str">
        <f t="shared" si="28"/>
        <v>SIM</v>
      </c>
      <c r="P589" s="50" t="str">
        <f t="shared" si="29"/>
        <v>45646505512402000270GRAUTE - AGUARDANDO NF3042,545631</v>
      </c>
      <c r="Q589" s="1">
        <f>IF(A589=0,"",VLOOKUP($A589,RESUMO!$A$8:$B$83,2,FALSE))</f>
        <v>16</v>
      </c>
    </row>
    <row r="590" spans="1:17" x14ac:dyDescent="0.25">
      <c r="A590" s="40">
        <v>45646</v>
      </c>
      <c r="B590" s="54">
        <v>3</v>
      </c>
      <c r="C590" t="s">
        <v>628</v>
      </c>
      <c r="D590" t="s">
        <v>629</v>
      </c>
      <c r="E590" t="s">
        <v>630</v>
      </c>
      <c r="G590" s="60">
        <v>20000</v>
      </c>
      <c r="H590">
        <v>1</v>
      </c>
      <c r="I590" s="60">
        <v>20000</v>
      </c>
      <c r="J590" s="40">
        <v>45633</v>
      </c>
      <c r="K590" t="s">
        <v>47</v>
      </c>
      <c r="L590" t="s">
        <v>588</v>
      </c>
      <c r="N590" t="str">
        <f t="shared" si="27"/>
        <v>NÃO</v>
      </c>
      <c r="O590" t="str">
        <f t="shared" si="28"/>
        <v/>
      </c>
      <c r="P590" s="50" t="str">
        <f t="shared" si="29"/>
        <v>45646320450277001286ENTRADA PISOS, LOUÇAS E SANITÁRIOS - 2/22000045633</v>
      </c>
      <c r="Q590" s="1">
        <f>IF(A590=0,"",VLOOKUP($A590,RESUMO!$A$8:$B$83,2,FALSE))</f>
        <v>16</v>
      </c>
    </row>
    <row r="591" spans="1:17" x14ac:dyDescent="0.25">
      <c r="A591" s="40">
        <v>45662</v>
      </c>
      <c r="B591" s="54">
        <v>1</v>
      </c>
      <c r="C591" t="s">
        <v>563</v>
      </c>
      <c r="D591" t="s">
        <v>283</v>
      </c>
      <c r="E591" t="s">
        <v>157</v>
      </c>
      <c r="G591" s="60">
        <v>230</v>
      </c>
      <c r="H591">
        <v>5</v>
      </c>
      <c r="I591" s="60">
        <v>1150</v>
      </c>
      <c r="J591" s="40">
        <v>45664</v>
      </c>
      <c r="K591" t="s">
        <v>21</v>
      </c>
      <c r="L591" t="s">
        <v>284</v>
      </c>
      <c r="N591" t="str">
        <f t="shared" si="27"/>
        <v>NÃO</v>
      </c>
      <c r="O591" t="str">
        <f t="shared" si="28"/>
        <v/>
      </c>
      <c r="P591" s="50" t="str">
        <f t="shared" si="29"/>
        <v>45662100003120153567DIÁRIA23045664</v>
      </c>
      <c r="Q591" s="1">
        <f>IF(A591=0,"",VLOOKUP($A591,RESUMO!$A$8:$B$83,2,FALSE))</f>
        <v>17</v>
      </c>
    </row>
    <row r="592" spans="1:17" x14ac:dyDescent="0.25">
      <c r="A592" s="40">
        <v>45662</v>
      </c>
      <c r="B592" s="54">
        <v>1</v>
      </c>
      <c r="C592" t="s">
        <v>567</v>
      </c>
      <c r="D592" t="s">
        <v>420</v>
      </c>
      <c r="E592" t="s">
        <v>19</v>
      </c>
      <c r="G592" s="60">
        <v>792.01</v>
      </c>
      <c r="H592">
        <v>1</v>
      </c>
      <c r="I592" s="60">
        <v>792.01</v>
      </c>
      <c r="J592" s="40">
        <v>45664</v>
      </c>
      <c r="K592" t="s">
        <v>21</v>
      </c>
      <c r="L592" t="s">
        <v>421</v>
      </c>
      <c r="N592" t="str">
        <f t="shared" si="27"/>
        <v>NÃO</v>
      </c>
      <c r="O592" t="str">
        <f t="shared" si="28"/>
        <v/>
      </c>
      <c r="P592" s="50" t="str">
        <f t="shared" si="29"/>
        <v>45662100016700955688SALÁRIO792,0145664</v>
      </c>
      <c r="Q592" s="1">
        <f>IF(A592=0,"",VLOOKUP($A592,RESUMO!$A$8:$B$83,2,FALSE))</f>
        <v>17</v>
      </c>
    </row>
    <row r="593" spans="1:17" x14ac:dyDescent="0.25">
      <c r="A593" s="40">
        <v>45662</v>
      </c>
      <c r="B593" s="54">
        <v>1</v>
      </c>
      <c r="C593" t="s">
        <v>419</v>
      </c>
      <c r="D593" t="s">
        <v>420</v>
      </c>
      <c r="E593" t="s">
        <v>134</v>
      </c>
      <c r="G593" s="60">
        <v>48.2</v>
      </c>
      <c r="H593">
        <v>21</v>
      </c>
      <c r="I593" s="60">
        <v>1012.2</v>
      </c>
      <c r="J593" s="40">
        <v>45664</v>
      </c>
      <c r="K593" t="s">
        <v>21</v>
      </c>
      <c r="L593" t="s">
        <v>421</v>
      </c>
      <c r="N593" t="str">
        <f t="shared" si="27"/>
        <v>NÃO</v>
      </c>
      <c r="O593" t="str">
        <f t="shared" si="28"/>
        <v/>
      </c>
      <c r="P593" s="50" t="str">
        <f t="shared" si="29"/>
        <v>45662116700955688TRANSPORTE48,245664</v>
      </c>
      <c r="Q593" s="1">
        <f>IF(A593=0,"",VLOOKUP($A593,RESUMO!$A$8:$B$83,2,FALSE))</f>
        <v>17</v>
      </c>
    </row>
    <row r="594" spans="1:17" x14ac:dyDescent="0.25">
      <c r="A594" s="40">
        <v>45662</v>
      </c>
      <c r="B594" s="54">
        <v>1</v>
      </c>
      <c r="C594" t="s">
        <v>419</v>
      </c>
      <c r="D594" t="s">
        <v>420</v>
      </c>
      <c r="E594" t="s">
        <v>136</v>
      </c>
      <c r="G594" s="60">
        <v>4</v>
      </c>
      <c r="H594">
        <v>21</v>
      </c>
      <c r="I594" s="60">
        <v>84</v>
      </c>
      <c r="J594" s="40">
        <v>45664</v>
      </c>
      <c r="K594" t="s">
        <v>21</v>
      </c>
      <c r="L594" t="s">
        <v>421</v>
      </c>
      <c r="N594" t="str">
        <f t="shared" si="27"/>
        <v>NÃO</v>
      </c>
      <c r="O594" t="str">
        <f t="shared" si="28"/>
        <v/>
      </c>
      <c r="P594" s="50" t="str">
        <f t="shared" si="29"/>
        <v>45662116700955688CAFÉ445664</v>
      </c>
      <c r="Q594" s="1">
        <f>IF(A594=0,"",VLOOKUP($A594,RESUMO!$A$8:$B$83,2,FALSE))</f>
        <v>17</v>
      </c>
    </row>
    <row r="595" spans="1:17" x14ac:dyDescent="0.25">
      <c r="A595" s="40">
        <v>45662</v>
      </c>
      <c r="B595" s="54">
        <v>1</v>
      </c>
      <c r="C595" t="s">
        <v>568</v>
      </c>
      <c r="D595" t="s">
        <v>156</v>
      </c>
      <c r="E595" t="s">
        <v>19</v>
      </c>
      <c r="G595" s="60">
        <v>1426.95</v>
      </c>
      <c r="H595">
        <v>1</v>
      </c>
      <c r="I595" s="60">
        <v>1426.95</v>
      </c>
      <c r="J595" s="40">
        <v>45664</v>
      </c>
      <c r="K595" t="s">
        <v>21</v>
      </c>
      <c r="L595" t="s">
        <v>158</v>
      </c>
      <c r="N595" t="str">
        <f t="shared" si="27"/>
        <v>NÃO</v>
      </c>
      <c r="O595" t="str">
        <f t="shared" si="28"/>
        <v/>
      </c>
      <c r="P595" s="50" t="str">
        <f t="shared" si="29"/>
        <v>45662100054228255604SALÁRIO1426,9545664</v>
      </c>
      <c r="Q595" s="1">
        <f>IF(A595=0,"",VLOOKUP($A595,RESUMO!$A$8:$B$83,2,FALSE))</f>
        <v>17</v>
      </c>
    </row>
    <row r="596" spans="1:17" x14ac:dyDescent="0.25">
      <c r="A596" s="40">
        <v>45662</v>
      </c>
      <c r="B596" s="54">
        <v>1</v>
      </c>
      <c r="C596" t="s">
        <v>568</v>
      </c>
      <c r="D596" t="s">
        <v>156</v>
      </c>
      <c r="E596" t="s">
        <v>134</v>
      </c>
      <c r="G596" s="60">
        <v>33.299999999999997</v>
      </c>
      <c r="H596">
        <v>22</v>
      </c>
      <c r="I596" s="60">
        <v>732.6</v>
      </c>
      <c r="J596" s="40">
        <v>45664</v>
      </c>
      <c r="K596" t="s">
        <v>21</v>
      </c>
      <c r="L596" t="s">
        <v>158</v>
      </c>
      <c r="N596" t="str">
        <f t="shared" si="27"/>
        <v>NÃO</v>
      </c>
      <c r="O596" t="str">
        <f t="shared" si="28"/>
        <v/>
      </c>
      <c r="P596" s="50" t="str">
        <f t="shared" si="29"/>
        <v>45662100054228255604TRANSPORTE33,345664</v>
      </c>
      <c r="Q596" s="1">
        <f>IF(A596=0,"",VLOOKUP($A596,RESUMO!$A$8:$B$83,2,FALSE))</f>
        <v>17</v>
      </c>
    </row>
    <row r="597" spans="1:17" x14ac:dyDescent="0.25">
      <c r="A597" s="40">
        <v>45662</v>
      </c>
      <c r="B597" s="54">
        <v>1</v>
      </c>
      <c r="C597" t="s">
        <v>568</v>
      </c>
      <c r="D597" t="s">
        <v>156</v>
      </c>
      <c r="E597" t="s">
        <v>136</v>
      </c>
      <c r="G597" s="60">
        <v>4</v>
      </c>
      <c r="H597">
        <v>22</v>
      </c>
      <c r="I597" s="60">
        <v>88</v>
      </c>
      <c r="J597" s="40">
        <v>45664</v>
      </c>
      <c r="K597" t="s">
        <v>21</v>
      </c>
      <c r="L597" t="s">
        <v>158</v>
      </c>
      <c r="N597" t="str">
        <f t="shared" si="27"/>
        <v>NÃO</v>
      </c>
      <c r="O597" t="str">
        <f t="shared" si="28"/>
        <v/>
      </c>
      <c r="P597" s="50" t="str">
        <f t="shared" si="29"/>
        <v>45662100054228255604CAFÉ445664</v>
      </c>
      <c r="Q597" s="1">
        <f>IF(A597=0,"",VLOOKUP($A597,RESUMO!$A$8:$B$83,2,FALSE))</f>
        <v>17</v>
      </c>
    </row>
    <row r="598" spans="1:17" x14ac:dyDescent="0.25">
      <c r="A598" s="40">
        <v>45662</v>
      </c>
      <c r="B598" s="54">
        <v>1</v>
      </c>
      <c r="C598" t="s">
        <v>569</v>
      </c>
      <c r="D598" t="s">
        <v>133</v>
      </c>
      <c r="E598" t="s">
        <v>19</v>
      </c>
      <c r="G598" s="60">
        <v>1513.8</v>
      </c>
      <c r="H598">
        <v>1</v>
      </c>
      <c r="I598" s="60">
        <v>1513.8</v>
      </c>
      <c r="J598" s="40">
        <v>45664</v>
      </c>
      <c r="K598" t="s">
        <v>21</v>
      </c>
      <c r="L598" t="s">
        <v>135</v>
      </c>
      <c r="N598" t="str">
        <f t="shared" si="27"/>
        <v>NÃO</v>
      </c>
      <c r="O598" t="str">
        <f t="shared" si="28"/>
        <v/>
      </c>
      <c r="P598" s="50" t="str">
        <f t="shared" si="29"/>
        <v>45662100004016024862SALÁRIO1513,845664</v>
      </c>
      <c r="Q598" s="1">
        <f>IF(A598=0,"",VLOOKUP($A598,RESUMO!$A$8:$B$83,2,FALSE))</f>
        <v>17</v>
      </c>
    </row>
    <row r="599" spans="1:17" x14ac:dyDescent="0.25">
      <c r="A599" s="40">
        <v>45662</v>
      </c>
      <c r="B599" s="54">
        <v>1</v>
      </c>
      <c r="C599" t="s">
        <v>569</v>
      </c>
      <c r="D599" t="s">
        <v>133</v>
      </c>
      <c r="E599" t="s">
        <v>134</v>
      </c>
      <c r="G599" s="60">
        <v>49.1</v>
      </c>
      <c r="H599">
        <v>22</v>
      </c>
      <c r="I599" s="60">
        <v>1080.2</v>
      </c>
      <c r="J599" s="40">
        <v>45664</v>
      </c>
      <c r="K599" t="s">
        <v>21</v>
      </c>
      <c r="L599" t="s">
        <v>135</v>
      </c>
      <c r="N599" t="str">
        <f t="shared" si="27"/>
        <v>NÃO</v>
      </c>
      <c r="O599" t="str">
        <f t="shared" si="28"/>
        <v/>
      </c>
      <c r="P599" s="50" t="str">
        <f t="shared" si="29"/>
        <v>45662100004016024862TRANSPORTE49,145664</v>
      </c>
      <c r="Q599" s="1">
        <f>IF(A599=0,"",VLOOKUP($A599,RESUMO!$A$8:$B$83,2,FALSE))</f>
        <v>17</v>
      </c>
    </row>
    <row r="600" spans="1:17" x14ac:dyDescent="0.25">
      <c r="A600" s="40">
        <v>45662</v>
      </c>
      <c r="B600" s="54">
        <v>1</v>
      </c>
      <c r="C600" t="s">
        <v>569</v>
      </c>
      <c r="D600" t="s">
        <v>133</v>
      </c>
      <c r="E600" t="s">
        <v>136</v>
      </c>
      <c r="G600" s="60">
        <v>4</v>
      </c>
      <c r="H600">
        <v>22</v>
      </c>
      <c r="I600" s="60">
        <v>88</v>
      </c>
      <c r="J600" s="40">
        <v>45664</v>
      </c>
      <c r="K600" t="s">
        <v>21</v>
      </c>
      <c r="L600" t="s">
        <v>135</v>
      </c>
      <c r="N600" t="str">
        <f t="shared" si="27"/>
        <v>NÃO</v>
      </c>
      <c r="O600" t="str">
        <f t="shared" si="28"/>
        <v/>
      </c>
      <c r="P600" s="50" t="str">
        <f t="shared" si="29"/>
        <v>45662100004016024862CAFÉ445664</v>
      </c>
      <c r="Q600" s="1">
        <f>IF(A600=0,"",VLOOKUP($A600,RESUMO!$A$8:$B$83,2,FALSE))</f>
        <v>17</v>
      </c>
    </row>
    <row r="601" spans="1:17" x14ac:dyDescent="0.25">
      <c r="A601" s="40">
        <v>45662</v>
      </c>
      <c r="B601" s="54">
        <v>1</v>
      </c>
      <c r="C601" t="s">
        <v>570</v>
      </c>
      <c r="D601" t="s">
        <v>249</v>
      </c>
      <c r="E601" t="s">
        <v>19</v>
      </c>
      <c r="G601" s="60">
        <v>1345.92</v>
      </c>
      <c r="H601">
        <v>1</v>
      </c>
      <c r="I601" s="60">
        <v>1345.92</v>
      </c>
      <c r="J601" s="40">
        <v>45664</v>
      </c>
      <c r="K601" t="s">
        <v>21</v>
      </c>
      <c r="L601" t="s">
        <v>250</v>
      </c>
      <c r="N601" t="str">
        <f t="shared" si="27"/>
        <v>NÃO</v>
      </c>
      <c r="O601" t="str">
        <f t="shared" si="28"/>
        <v/>
      </c>
      <c r="P601" s="50" t="str">
        <f t="shared" si="29"/>
        <v>45662100005318038646SALÁRIO1345,9245664</v>
      </c>
      <c r="Q601" s="1">
        <f>IF(A601=0,"",VLOOKUP($A601,RESUMO!$A$8:$B$83,2,FALSE))</f>
        <v>17</v>
      </c>
    </row>
    <row r="602" spans="1:17" x14ac:dyDescent="0.25">
      <c r="A602" s="40">
        <v>45662</v>
      </c>
      <c r="B602" s="54">
        <v>1</v>
      </c>
      <c r="C602" t="s">
        <v>570</v>
      </c>
      <c r="D602" t="s">
        <v>249</v>
      </c>
      <c r="E602" t="s">
        <v>134</v>
      </c>
      <c r="G602" s="60">
        <v>37.299999999999997</v>
      </c>
      <c r="H602">
        <v>21</v>
      </c>
      <c r="I602" s="60">
        <v>783.3</v>
      </c>
      <c r="J602" s="40">
        <v>45664</v>
      </c>
      <c r="K602" t="s">
        <v>21</v>
      </c>
      <c r="L602" t="s">
        <v>250</v>
      </c>
      <c r="N602" t="str">
        <f t="shared" si="27"/>
        <v>NÃO</v>
      </c>
      <c r="O602" t="str">
        <f t="shared" si="28"/>
        <v/>
      </c>
      <c r="P602" s="50" t="str">
        <f t="shared" si="29"/>
        <v>45662100005318038646TRANSPORTE37,345664</v>
      </c>
      <c r="Q602" s="1">
        <f>IF(A602=0,"",VLOOKUP($A602,RESUMO!$A$8:$B$83,2,FALSE))</f>
        <v>17</v>
      </c>
    </row>
    <row r="603" spans="1:17" x14ac:dyDescent="0.25">
      <c r="A603" s="40">
        <v>45662</v>
      </c>
      <c r="B603" s="54">
        <v>1</v>
      </c>
      <c r="C603" t="s">
        <v>570</v>
      </c>
      <c r="D603" t="s">
        <v>249</v>
      </c>
      <c r="E603" t="s">
        <v>136</v>
      </c>
      <c r="G603" s="60">
        <v>4</v>
      </c>
      <c r="H603">
        <v>21</v>
      </c>
      <c r="I603" s="60">
        <v>84</v>
      </c>
      <c r="J603" s="40">
        <v>45664</v>
      </c>
      <c r="K603" t="s">
        <v>21</v>
      </c>
      <c r="L603" t="s">
        <v>250</v>
      </c>
      <c r="N603" t="str">
        <f t="shared" si="27"/>
        <v>NÃO</v>
      </c>
      <c r="O603" t="str">
        <f t="shared" si="28"/>
        <v/>
      </c>
      <c r="P603" s="50" t="str">
        <f t="shared" si="29"/>
        <v>45662100005318038646CAFÉ445664</v>
      </c>
      <c r="Q603" s="1">
        <f>IF(A603=0,"",VLOOKUP($A603,RESUMO!$A$8:$B$83,2,FALSE))</f>
        <v>17</v>
      </c>
    </row>
    <row r="604" spans="1:17" x14ac:dyDescent="0.25">
      <c r="A604" s="40">
        <v>45662</v>
      </c>
      <c r="B604" s="54">
        <v>1</v>
      </c>
      <c r="C604" t="s">
        <v>571</v>
      </c>
      <c r="D604" t="s">
        <v>82</v>
      </c>
      <c r="E604" t="s">
        <v>19</v>
      </c>
      <c r="G604" s="60">
        <v>743.27</v>
      </c>
      <c r="H604">
        <v>1</v>
      </c>
      <c r="I604" s="60">
        <v>743.27</v>
      </c>
      <c r="J604" s="40">
        <v>45664</v>
      </c>
      <c r="K604" t="s">
        <v>21</v>
      </c>
      <c r="L604" t="s">
        <v>83</v>
      </c>
      <c r="N604" t="str">
        <f t="shared" si="27"/>
        <v>NÃO</v>
      </c>
      <c r="O604" t="str">
        <f t="shared" si="28"/>
        <v/>
      </c>
      <c r="P604" s="50" t="str">
        <f t="shared" si="29"/>
        <v>45662100000977964760SALÁRIO743,2745664</v>
      </c>
      <c r="Q604" s="1">
        <f>IF(A604=0,"",VLOOKUP($A604,RESUMO!$A$8:$B$83,2,FALSE))</f>
        <v>17</v>
      </c>
    </row>
    <row r="605" spans="1:17" x14ac:dyDescent="0.25">
      <c r="A605" s="40">
        <v>45662</v>
      </c>
      <c r="B605" s="54">
        <v>1</v>
      </c>
      <c r="C605" t="s">
        <v>571</v>
      </c>
      <c r="D605" t="s">
        <v>82</v>
      </c>
      <c r="E605" t="s">
        <v>134</v>
      </c>
      <c r="G605" s="60">
        <v>38.1</v>
      </c>
      <c r="H605">
        <v>20</v>
      </c>
      <c r="I605" s="60">
        <v>762</v>
      </c>
      <c r="J605" s="40">
        <v>45664</v>
      </c>
      <c r="K605" t="s">
        <v>21</v>
      </c>
      <c r="L605" t="s">
        <v>83</v>
      </c>
      <c r="N605" t="str">
        <f t="shared" si="27"/>
        <v>NÃO</v>
      </c>
      <c r="O605" t="str">
        <f t="shared" si="28"/>
        <v/>
      </c>
      <c r="P605" s="50" t="str">
        <f t="shared" si="29"/>
        <v>45662100000977964760TRANSPORTE38,145664</v>
      </c>
      <c r="Q605" s="1">
        <f>IF(A605=0,"",VLOOKUP($A605,RESUMO!$A$8:$B$83,2,FALSE))</f>
        <v>17</v>
      </c>
    </row>
    <row r="606" spans="1:17" x14ac:dyDescent="0.25">
      <c r="A606" s="40">
        <v>45662</v>
      </c>
      <c r="B606" s="54">
        <v>1</v>
      </c>
      <c r="C606" t="s">
        <v>571</v>
      </c>
      <c r="D606" t="s">
        <v>82</v>
      </c>
      <c r="E606" t="s">
        <v>136</v>
      </c>
      <c r="G606" s="60">
        <v>4</v>
      </c>
      <c r="H606">
        <v>20</v>
      </c>
      <c r="I606" s="60">
        <v>80</v>
      </c>
      <c r="J606" s="40">
        <v>45664</v>
      </c>
      <c r="K606" t="s">
        <v>21</v>
      </c>
      <c r="L606" t="s">
        <v>83</v>
      </c>
      <c r="N606" t="str">
        <f t="shared" si="27"/>
        <v>NÃO</v>
      </c>
      <c r="O606" t="str">
        <f t="shared" si="28"/>
        <v/>
      </c>
      <c r="P606" s="50" t="str">
        <f t="shared" si="29"/>
        <v>45662100000977964760CAFÉ445664</v>
      </c>
      <c r="Q606" s="1">
        <f>IF(A606=0,"",VLOOKUP($A606,RESUMO!$A$8:$B$83,2,FALSE))</f>
        <v>17</v>
      </c>
    </row>
    <row r="607" spans="1:17" x14ac:dyDescent="0.25">
      <c r="A607" s="40">
        <v>45662</v>
      </c>
      <c r="B607" s="54">
        <v>1</v>
      </c>
      <c r="C607" t="s">
        <v>564</v>
      </c>
      <c r="D607" t="s">
        <v>160</v>
      </c>
      <c r="E607" t="s">
        <v>157</v>
      </c>
      <c r="G607" s="60">
        <v>250</v>
      </c>
      <c r="H607">
        <v>5</v>
      </c>
      <c r="I607" s="60">
        <v>1250</v>
      </c>
      <c r="J607" s="40">
        <v>45664</v>
      </c>
      <c r="K607" t="s">
        <v>21</v>
      </c>
      <c r="L607" t="s">
        <v>161</v>
      </c>
      <c r="N607" t="str">
        <f t="shared" si="27"/>
        <v>NÃO</v>
      </c>
      <c r="O607" t="str">
        <f t="shared" si="28"/>
        <v/>
      </c>
      <c r="P607" s="50" t="str">
        <f t="shared" si="29"/>
        <v>45662100000000000600DIÁRIA25045664</v>
      </c>
      <c r="Q607" s="1">
        <f>IF(A607=0,"",VLOOKUP($A607,RESUMO!$A$8:$B$83,2,FALSE))</f>
        <v>17</v>
      </c>
    </row>
    <row r="608" spans="1:17" x14ac:dyDescent="0.25">
      <c r="A608" s="40">
        <v>45662</v>
      </c>
      <c r="B608" s="54">
        <v>1</v>
      </c>
      <c r="C608" t="s">
        <v>572</v>
      </c>
      <c r="D608" t="s">
        <v>74</v>
      </c>
      <c r="E608" t="s">
        <v>19</v>
      </c>
      <c r="G608" s="60">
        <v>2503.13</v>
      </c>
      <c r="H608">
        <v>1</v>
      </c>
      <c r="I608" s="60">
        <v>2503.13</v>
      </c>
      <c r="J608" s="40">
        <v>45664</v>
      </c>
      <c r="K608" t="s">
        <v>21</v>
      </c>
      <c r="L608" t="s">
        <v>76</v>
      </c>
      <c r="N608" t="str">
        <f t="shared" si="27"/>
        <v>NÃO</v>
      </c>
      <c r="O608" t="str">
        <f t="shared" si="28"/>
        <v/>
      </c>
      <c r="P608" s="50" t="str">
        <f t="shared" si="29"/>
        <v>45662100066016118672SALÁRIO2503,1345664</v>
      </c>
      <c r="Q608" s="1">
        <f>IF(A608=0,"",VLOOKUP($A608,RESUMO!$A$8:$B$83,2,FALSE))</f>
        <v>17</v>
      </c>
    </row>
    <row r="609" spans="1:17" x14ac:dyDescent="0.25">
      <c r="A609" s="40">
        <v>45662</v>
      </c>
      <c r="B609" s="54">
        <v>1</v>
      </c>
      <c r="C609" t="s">
        <v>572</v>
      </c>
      <c r="D609" t="s">
        <v>74</v>
      </c>
      <c r="E609" t="s">
        <v>134</v>
      </c>
      <c r="G609" s="60">
        <v>46.5</v>
      </c>
      <c r="H609">
        <v>21</v>
      </c>
      <c r="I609" s="60">
        <v>976.5</v>
      </c>
      <c r="J609" s="40">
        <v>45664</v>
      </c>
      <c r="K609" t="s">
        <v>21</v>
      </c>
      <c r="L609" t="s">
        <v>76</v>
      </c>
      <c r="N609" t="str">
        <f t="shared" si="27"/>
        <v>NÃO</v>
      </c>
      <c r="O609" t="str">
        <f t="shared" si="28"/>
        <v/>
      </c>
      <c r="P609" s="50" t="str">
        <f t="shared" si="29"/>
        <v>45662100066016118672TRANSPORTE46,545664</v>
      </c>
      <c r="Q609" s="1">
        <f>IF(A609=0,"",VLOOKUP($A609,RESUMO!$A$8:$B$83,2,FALSE))</f>
        <v>17</v>
      </c>
    </row>
    <row r="610" spans="1:17" x14ac:dyDescent="0.25">
      <c r="A610" s="40">
        <v>45662</v>
      </c>
      <c r="B610" s="54">
        <v>1</v>
      </c>
      <c r="C610" t="s">
        <v>572</v>
      </c>
      <c r="D610" t="s">
        <v>74</v>
      </c>
      <c r="E610" t="s">
        <v>136</v>
      </c>
      <c r="G610" s="60">
        <v>4</v>
      </c>
      <c r="H610">
        <v>21</v>
      </c>
      <c r="I610" s="60">
        <v>84</v>
      </c>
      <c r="J610" s="40">
        <v>45664</v>
      </c>
      <c r="K610" t="s">
        <v>21</v>
      </c>
      <c r="L610" t="s">
        <v>76</v>
      </c>
      <c r="N610" t="str">
        <f t="shared" si="27"/>
        <v>NÃO</v>
      </c>
      <c r="O610" t="str">
        <f t="shared" si="28"/>
        <v/>
      </c>
      <c r="P610" s="50" t="str">
        <f t="shared" si="29"/>
        <v>45662100066016118672CAFÉ445664</v>
      </c>
      <c r="Q610" s="1">
        <f>IF(A610=0,"",VLOOKUP($A610,RESUMO!$A$8:$B$83,2,FALSE))</f>
        <v>17</v>
      </c>
    </row>
    <row r="611" spans="1:17" x14ac:dyDescent="0.25">
      <c r="A611" s="40">
        <v>45662</v>
      </c>
      <c r="B611" s="54">
        <v>1</v>
      </c>
      <c r="C611" t="s">
        <v>573</v>
      </c>
      <c r="D611" t="s">
        <v>246</v>
      </c>
      <c r="E611" t="s">
        <v>19</v>
      </c>
      <c r="G611" s="60">
        <v>1513.8</v>
      </c>
      <c r="H611">
        <v>1</v>
      </c>
      <c r="I611" s="60">
        <v>1513.8</v>
      </c>
      <c r="J611" s="40">
        <v>45664</v>
      </c>
      <c r="K611" t="s">
        <v>21</v>
      </c>
      <c r="L611" t="s">
        <v>574</v>
      </c>
      <c r="N611" t="str">
        <f t="shared" si="27"/>
        <v>NÃO</v>
      </c>
      <c r="O611" t="str">
        <f t="shared" si="28"/>
        <v/>
      </c>
      <c r="P611" s="50" t="str">
        <f t="shared" si="29"/>
        <v>45662100012235303617SALÁRIO1513,845664</v>
      </c>
      <c r="Q611" s="1">
        <f>IF(A611=0,"",VLOOKUP($A611,RESUMO!$A$8:$B$83,2,FALSE))</f>
        <v>17</v>
      </c>
    </row>
    <row r="612" spans="1:17" x14ac:dyDescent="0.25">
      <c r="A612" s="40">
        <v>45662</v>
      </c>
      <c r="B612" s="54">
        <v>1</v>
      </c>
      <c r="C612" t="s">
        <v>573</v>
      </c>
      <c r="D612" t="s">
        <v>246</v>
      </c>
      <c r="E612" t="s">
        <v>134</v>
      </c>
      <c r="G612" s="60">
        <v>28.4</v>
      </c>
      <c r="H612">
        <v>22</v>
      </c>
      <c r="I612" s="60">
        <v>624.79999999999995</v>
      </c>
      <c r="J612" s="40">
        <v>45664</v>
      </c>
      <c r="K612" t="s">
        <v>21</v>
      </c>
      <c r="L612" t="s">
        <v>574</v>
      </c>
      <c r="N612" t="str">
        <f t="shared" si="27"/>
        <v>NÃO</v>
      </c>
      <c r="O612" t="str">
        <f t="shared" si="28"/>
        <v/>
      </c>
      <c r="P612" s="50" t="str">
        <f t="shared" si="29"/>
        <v>45662100012235303617TRANSPORTE28,445664</v>
      </c>
      <c r="Q612" s="1">
        <f>IF(A612=0,"",VLOOKUP($A612,RESUMO!$A$8:$B$83,2,FALSE))</f>
        <v>17</v>
      </c>
    </row>
    <row r="613" spans="1:17" x14ac:dyDescent="0.25">
      <c r="A613" s="40">
        <v>45662</v>
      </c>
      <c r="B613" s="54">
        <v>1</v>
      </c>
      <c r="C613" t="s">
        <v>573</v>
      </c>
      <c r="D613" t="s">
        <v>246</v>
      </c>
      <c r="E613" t="s">
        <v>136</v>
      </c>
      <c r="G613" s="60">
        <v>4</v>
      </c>
      <c r="H613">
        <v>22</v>
      </c>
      <c r="I613" s="60">
        <v>88</v>
      </c>
      <c r="J613" s="40">
        <v>45664</v>
      </c>
      <c r="K613" t="s">
        <v>21</v>
      </c>
      <c r="L613" t="s">
        <v>574</v>
      </c>
      <c r="N613" t="str">
        <f t="shared" si="27"/>
        <v>NÃO</v>
      </c>
      <c r="O613" t="str">
        <f t="shared" si="28"/>
        <v/>
      </c>
      <c r="P613" s="50" t="str">
        <f t="shared" si="29"/>
        <v>45662100012235303617CAFÉ445664</v>
      </c>
      <c r="Q613" s="1">
        <f>IF(A613=0,"",VLOOKUP($A613,RESUMO!$A$8:$B$83,2,FALSE))</f>
        <v>17</v>
      </c>
    </row>
    <row r="614" spans="1:17" x14ac:dyDescent="0.25">
      <c r="A614" s="40">
        <v>45662</v>
      </c>
      <c r="B614" s="54">
        <v>1</v>
      </c>
      <c r="C614" t="s">
        <v>575</v>
      </c>
      <c r="D614" t="s">
        <v>417</v>
      </c>
      <c r="E614" t="s">
        <v>19</v>
      </c>
      <c r="G614" s="60">
        <v>1001.14</v>
      </c>
      <c r="H614">
        <v>1</v>
      </c>
      <c r="I614" s="60">
        <v>1001.14</v>
      </c>
      <c r="J614" s="40">
        <v>45664</v>
      </c>
      <c r="K614" t="s">
        <v>21</v>
      </c>
      <c r="L614" t="s">
        <v>418</v>
      </c>
      <c r="N614" t="str">
        <f t="shared" si="27"/>
        <v>NÃO</v>
      </c>
      <c r="O614" t="str">
        <f t="shared" si="28"/>
        <v/>
      </c>
      <c r="P614" s="50" t="str">
        <f t="shared" si="29"/>
        <v>45662100016700914655SALÁRIO1001,1445664</v>
      </c>
      <c r="Q614" s="1">
        <f>IF(A614=0,"",VLOOKUP($A614,RESUMO!$A$8:$B$83,2,FALSE))</f>
        <v>17</v>
      </c>
    </row>
    <row r="615" spans="1:17" x14ac:dyDescent="0.25">
      <c r="A615" s="40">
        <v>45662</v>
      </c>
      <c r="B615" s="54">
        <v>1</v>
      </c>
      <c r="C615" t="s">
        <v>575</v>
      </c>
      <c r="D615" t="s">
        <v>417</v>
      </c>
      <c r="E615" t="s">
        <v>134</v>
      </c>
      <c r="G615" s="60">
        <v>48.2</v>
      </c>
      <c r="H615">
        <v>21</v>
      </c>
      <c r="I615" s="60">
        <v>1012.2</v>
      </c>
      <c r="J615" s="40">
        <v>45664</v>
      </c>
      <c r="K615" t="s">
        <v>21</v>
      </c>
      <c r="L615" t="s">
        <v>418</v>
      </c>
      <c r="N615" t="str">
        <f t="shared" si="27"/>
        <v>NÃO</v>
      </c>
      <c r="O615" t="str">
        <f t="shared" si="28"/>
        <v/>
      </c>
      <c r="P615" s="50" t="str">
        <f t="shared" si="29"/>
        <v>45662100016700914655TRANSPORTE48,245664</v>
      </c>
      <c r="Q615" s="1">
        <f>IF(A615=0,"",VLOOKUP($A615,RESUMO!$A$8:$B$83,2,FALSE))</f>
        <v>17</v>
      </c>
    </row>
    <row r="616" spans="1:17" x14ac:dyDescent="0.25">
      <c r="A616" s="40">
        <v>45662</v>
      </c>
      <c r="B616" s="54">
        <v>1</v>
      </c>
      <c r="C616" t="s">
        <v>575</v>
      </c>
      <c r="D616" t="s">
        <v>417</v>
      </c>
      <c r="E616" t="s">
        <v>136</v>
      </c>
      <c r="G616" s="60">
        <v>4</v>
      </c>
      <c r="H616">
        <v>21</v>
      </c>
      <c r="I616" s="60">
        <v>84</v>
      </c>
      <c r="J616" s="40">
        <v>45664</v>
      </c>
      <c r="K616" t="s">
        <v>21</v>
      </c>
      <c r="L616" t="s">
        <v>418</v>
      </c>
      <c r="N616" t="str">
        <f t="shared" si="27"/>
        <v>NÃO</v>
      </c>
      <c r="O616" t="str">
        <f t="shared" si="28"/>
        <v/>
      </c>
      <c r="P616" s="50" t="str">
        <f t="shared" si="29"/>
        <v>45662100016700914655CAFÉ445664</v>
      </c>
      <c r="Q616" s="1">
        <f>IF(A616=0,"",VLOOKUP($A616,RESUMO!$A$8:$B$83,2,FALSE))</f>
        <v>17</v>
      </c>
    </row>
    <row r="617" spans="1:17" x14ac:dyDescent="0.25">
      <c r="A617" s="40">
        <v>45662</v>
      </c>
      <c r="B617" s="54">
        <v>1</v>
      </c>
      <c r="C617" t="s">
        <v>576</v>
      </c>
      <c r="D617" t="s">
        <v>369</v>
      </c>
      <c r="E617" t="s">
        <v>19</v>
      </c>
      <c r="G617" s="60">
        <v>1426.95</v>
      </c>
      <c r="H617">
        <v>1</v>
      </c>
      <c r="I617" s="60">
        <v>1426.95</v>
      </c>
      <c r="J617" s="40">
        <v>45664</v>
      </c>
      <c r="K617" t="s">
        <v>21</v>
      </c>
      <c r="L617" t="s">
        <v>370</v>
      </c>
      <c r="N617" t="str">
        <f t="shared" si="27"/>
        <v>NÃO</v>
      </c>
      <c r="O617" t="str">
        <f t="shared" si="28"/>
        <v/>
      </c>
      <c r="P617" s="50" t="str">
        <f t="shared" si="29"/>
        <v>45662100003213713643SALÁRIO1426,9545664</v>
      </c>
      <c r="Q617" s="1">
        <f>IF(A617=0,"",VLOOKUP($A617,RESUMO!$A$8:$B$83,2,FALSE))</f>
        <v>17</v>
      </c>
    </row>
    <row r="618" spans="1:17" x14ac:dyDescent="0.25">
      <c r="A618" s="40">
        <v>45662</v>
      </c>
      <c r="B618" s="54">
        <v>1</v>
      </c>
      <c r="C618" t="s">
        <v>576</v>
      </c>
      <c r="D618" t="s">
        <v>369</v>
      </c>
      <c r="E618" t="s">
        <v>134</v>
      </c>
      <c r="G618" s="60">
        <v>30.05</v>
      </c>
      <c r="H618">
        <v>22</v>
      </c>
      <c r="I618" s="60">
        <v>661.1</v>
      </c>
      <c r="J618" s="40">
        <v>45664</v>
      </c>
      <c r="K618" t="s">
        <v>21</v>
      </c>
      <c r="L618" t="s">
        <v>370</v>
      </c>
      <c r="N618" t="str">
        <f t="shared" si="27"/>
        <v>NÃO</v>
      </c>
      <c r="O618" t="str">
        <f t="shared" si="28"/>
        <v/>
      </c>
      <c r="P618" s="50" t="str">
        <f t="shared" si="29"/>
        <v>45662100003213713643TRANSPORTE30,0545664</v>
      </c>
      <c r="Q618" s="1">
        <f>IF(A618=0,"",VLOOKUP($A618,RESUMO!$A$8:$B$83,2,FALSE))</f>
        <v>17</v>
      </c>
    </row>
    <row r="619" spans="1:17" x14ac:dyDescent="0.25">
      <c r="A619" s="40">
        <v>45662</v>
      </c>
      <c r="B619" s="54">
        <v>1</v>
      </c>
      <c r="C619" t="s">
        <v>576</v>
      </c>
      <c r="D619" t="s">
        <v>369</v>
      </c>
      <c r="E619" t="s">
        <v>136</v>
      </c>
      <c r="G619" s="60">
        <v>4</v>
      </c>
      <c r="H619">
        <v>22</v>
      </c>
      <c r="I619" s="60">
        <v>88</v>
      </c>
      <c r="J619" s="40">
        <v>45664</v>
      </c>
      <c r="K619" t="s">
        <v>21</v>
      </c>
      <c r="L619" t="s">
        <v>370</v>
      </c>
      <c r="N619" t="str">
        <f t="shared" si="27"/>
        <v>NÃO</v>
      </c>
      <c r="O619" t="str">
        <f t="shared" si="28"/>
        <v/>
      </c>
      <c r="P619" s="50" t="str">
        <f t="shared" si="29"/>
        <v>45662100003213713643CAFÉ445664</v>
      </c>
      <c r="Q619" s="1">
        <f>IF(A619=0,"",VLOOKUP($A619,RESUMO!$A$8:$B$83,2,FALSE))</f>
        <v>17</v>
      </c>
    </row>
    <row r="620" spans="1:17" x14ac:dyDescent="0.25">
      <c r="A620" s="40">
        <v>45662</v>
      </c>
      <c r="B620" s="54">
        <v>1</v>
      </c>
      <c r="C620" t="s">
        <v>566</v>
      </c>
      <c r="D620" t="s">
        <v>500</v>
      </c>
      <c r="E620" t="s">
        <v>157</v>
      </c>
      <c r="G620" s="60">
        <v>230</v>
      </c>
      <c r="H620">
        <v>5</v>
      </c>
      <c r="I620" s="60">
        <v>1150</v>
      </c>
      <c r="J620" s="40">
        <v>45664</v>
      </c>
      <c r="K620" t="s">
        <v>21</v>
      </c>
      <c r="L620" t="s">
        <v>501</v>
      </c>
      <c r="N620" t="str">
        <f t="shared" si="27"/>
        <v>NÃO</v>
      </c>
      <c r="O620" t="str">
        <f t="shared" si="28"/>
        <v/>
      </c>
      <c r="P620" s="50" t="str">
        <f t="shared" si="29"/>
        <v>45662100012054582638DIÁRIA23045664</v>
      </c>
      <c r="Q620" s="1">
        <f>IF(A620=0,"",VLOOKUP($A620,RESUMO!$A$8:$B$83,2,FALSE))</f>
        <v>17</v>
      </c>
    </row>
    <row r="621" spans="1:17" x14ac:dyDescent="0.25">
      <c r="A621" s="40">
        <v>45662</v>
      </c>
      <c r="B621" s="54">
        <v>1</v>
      </c>
      <c r="C621" t="s">
        <v>577</v>
      </c>
      <c r="D621" t="s">
        <v>24</v>
      </c>
      <c r="E621" t="s">
        <v>19</v>
      </c>
      <c r="G621" s="60">
        <v>1263.55</v>
      </c>
      <c r="H621">
        <v>1</v>
      </c>
      <c r="I621" s="60">
        <v>1263.55</v>
      </c>
      <c r="J621" s="40">
        <v>45664</v>
      </c>
      <c r="K621" t="s">
        <v>21</v>
      </c>
      <c r="L621" t="s">
        <v>25</v>
      </c>
      <c r="N621" t="str">
        <f t="shared" si="27"/>
        <v>NÃO</v>
      </c>
      <c r="O621" t="str">
        <f t="shared" si="28"/>
        <v/>
      </c>
      <c r="P621" s="50" t="str">
        <f t="shared" si="29"/>
        <v>45662100004083278633SALÁRIO1263,5545664</v>
      </c>
      <c r="Q621" s="1">
        <f>IF(A621=0,"",VLOOKUP($A621,RESUMO!$A$8:$B$83,2,FALSE))</f>
        <v>17</v>
      </c>
    </row>
    <row r="622" spans="1:17" x14ac:dyDescent="0.25">
      <c r="A622" s="40">
        <v>45662</v>
      </c>
      <c r="B622" s="54">
        <v>1</v>
      </c>
      <c r="C622" t="s">
        <v>577</v>
      </c>
      <c r="D622" t="s">
        <v>24</v>
      </c>
      <c r="E622" t="s">
        <v>134</v>
      </c>
      <c r="G622" s="60">
        <v>38.1</v>
      </c>
      <c r="H622">
        <v>22</v>
      </c>
      <c r="I622" s="60">
        <v>838.2</v>
      </c>
      <c r="J622" s="40">
        <v>45664</v>
      </c>
      <c r="K622" t="s">
        <v>21</v>
      </c>
      <c r="L622" t="s">
        <v>25</v>
      </c>
      <c r="N622" t="str">
        <f t="shared" si="27"/>
        <v>NÃO</v>
      </c>
      <c r="O622" t="str">
        <f t="shared" si="28"/>
        <v/>
      </c>
      <c r="P622" s="50" t="str">
        <f t="shared" si="29"/>
        <v>45662100004083278633TRANSPORTE38,145664</v>
      </c>
      <c r="Q622" s="1">
        <f>IF(A622=0,"",VLOOKUP($A622,RESUMO!$A$8:$B$83,2,FALSE))</f>
        <v>17</v>
      </c>
    </row>
    <row r="623" spans="1:17" x14ac:dyDescent="0.25">
      <c r="A623" s="40">
        <v>45662</v>
      </c>
      <c r="B623" s="54">
        <v>1</v>
      </c>
      <c r="C623" t="s">
        <v>577</v>
      </c>
      <c r="D623" t="s">
        <v>24</v>
      </c>
      <c r="E623" t="s">
        <v>136</v>
      </c>
      <c r="G623" s="60">
        <v>4</v>
      </c>
      <c r="H623">
        <v>22</v>
      </c>
      <c r="I623" s="60">
        <v>88</v>
      </c>
      <c r="J623" s="40">
        <v>45664</v>
      </c>
      <c r="K623" t="s">
        <v>21</v>
      </c>
      <c r="L623" t="s">
        <v>25</v>
      </c>
      <c r="N623" t="str">
        <f t="shared" si="27"/>
        <v>NÃO</v>
      </c>
      <c r="O623" t="str">
        <f t="shared" si="28"/>
        <v/>
      </c>
      <c r="P623" s="50" t="str">
        <f t="shared" si="29"/>
        <v>45662100004083278633CAFÉ445664</v>
      </c>
      <c r="Q623" s="1">
        <f>IF(A623=0,"",VLOOKUP($A623,RESUMO!$A$8:$B$83,2,FALSE))</f>
        <v>17</v>
      </c>
    </row>
    <row r="624" spans="1:17" x14ac:dyDescent="0.25">
      <c r="A624" s="40">
        <v>45662</v>
      </c>
      <c r="B624" s="54">
        <v>2</v>
      </c>
      <c r="C624" t="s">
        <v>583</v>
      </c>
      <c r="D624" t="s">
        <v>170</v>
      </c>
      <c r="E624" t="s">
        <v>613</v>
      </c>
      <c r="G624" s="60">
        <v>1116</v>
      </c>
      <c r="H624">
        <v>1</v>
      </c>
      <c r="I624" s="60">
        <v>1116</v>
      </c>
      <c r="J624" s="40">
        <v>45664</v>
      </c>
      <c r="K624" t="s">
        <v>21</v>
      </c>
      <c r="L624" t="s">
        <v>35</v>
      </c>
      <c r="N624" t="str">
        <f t="shared" si="27"/>
        <v>NÃO</v>
      </c>
      <c r="O624" t="str">
        <f t="shared" si="28"/>
        <v/>
      </c>
      <c r="P624" s="50" t="str">
        <f t="shared" si="29"/>
        <v>45662200000000011126REF. 12/2024111645664</v>
      </c>
      <c r="Q624" s="1">
        <f>IF(A624=0,"",VLOOKUP($A624,RESUMO!$A$8:$B$83,2,FALSE))</f>
        <v>17</v>
      </c>
    </row>
    <row r="625" spans="1:17" x14ac:dyDescent="0.25">
      <c r="A625" s="40">
        <v>45662</v>
      </c>
      <c r="B625" s="54">
        <v>2</v>
      </c>
      <c r="C625" t="s">
        <v>584</v>
      </c>
      <c r="D625" t="s">
        <v>176</v>
      </c>
      <c r="E625" t="s">
        <v>613</v>
      </c>
      <c r="G625" s="60">
        <v>847.2</v>
      </c>
      <c r="H625">
        <v>1</v>
      </c>
      <c r="I625" s="60">
        <v>847.2</v>
      </c>
      <c r="J625" s="40">
        <v>45664</v>
      </c>
      <c r="K625" t="s">
        <v>21</v>
      </c>
      <c r="L625" t="s">
        <v>35</v>
      </c>
      <c r="N625" t="str">
        <f t="shared" si="27"/>
        <v>NÃO</v>
      </c>
      <c r="O625" t="str">
        <f t="shared" si="28"/>
        <v/>
      </c>
      <c r="P625" s="50" t="str">
        <f t="shared" si="29"/>
        <v>45662200000000011398REF. 12/2024847,245664</v>
      </c>
      <c r="Q625" s="1">
        <f>IF(A625=0,"",VLOOKUP($A625,RESUMO!$A$8:$B$83,2,FALSE))</f>
        <v>17</v>
      </c>
    </row>
    <row r="626" spans="1:17" x14ac:dyDescent="0.25">
      <c r="A626" s="40">
        <v>45662</v>
      </c>
      <c r="B626" s="54">
        <v>2</v>
      </c>
      <c r="C626" t="s">
        <v>586</v>
      </c>
      <c r="D626" t="s">
        <v>174</v>
      </c>
      <c r="E626" t="s">
        <v>613</v>
      </c>
      <c r="G626" s="60">
        <v>135</v>
      </c>
      <c r="H626">
        <v>1</v>
      </c>
      <c r="I626" s="60">
        <v>135</v>
      </c>
      <c r="J626" s="40">
        <v>45664</v>
      </c>
      <c r="K626" t="s">
        <v>51</v>
      </c>
      <c r="L626" t="s">
        <v>35</v>
      </c>
      <c r="N626" t="str">
        <f t="shared" si="27"/>
        <v>NÃO</v>
      </c>
      <c r="O626" t="str">
        <f t="shared" si="28"/>
        <v/>
      </c>
      <c r="P626" s="50" t="str">
        <f t="shared" si="29"/>
        <v>45662200000000011207REF. 12/202413545664</v>
      </c>
      <c r="Q626" s="1">
        <f>IF(A626=0,"",VLOOKUP($A626,RESUMO!$A$8:$B$83,2,FALSE))</f>
        <v>17</v>
      </c>
    </row>
    <row r="627" spans="1:17" x14ac:dyDescent="0.25">
      <c r="A627" s="40">
        <v>45662</v>
      </c>
      <c r="B627" s="54">
        <v>2</v>
      </c>
      <c r="C627" t="s">
        <v>112</v>
      </c>
      <c r="D627" t="s">
        <v>113</v>
      </c>
      <c r="E627" t="s">
        <v>631</v>
      </c>
      <c r="G627" s="60">
        <v>15000</v>
      </c>
      <c r="H627">
        <v>1</v>
      </c>
      <c r="I627" s="60">
        <v>15000</v>
      </c>
      <c r="J627" s="40">
        <v>45664</v>
      </c>
      <c r="K627" t="s">
        <v>116</v>
      </c>
      <c r="L627" t="s">
        <v>117</v>
      </c>
      <c r="N627" t="str">
        <f t="shared" si="27"/>
        <v>SIM</v>
      </c>
      <c r="O627" t="str">
        <f t="shared" si="28"/>
        <v/>
      </c>
      <c r="P627" s="50" t="str">
        <f t="shared" si="29"/>
        <v>45662252675571000120PARCELA 7/19 - NF A EMITIR1500045664</v>
      </c>
      <c r="Q627" s="1">
        <f>IF(A627=0,"",VLOOKUP($A627,RESUMO!$A$8:$B$83,2,FALSE))</f>
        <v>17</v>
      </c>
    </row>
    <row r="628" spans="1:17" x14ac:dyDescent="0.25">
      <c r="A628" s="40">
        <v>45662</v>
      </c>
      <c r="B628" s="54">
        <v>2</v>
      </c>
      <c r="C628" t="s">
        <v>112</v>
      </c>
      <c r="D628" t="s">
        <v>113</v>
      </c>
      <c r="E628" t="s">
        <v>632</v>
      </c>
      <c r="G628" s="60">
        <v>1334</v>
      </c>
      <c r="H628">
        <v>1</v>
      </c>
      <c r="I628" s="60">
        <v>1334</v>
      </c>
      <c r="J628" s="40">
        <v>45662</v>
      </c>
      <c r="K628" t="s">
        <v>116</v>
      </c>
      <c r="L628" t="s">
        <v>117</v>
      </c>
      <c r="N628" t="str">
        <f t="shared" si="27"/>
        <v>SIM</v>
      </c>
      <c r="O628" t="str">
        <f t="shared" si="28"/>
        <v/>
      </c>
      <c r="P628" s="50" t="str">
        <f t="shared" si="29"/>
        <v>45662252675571000120ADITIVO - PARCELA 7/19 - NF A EMITIR133445662</v>
      </c>
      <c r="Q628" s="1">
        <f>IF(A628=0,"",VLOOKUP($A628,RESUMO!$A$8:$B$83,2,FALSE))</f>
        <v>17</v>
      </c>
    </row>
    <row r="629" spans="1:17" x14ac:dyDescent="0.25">
      <c r="A629" s="40">
        <v>45662</v>
      </c>
      <c r="B629" s="54">
        <v>2</v>
      </c>
      <c r="C629" t="s">
        <v>305</v>
      </c>
      <c r="D629" t="s">
        <v>306</v>
      </c>
      <c r="E629" t="s">
        <v>633</v>
      </c>
      <c r="F629" t="s">
        <v>634</v>
      </c>
      <c r="G629" s="60">
        <v>43950</v>
      </c>
      <c r="H629">
        <v>1</v>
      </c>
      <c r="I629" s="60">
        <v>43950</v>
      </c>
      <c r="J629" s="40">
        <v>45667</v>
      </c>
      <c r="K629" t="s">
        <v>47</v>
      </c>
      <c r="L629" t="s">
        <v>605</v>
      </c>
      <c r="N629" t="str">
        <f t="shared" si="27"/>
        <v>NÃO</v>
      </c>
      <c r="O629" t="str">
        <f t="shared" si="28"/>
        <v/>
      </c>
      <c r="P629" s="50" t="str">
        <f t="shared" si="29"/>
        <v>45662229067113023560CONCRETAGEM4395045667</v>
      </c>
      <c r="Q629" s="1">
        <f>IF(A629=0,"",VLOOKUP($A629,RESUMO!$A$8:$B$83,2,FALSE))</f>
        <v>17</v>
      </c>
    </row>
    <row r="630" spans="1:17" x14ac:dyDescent="0.25">
      <c r="A630" s="40">
        <v>45662</v>
      </c>
      <c r="B630" s="54">
        <v>2</v>
      </c>
      <c r="C630" t="s">
        <v>635</v>
      </c>
      <c r="D630" t="s">
        <v>636</v>
      </c>
      <c r="E630" t="s">
        <v>637</v>
      </c>
      <c r="G630" s="60">
        <v>850</v>
      </c>
      <c r="H630">
        <v>1</v>
      </c>
      <c r="I630" s="60">
        <v>850</v>
      </c>
      <c r="J630" s="40">
        <v>45664</v>
      </c>
      <c r="K630" t="s">
        <v>51</v>
      </c>
      <c r="L630" t="s">
        <v>510</v>
      </c>
      <c r="N630" t="str">
        <f t="shared" si="27"/>
        <v>NÃO</v>
      </c>
      <c r="O630" t="str">
        <f t="shared" si="28"/>
        <v/>
      </c>
      <c r="P630" s="50" t="str">
        <f t="shared" si="29"/>
        <v>45662200000132294605FRETE TUPI - 17/1285045664</v>
      </c>
      <c r="Q630" s="1">
        <f>IF(A630=0,"",VLOOKUP($A630,RESUMO!$A$8:$B$83,2,FALSE))</f>
        <v>17</v>
      </c>
    </row>
    <row r="631" spans="1:17" x14ac:dyDescent="0.25">
      <c r="A631" s="40">
        <v>45662</v>
      </c>
      <c r="B631" s="54">
        <v>2</v>
      </c>
      <c r="C631" t="s">
        <v>26</v>
      </c>
      <c r="D631" t="s">
        <v>27</v>
      </c>
      <c r="E631" t="s">
        <v>28</v>
      </c>
      <c r="G631" s="60">
        <v>217.5</v>
      </c>
      <c r="H631">
        <v>1</v>
      </c>
      <c r="I631" s="60">
        <v>217.5</v>
      </c>
      <c r="J631" s="40">
        <v>45664</v>
      </c>
      <c r="K631" t="s">
        <v>29</v>
      </c>
      <c r="L631" t="s">
        <v>30</v>
      </c>
      <c r="N631" t="str">
        <f t="shared" si="27"/>
        <v>SIM</v>
      </c>
      <c r="O631" t="str">
        <f t="shared" si="28"/>
        <v/>
      </c>
      <c r="P631" s="50" t="str">
        <f t="shared" si="29"/>
        <v>45662207834753000141PLOTAGENS - NF A EMITIR217,545664</v>
      </c>
      <c r="Q631" s="1">
        <f>IF(A631=0,"",VLOOKUP($A631,RESUMO!$A$8:$B$83,2,FALSE))</f>
        <v>17</v>
      </c>
    </row>
    <row r="632" spans="1:17" x14ac:dyDescent="0.25">
      <c r="A632" s="40">
        <v>45662</v>
      </c>
      <c r="B632" s="54">
        <v>2</v>
      </c>
      <c r="C632" t="s">
        <v>595</v>
      </c>
      <c r="D632" t="s">
        <v>194</v>
      </c>
      <c r="E632" t="s">
        <v>638</v>
      </c>
      <c r="G632" s="60">
        <v>1370</v>
      </c>
      <c r="H632">
        <v>1</v>
      </c>
      <c r="I632" s="60">
        <v>1370</v>
      </c>
      <c r="J632" s="40">
        <v>45664</v>
      </c>
      <c r="K632" t="s">
        <v>47</v>
      </c>
      <c r="L632" t="s">
        <v>596</v>
      </c>
      <c r="N632" t="str">
        <f t="shared" si="27"/>
        <v>NÃO</v>
      </c>
      <c r="O632" t="str">
        <f t="shared" si="28"/>
        <v/>
      </c>
      <c r="P632" s="50" t="str">
        <f t="shared" si="29"/>
        <v>45662200037052904870BRITA - PED 5018137045664</v>
      </c>
      <c r="Q632" s="1">
        <f>IF(A632=0,"",VLOOKUP($A632,RESUMO!$A$8:$B$83,2,FALSE))</f>
        <v>17</v>
      </c>
    </row>
    <row r="633" spans="1:17" x14ac:dyDescent="0.25">
      <c r="A633" s="40">
        <v>45662</v>
      </c>
      <c r="B633" s="54">
        <v>3</v>
      </c>
      <c r="C633" t="s">
        <v>180</v>
      </c>
      <c r="D633" t="s">
        <v>181</v>
      </c>
      <c r="E633" t="s">
        <v>639</v>
      </c>
      <c r="F633" t="s">
        <v>640</v>
      </c>
      <c r="G633" s="60">
        <v>810</v>
      </c>
      <c r="H633">
        <v>1</v>
      </c>
      <c r="I633" s="60">
        <v>810</v>
      </c>
      <c r="J633" s="40">
        <v>45672</v>
      </c>
      <c r="K633" t="s">
        <v>39</v>
      </c>
      <c r="L633" t="s">
        <v>588</v>
      </c>
      <c r="N633" t="str">
        <f t="shared" si="27"/>
        <v>NÃO</v>
      </c>
      <c r="O633" t="str">
        <f t="shared" si="28"/>
        <v/>
      </c>
      <c r="P633" s="50" t="str">
        <f t="shared" si="29"/>
        <v>45662307409393000130MOTOR, MANGOTE, MARTELO, SERRA, MARTELETE81045672</v>
      </c>
      <c r="Q633" s="1">
        <f>IF(A633=0,"",VLOOKUP($A633,RESUMO!$A$8:$B$83,2,FALSE))</f>
        <v>17</v>
      </c>
    </row>
    <row r="634" spans="1:17" x14ac:dyDescent="0.25">
      <c r="A634" s="40">
        <v>45662</v>
      </c>
      <c r="B634" s="54">
        <v>3</v>
      </c>
      <c r="C634" t="s">
        <v>326</v>
      </c>
      <c r="D634" t="s">
        <v>327</v>
      </c>
      <c r="E634" t="s">
        <v>641</v>
      </c>
      <c r="G634" s="60">
        <v>22788.67</v>
      </c>
      <c r="H634">
        <v>1</v>
      </c>
      <c r="I634" s="60">
        <v>22788.67</v>
      </c>
      <c r="J634" s="40">
        <v>45674</v>
      </c>
      <c r="K634" t="s">
        <v>39</v>
      </c>
      <c r="L634" t="s">
        <v>588</v>
      </c>
      <c r="N634" t="str">
        <f t="shared" si="27"/>
        <v>NÃO</v>
      </c>
      <c r="O634" t="str">
        <f t="shared" si="28"/>
        <v/>
      </c>
      <c r="P634" s="50" t="str">
        <f t="shared" si="29"/>
        <v>45662322377147000138LOCAÇÃO DE ANDAIMES - ND 6552722788,6745674</v>
      </c>
      <c r="Q634" s="1">
        <f>IF(A634=0,"",VLOOKUP($A634,RESUMO!$A$8:$B$83,2,FALSE))</f>
        <v>17</v>
      </c>
    </row>
    <row r="635" spans="1:17" x14ac:dyDescent="0.25">
      <c r="A635" s="40">
        <v>45662</v>
      </c>
      <c r="B635" s="54">
        <v>5</v>
      </c>
      <c r="C635" t="s">
        <v>227</v>
      </c>
      <c r="D635" t="s">
        <v>228</v>
      </c>
      <c r="E635" t="s">
        <v>642</v>
      </c>
      <c r="F635" t="s">
        <v>643</v>
      </c>
      <c r="G635" s="60">
        <v>2112</v>
      </c>
      <c r="H635">
        <v>1</v>
      </c>
      <c r="I635" s="60">
        <v>2112</v>
      </c>
      <c r="J635" s="40">
        <v>45652</v>
      </c>
      <c r="K635" t="s">
        <v>47</v>
      </c>
      <c r="L635" t="s">
        <v>588</v>
      </c>
      <c r="N635" t="str">
        <f t="shared" si="27"/>
        <v>NÃO</v>
      </c>
      <c r="O635" t="str">
        <f t="shared" si="28"/>
        <v>SIM</v>
      </c>
      <c r="P635" s="50" t="str">
        <f t="shared" si="29"/>
        <v>45662515373066000102CIMENTO211245652</v>
      </c>
      <c r="Q635" s="1">
        <f>IF(A635=0,"",VLOOKUP($A635,RESUMO!$A$8:$B$83,2,FALSE))</f>
        <v>17</v>
      </c>
    </row>
    <row r="636" spans="1:17" x14ac:dyDescent="0.25">
      <c r="A636" s="40">
        <v>45677</v>
      </c>
      <c r="B636" s="54">
        <v>1</v>
      </c>
      <c r="C636" t="s">
        <v>563</v>
      </c>
      <c r="D636" t="s">
        <v>283</v>
      </c>
      <c r="E636" t="s">
        <v>157</v>
      </c>
      <c r="G636" s="60">
        <v>230</v>
      </c>
      <c r="H636">
        <v>9</v>
      </c>
      <c r="I636" s="60">
        <v>2070</v>
      </c>
      <c r="J636" s="40">
        <v>45677</v>
      </c>
      <c r="K636" t="s">
        <v>21</v>
      </c>
      <c r="L636" t="s">
        <v>284</v>
      </c>
      <c r="N636" t="str">
        <f t="shared" si="27"/>
        <v>NÃO</v>
      </c>
      <c r="O636" t="str">
        <f t="shared" si="28"/>
        <v/>
      </c>
      <c r="P636" s="50" t="str">
        <f t="shared" si="29"/>
        <v>45677100003120153567DIÁRIA23045677</v>
      </c>
      <c r="Q636" s="1">
        <f>IF(A636=0,"",VLOOKUP($A636,RESUMO!$A$8:$B$83,2,FALSE))</f>
        <v>18</v>
      </c>
    </row>
    <row r="637" spans="1:17" x14ac:dyDescent="0.25">
      <c r="A637" s="40">
        <v>45677</v>
      </c>
      <c r="B637" s="54">
        <v>1</v>
      </c>
      <c r="C637" t="s">
        <v>567</v>
      </c>
      <c r="D637" t="s">
        <v>420</v>
      </c>
      <c r="E637" t="s">
        <v>19</v>
      </c>
      <c r="G637" s="60">
        <v>672.4</v>
      </c>
      <c r="H637">
        <v>1</v>
      </c>
      <c r="I637" s="60">
        <v>672.4</v>
      </c>
      <c r="J637" s="40">
        <v>45677</v>
      </c>
      <c r="K637" t="s">
        <v>21</v>
      </c>
      <c r="L637" t="s">
        <v>421</v>
      </c>
      <c r="N637" t="str">
        <f t="shared" si="27"/>
        <v>NÃO</v>
      </c>
      <c r="O637" t="str">
        <f t="shared" si="28"/>
        <v/>
      </c>
      <c r="P637" s="50" t="str">
        <f t="shared" si="29"/>
        <v>45677100016700955688SALÁRIO672,445677</v>
      </c>
      <c r="Q637" s="1">
        <f>IF(A637=0,"",VLOOKUP($A637,RESUMO!$A$8:$B$83,2,FALSE))</f>
        <v>18</v>
      </c>
    </row>
    <row r="638" spans="1:17" x14ac:dyDescent="0.25">
      <c r="A638" s="40">
        <v>45677</v>
      </c>
      <c r="B638" s="54">
        <v>1</v>
      </c>
      <c r="C638" t="s">
        <v>567</v>
      </c>
      <c r="D638" t="s">
        <v>420</v>
      </c>
      <c r="E638" t="s">
        <v>134</v>
      </c>
      <c r="G638" s="60">
        <v>3.2</v>
      </c>
      <c r="H638">
        <v>21</v>
      </c>
      <c r="I638" s="60">
        <v>67.2</v>
      </c>
      <c r="J638" s="40">
        <v>45677</v>
      </c>
      <c r="K638" t="s">
        <v>21</v>
      </c>
      <c r="L638" t="s">
        <v>421</v>
      </c>
      <c r="M638" t="s">
        <v>644</v>
      </c>
      <c r="N638" t="str">
        <f t="shared" si="27"/>
        <v>NÃO</v>
      </c>
      <c r="O638" t="str">
        <f t="shared" si="28"/>
        <v/>
      </c>
      <c r="P638" s="50" t="str">
        <f t="shared" si="29"/>
        <v>45677100016700955688TRANSPORTE3,245677</v>
      </c>
      <c r="Q638" s="1">
        <f>IF(A638=0,"",VLOOKUP($A638,RESUMO!$A$8:$B$83,2,FALSE))</f>
        <v>18</v>
      </c>
    </row>
    <row r="639" spans="1:17" x14ac:dyDescent="0.25">
      <c r="A639" s="40">
        <v>45677</v>
      </c>
      <c r="B639" s="54">
        <v>1</v>
      </c>
      <c r="C639" t="s">
        <v>568</v>
      </c>
      <c r="D639" t="s">
        <v>156</v>
      </c>
      <c r="E639" t="s">
        <v>19</v>
      </c>
      <c r="G639" s="60">
        <v>1156</v>
      </c>
      <c r="H639">
        <v>1</v>
      </c>
      <c r="I639" s="60">
        <v>1156</v>
      </c>
      <c r="J639" s="40">
        <v>45677</v>
      </c>
      <c r="K639" t="s">
        <v>21</v>
      </c>
      <c r="L639" t="s">
        <v>158</v>
      </c>
      <c r="N639" t="str">
        <f t="shared" si="27"/>
        <v>NÃO</v>
      </c>
      <c r="O639" t="str">
        <f t="shared" si="28"/>
        <v/>
      </c>
      <c r="P639" s="50" t="str">
        <f t="shared" si="29"/>
        <v>45677100054228255604SALÁRIO115645677</v>
      </c>
      <c r="Q639" s="1">
        <f>IF(A639=0,"",VLOOKUP($A639,RESUMO!$A$8:$B$83,2,FALSE))</f>
        <v>18</v>
      </c>
    </row>
    <row r="640" spans="1:17" x14ac:dyDescent="0.25">
      <c r="A640" s="40">
        <v>45677</v>
      </c>
      <c r="B640" s="54">
        <v>1</v>
      </c>
      <c r="C640" t="s">
        <v>568</v>
      </c>
      <c r="D640" t="s">
        <v>156</v>
      </c>
      <c r="E640" t="s">
        <v>134</v>
      </c>
      <c r="G640" s="60">
        <v>2.2000000000000002</v>
      </c>
      <c r="H640">
        <v>22</v>
      </c>
      <c r="I640" s="60">
        <v>48.4</v>
      </c>
      <c r="J640" s="40">
        <v>45677</v>
      </c>
      <c r="K640" t="s">
        <v>21</v>
      </c>
      <c r="L640" t="s">
        <v>158</v>
      </c>
      <c r="M640" t="s">
        <v>644</v>
      </c>
      <c r="N640" t="str">
        <f t="shared" si="27"/>
        <v>NÃO</v>
      </c>
      <c r="O640" t="str">
        <f t="shared" si="28"/>
        <v/>
      </c>
      <c r="P640" s="50" t="str">
        <f t="shared" si="29"/>
        <v>45677100054228255604TRANSPORTE2,245677</v>
      </c>
      <c r="Q640" s="1">
        <f>IF(A640=0,"",VLOOKUP($A640,RESUMO!$A$8:$B$83,2,FALSE))</f>
        <v>18</v>
      </c>
    </row>
    <row r="641" spans="1:17" x14ac:dyDescent="0.25">
      <c r="A641" s="40">
        <v>45677</v>
      </c>
      <c r="B641" s="54">
        <v>1</v>
      </c>
      <c r="C641" t="s">
        <v>569</v>
      </c>
      <c r="D641" t="s">
        <v>133</v>
      </c>
      <c r="E641" t="s">
        <v>19</v>
      </c>
      <c r="G641" s="60">
        <v>1156</v>
      </c>
      <c r="H641">
        <v>1</v>
      </c>
      <c r="I641" s="60">
        <v>1156</v>
      </c>
      <c r="J641" s="40">
        <v>45677</v>
      </c>
      <c r="K641" t="s">
        <v>21</v>
      </c>
      <c r="L641" t="s">
        <v>135</v>
      </c>
      <c r="N641" t="str">
        <f t="shared" si="27"/>
        <v>NÃO</v>
      </c>
      <c r="O641" t="str">
        <f t="shared" si="28"/>
        <v/>
      </c>
      <c r="P641" s="50" t="str">
        <f t="shared" si="29"/>
        <v>45677100004016024862SALÁRIO115645677</v>
      </c>
      <c r="Q641" s="1">
        <f>IF(A641=0,"",VLOOKUP($A641,RESUMO!$A$8:$B$83,2,FALSE))</f>
        <v>18</v>
      </c>
    </row>
    <row r="642" spans="1:17" x14ac:dyDescent="0.25">
      <c r="A642" s="40">
        <v>45677</v>
      </c>
      <c r="B642" s="54">
        <v>1</v>
      </c>
      <c r="C642" t="s">
        <v>569</v>
      </c>
      <c r="D642" t="s">
        <v>133</v>
      </c>
      <c r="E642" t="s">
        <v>134</v>
      </c>
      <c r="G642" s="60">
        <v>3.3</v>
      </c>
      <c r="H642">
        <v>22</v>
      </c>
      <c r="I642" s="60">
        <v>72.599999999999994</v>
      </c>
      <c r="J642" s="40">
        <v>45677</v>
      </c>
      <c r="K642" t="s">
        <v>21</v>
      </c>
      <c r="L642" t="s">
        <v>135</v>
      </c>
      <c r="M642" t="s">
        <v>644</v>
      </c>
      <c r="N642" t="str">
        <f t="shared" ref="N642:N672" si="30">IF(ISERROR(SEARCH("NF",E642,1)),"NÃO","SIM")</f>
        <v>NÃO</v>
      </c>
      <c r="O642" t="str">
        <f t="shared" ref="O642:O705" si="31">IF($B642=5,"SIM","")</f>
        <v/>
      </c>
      <c r="P642" s="50" t="str">
        <f t="shared" ref="P642:P672" si="32">A642&amp;B642&amp;C642&amp;E642&amp;G642&amp;EDATE(J642,0)</f>
        <v>45677100004016024862TRANSPORTE3,345677</v>
      </c>
      <c r="Q642" s="1">
        <f>IF(A642=0,"",VLOOKUP($A642,RESUMO!$A$8:$B$83,2,FALSE))</f>
        <v>18</v>
      </c>
    </row>
    <row r="643" spans="1:17" x14ac:dyDescent="0.25">
      <c r="A643" s="40">
        <v>45677</v>
      </c>
      <c r="B643" s="54">
        <v>1</v>
      </c>
      <c r="C643" t="s">
        <v>570</v>
      </c>
      <c r="D643" t="s">
        <v>249</v>
      </c>
      <c r="E643" t="s">
        <v>19</v>
      </c>
      <c r="G643" s="60">
        <v>1156</v>
      </c>
      <c r="H643">
        <v>1</v>
      </c>
      <c r="I643" s="60">
        <v>1156</v>
      </c>
      <c r="J643" s="40">
        <v>45677</v>
      </c>
      <c r="K643" t="s">
        <v>21</v>
      </c>
      <c r="L643" t="s">
        <v>250</v>
      </c>
      <c r="N643" t="str">
        <f t="shared" si="30"/>
        <v>NÃO</v>
      </c>
      <c r="O643" t="str">
        <f t="shared" si="31"/>
        <v/>
      </c>
      <c r="P643" s="50" t="str">
        <f t="shared" si="32"/>
        <v>45677100005318038646SALÁRIO115645677</v>
      </c>
      <c r="Q643" s="1">
        <f>IF(A643=0,"",VLOOKUP($A643,RESUMO!$A$8:$B$83,2,FALSE))</f>
        <v>18</v>
      </c>
    </row>
    <row r="644" spans="1:17" x14ac:dyDescent="0.25">
      <c r="A644" s="40">
        <v>45677</v>
      </c>
      <c r="B644" s="54">
        <v>1</v>
      </c>
      <c r="C644" t="s">
        <v>570</v>
      </c>
      <c r="D644" t="s">
        <v>249</v>
      </c>
      <c r="E644" t="s">
        <v>134</v>
      </c>
      <c r="G644" s="60">
        <v>2.5</v>
      </c>
      <c r="H644">
        <v>21</v>
      </c>
      <c r="I644" s="60">
        <v>52.5</v>
      </c>
      <c r="J644" s="40">
        <v>45677</v>
      </c>
      <c r="K644" t="s">
        <v>21</v>
      </c>
      <c r="L644" t="s">
        <v>250</v>
      </c>
      <c r="M644" t="s">
        <v>644</v>
      </c>
      <c r="N644" t="str">
        <f t="shared" si="30"/>
        <v>NÃO</v>
      </c>
      <c r="O644" t="str">
        <f t="shared" si="31"/>
        <v/>
      </c>
      <c r="P644" s="50" t="str">
        <f t="shared" si="32"/>
        <v>45677100005318038646TRANSPORTE2,545677</v>
      </c>
      <c r="Q644" s="1">
        <f>IF(A644=0,"",VLOOKUP($A644,RESUMO!$A$8:$B$83,2,FALSE))</f>
        <v>18</v>
      </c>
    </row>
    <row r="645" spans="1:17" x14ac:dyDescent="0.25">
      <c r="A645" s="40">
        <v>45677</v>
      </c>
      <c r="B645" s="54">
        <v>1</v>
      </c>
      <c r="C645" t="s">
        <v>571</v>
      </c>
      <c r="D645" t="s">
        <v>82</v>
      </c>
      <c r="E645" t="s">
        <v>19</v>
      </c>
      <c r="G645" s="60">
        <v>672.4</v>
      </c>
      <c r="H645">
        <v>1</v>
      </c>
      <c r="I645" s="60">
        <v>672.4</v>
      </c>
      <c r="J645" s="40">
        <v>45677</v>
      </c>
      <c r="K645" t="s">
        <v>21</v>
      </c>
      <c r="L645" t="s">
        <v>83</v>
      </c>
      <c r="N645" t="str">
        <f t="shared" si="30"/>
        <v>NÃO</v>
      </c>
      <c r="O645" t="str">
        <f t="shared" si="31"/>
        <v/>
      </c>
      <c r="P645" s="50" t="str">
        <f t="shared" si="32"/>
        <v>45677100000977964760SALÁRIO672,445677</v>
      </c>
      <c r="Q645" s="1">
        <f>IF(A645=0,"",VLOOKUP($A645,RESUMO!$A$8:$B$83,2,FALSE))</f>
        <v>18</v>
      </c>
    </row>
    <row r="646" spans="1:17" x14ac:dyDescent="0.25">
      <c r="A646" s="40">
        <v>45677</v>
      </c>
      <c r="B646" s="54">
        <v>1</v>
      </c>
      <c r="C646" t="s">
        <v>571</v>
      </c>
      <c r="D646" t="s">
        <v>82</v>
      </c>
      <c r="E646" t="s">
        <v>134</v>
      </c>
      <c r="G646" s="60">
        <v>2.6</v>
      </c>
      <c r="H646">
        <v>20</v>
      </c>
      <c r="I646" s="60">
        <v>52</v>
      </c>
      <c r="J646" s="40">
        <v>45677</v>
      </c>
      <c r="K646" t="s">
        <v>21</v>
      </c>
      <c r="L646" t="s">
        <v>83</v>
      </c>
      <c r="M646" t="s">
        <v>644</v>
      </c>
      <c r="N646" t="str">
        <f t="shared" si="30"/>
        <v>NÃO</v>
      </c>
      <c r="O646" t="str">
        <f t="shared" si="31"/>
        <v/>
      </c>
      <c r="P646" s="50" t="str">
        <f t="shared" si="32"/>
        <v>45677100000977964760TRANSPORTE2,645677</v>
      </c>
      <c r="Q646" s="1">
        <f>IF(A646=0,"",VLOOKUP($A646,RESUMO!$A$8:$B$83,2,FALSE))</f>
        <v>18</v>
      </c>
    </row>
    <row r="647" spans="1:17" x14ac:dyDescent="0.25">
      <c r="A647" s="40">
        <v>45677</v>
      </c>
      <c r="B647" s="54">
        <v>1</v>
      </c>
      <c r="C647" t="s">
        <v>564</v>
      </c>
      <c r="D647" t="s">
        <v>160</v>
      </c>
      <c r="E647" t="s">
        <v>157</v>
      </c>
      <c r="G647" s="60">
        <v>250</v>
      </c>
      <c r="H647">
        <v>9</v>
      </c>
      <c r="I647" s="60">
        <v>2250</v>
      </c>
      <c r="J647" s="40">
        <v>45677</v>
      </c>
      <c r="K647" t="s">
        <v>21</v>
      </c>
      <c r="L647" t="s">
        <v>161</v>
      </c>
      <c r="N647" t="str">
        <f t="shared" si="30"/>
        <v>NÃO</v>
      </c>
      <c r="O647" t="str">
        <f t="shared" si="31"/>
        <v/>
      </c>
      <c r="P647" s="50" t="str">
        <f t="shared" si="32"/>
        <v>45677100000000000600DIÁRIA25045677</v>
      </c>
      <c r="Q647" s="1">
        <f>IF(A647=0,"",VLOOKUP($A647,RESUMO!$A$8:$B$83,2,FALSE))</f>
        <v>18</v>
      </c>
    </row>
    <row r="648" spans="1:17" x14ac:dyDescent="0.25">
      <c r="A648" s="40">
        <v>45677</v>
      </c>
      <c r="B648" s="54">
        <v>1</v>
      </c>
      <c r="C648" t="s">
        <v>572</v>
      </c>
      <c r="D648" t="s">
        <v>74</v>
      </c>
      <c r="E648" t="s">
        <v>19</v>
      </c>
      <c r="G648" s="60">
        <v>2510.4</v>
      </c>
      <c r="H648">
        <v>1</v>
      </c>
      <c r="I648" s="60">
        <v>2510.4</v>
      </c>
      <c r="J648" s="40">
        <v>45677</v>
      </c>
      <c r="K648" t="s">
        <v>21</v>
      </c>
      <c r="L648" t="s">
        <v>76</v>
      </c>
      <c r="N648" t="str">
        <f t="shared" si="30"/>
        <v>NÃO</v>
      </c>
      <c r="O648" t="str">
        <f t="shared" si="31"/>
        <v/>
      </c>
      <c r="P648" s="50" t="str">
        <f t="shared" si="32"/>
        <v>45677100066016118672SALÁRIO2510,445677</v>
      </c>
      <c r="Q648" s="1">
        <f>IF(A648=0,"",VLOOKUP($A648,RESUMO!$A$8:$B$83,2,FALSE))</f>
        <v>18</v>
      </c>
    </row>
    <row r="649" spans="1:17" x14ac:dyDescent="0.25">
      <c r="A649" s="40">
        <v>45677</v>
      </c>
      <c r="B649" s="54">
        <v>1</v>
      </c>
      <c r="C649" t="s">
        <v>572</v>
      </c>
      <c r="D649" t="s">
        <v>74</v>
      </c>
      <c r="E649" t="s">
        <v>134</v>
      </c>
      <c r="G649" s="60">
        <v>3</v>
      </c>
      <c r="H649">
        <v>21</v>
      </c>
      <c r="I649" s="60">
        <v>63</v>
      </c>
      <c r="J649" s="40">
        <v>45677</v>
      </c>
      <c r="K649" t="s">
        <v>21</v>
      </c>
      <c r="L649" t="s">
        <v>76</v>
      </c>
      <c r="M649" t="s">
        <v>644</v>
      </c>
      <c r="N649" t="str">
        <f t="shared" si="30"/>
        <v>NÃO</v>
      </c>
      <c r="O649" t="str">
        <f t="shared" si="31"/>
        <v/>
      </c>
      <c r="P649" s="50" t="str">
        <f t="shared" si="32"/>
        <v>45677100066016118672TRANSPORTE345677</v>
      </c>
      <c r="Q649" s="1">
        <f>IF(A649=0,"",VLOOKUP($A649,RESUMO!$A$8:$B$83,2,FALSE))</f>
        <v>18</v>
      </c>
    </row>
    <row r="650" spans="1:17" x14ac:dyDescent="0.25">
      <c r="A650" s="40">
        <v>45677</v>
      </c>
      <c r="B650" s="54">
        <v>1</v>
      </c>
      <c r="C650" t="s">
        <v>573</v>
      </c>
      <c r="D650" t="s">
        <v>246</v>
      </c>
      <c r="E650" t="s">
        <v>19</v>
      </c>
      <c r="G650" s="60">
        <v>1156</v>
      </c>
      <c r="H650">
        <v>1</v>
      </c>
      <c r="I650" s="60">
        <v>1156</v>
      </c>
      <c r="J650" s="40">
        <v>45677</v>
      </c>
      <c r="K650" t="s">
        <v>21</v>
      </c>
      <c r="L650" t="s">
        <v>574</v>
      </c>
      <c r="N650" t="str">
        <f t="shared" si="30"/>
        <v>NÃO</v>
      </c>
      <c r="O650" t="str">
        <f t="shared" si="31"/>
        <v/>
      </c>
      <c r="P650" s="50" t="str">
        <f t="shared" si="32"/>
        <v>45677100012235303617SALÁRIO115645677</v>
      </c>
      <c r="Q650" s="1">
        <f>IF(A650=0,"",VLOOKUP($A650,RESUMO!$A$8:$B$83,2,FALSE))</f>
        <v>18</v>
      </c>
    </row>
    <row r="651" spans="1:17" x14ac:dyDescent="0.25">
      <c r="A651" s="40">
        <v>45677</v>
      </c>
      <c r="B651" s="54">
        <v>1</v>
      </c>
      <c r="C651" t="s">
        <v>573</v>
      </c>
      <c r="D651" t="s">
        <v>246</v>
      </c>
      <c r="E651" t="s">
        <v>134</v>
      </c>
      <c r="G651" s="60">
        <v>2.2000000000000002</v>
      </c>
      <c r="H651">
        <v>22</v>
      </c>
      <c r="I651" s="60">
        <v>48.4</v>
      </c>
      <c r="J651" s="40">
        <v>45677</v>
      </c>
      <c r="K651" t="s">
        <v>21</v>
      </c>
      <c r="L651" t="s">
        <v>574</v>
      </c>
      <c r="M651" t="s">
        <v>644</v>
      </c>
      <c r="N651" t="str">
        <f t="shared" si="30"/>
        <v>NÃO</v>
      </c>
      <c r="O651" t="str">
        <f t="shared" si="31"/>
        <v/>
      </c>
      <c r="P651" s="50" t="str">
        <f t="shared" si="32"/>
        <v>45677100012235303617TRANSPORTE2,245677</v>
      </c>
      <c r="Q651" s="1">
        <f>IF(A651=0,"",VLOOKUP($A651,RESUMO!$A$8:$B$83,2,FALSE))</f>
        <v>18</v>
      </c>
    </row>
    <row r="652" spans="1:17" x14ac:dyDescent="0.25">
      <c r="A652" s="40">
        <v>45677</v>
      </c>
      <c r="B652" s="54">
        <v>1</v>
      </c>
      <c r="C652" t="s">
        <v>575</v>
      </c>
      <c r="D652" t="s">
        <v>417</v>
      </c>
      <c r="E652" t="s">
        <v>19</v>
      </c>
      <c r="G652" s="60">
        <v>854.8</v>
      </c>
      <c r="H652">
        <v>1</v>
      </c>
      <c r="I652" s="60">
        <v>854.8</v>
      </c>
      <c r="J652" s="40">
        <v>45677</v>
      </c>
      <c r="K652" t="s">
        <v>21</v>
      </c>
      <c r="L652" t="s">
        <v>418</v>
      </c>
      <c r="N652" t="str">
        <f t="shared" si="30"/>
        <v>NÃO</v>
      </c>
      <c r="O652" t="str">
        <f t="shared" si="31"/>
        <v/>
      </c>
      <c r="P652" s="50" t="str">
        <f t="shared" si="32"/>
        <v>45677100016700914655SALÁRIO854,845677</v>
      </c>
      <c r="Q652" s="1">
        <f>IF(A652=0,"",VLOOKUP($A652,RESUMO!$A$8:$B$83,2,FALSE))</f>
        <v>18</v>
      </c>
    </row>
    <row r="653" spans="1:17" x14ac:dyDescent="0.25">
      <c r="A653" s="40">
        <v>45677</v>
      </c>
      <c r="B653" s="54">
        <v>1</v>
      </c>
      <c r="C653" t="s">
        <v>575</v>
      </c>
      <c r="D653" t="s">
        <v>417</v>
      </c>
      <c r="E653" t="s">
        <v>134</v>
      </c>
      <c r="G653" s="60">
        <v>3.2</v>
      </c>
      <c r="H653">
        <v>21</v>
      </c>
      <c r="I653" s="60">
        <v>67.2</v>
      </c>
      <c r="J653" s="40">
        <v>45677</v>
      </c>
      <c r="K653" t="s">
        <v>21</v>
      </c>
      <c r="L653" t="s">
        <v>418</v>
      </c>
      <c r="M653" t="s">
        <v>644</v>
      </c>
      <c r="N653" t="str">
        <f t="shared" si="30"/>
        <v>NÃO</v>
      </c>
      <c r="O653" t="str">
        <f t="shared" si="31"/>
        <v/>
      </c>
      <c r="P653" s="50" t="str">
        <f t="shared" si="32"/>
        <v>45677100016700914655TRANSPORTE3,245677</v>
      </c>
      <c r="Q653" s="1">
        <f>IF(A653=0,"",VLOOKUP($A653,RESUMO!$A$8:$B$83,2,FALSE))</f>
        <v>18</v>
      </c>
    </row>
    <row r="654" spans="1:17" x14ac:dyDescent="0.25">
      <c r="A654" s="40">
        <v>45677</v>
      </c>
      <c r="B654" s="54">
        <v>1</v>
      </c>
      <c r="C654" t="s">
        <v>576</v>
      </c>
      <c r="D654" t="s">
        <v>369</v>
      </c>
      <c r="E654" t="s">
        <v>19</v>
      </c>
      <c r="G654" s="60">
        <v>1156</v>
      </c>
      <c r="H654">
        <v>1</v>
      </c>
      <c r="I654" s="60">
        <v>1156</v>
      </c>
      <c r="J654" s="40">
        <v>45677</v>
      </c>
      <c r="K654" t="s">
        <v>21</v>
      </c>
      <c r="L654" t="s">
        <v>370</v>
      </c>
      <c r="N654" t="str">
        <f t="shared" si="30"/>
        <v>NÃO</v>
      </c>
      <c r="O654" t="str">
        <f t="shared" si="31"/>
        <v/>
      </c>
      <c r="P654" s="50" t="str">
        <f t="shared" si="32"/>
        <v>45677100003213713643SALÁRIO115645677</v>
      </c>
      <c r="Q654" s="1">
        <f>IF(A654=0,"",VLOOKUP($A654,RESUMO!$A$8:$B$83,2,FALSE))</f>
        <v>18</v>
      </c>
    </row>
    <row r="655" spans="1:17" x14ac:dyDescent="0.25">
      <c r="A655" s="40">
        <v>45677</v>
      </c>
      <c r="B655" s="54">
        <v>1</v>
      </c>
      <c r="C655" t="s">
        <v>576</v>
      </c>
      <c r="D655" t="s">
        <v>369</v>
      </c>
      <c r="E655" t="s">
        <v>134</v>
      </c>
      <c r="G655" s="60">
        <v>2.2000000000000002</v>
      </c>
      <c r="H655">
        <v>22</v>
      </c>
      <c r="I655" s="60">
        <v>48.4</v>
      </c>
      <c r="J655" s="40">
        <v>45677</v>
      </c>
      <c r="K655" t="s">
        <v>21</v>
      </c>
      <c r="L655" t="s">
        <v>370</v>
      </c>
      <c r="M655" t="s">
        <v>644</v>
      </c>
      <c r="N655" t="str">
        <f t="shared" si="30"/>
        <v>NÃO</v>
      </c>
      <c r="O655" t="str">
        <f t="shared" si="31"/>
        <v/>
      </c>
      <c r="P655" s="50" t="str">
        <f t="shared" si="32"/>
        <v>45677100003213713643TRANSPORTE2,245677</v>
      </c>
      <c r="Q655" s="1">
        <f>IF(A655=0,"",VLOOKUP($A655,RESUMO!$A$8:$B$83,2,FALSE))</f>
        <v>18</v>
      </c>
    </row>
    <row r="656" spans="1:17" x14ac:dyDescent="0.25">
      <c r="A656" s="40">
        <v>45677</v>
      </c>
      <c r="B656" s="54">
        <v>1</v>
      </c>
      <c r="C656" t="s">
        <v>566</v>
      </c>
      <c r="D656" t="s">
        <v>500</v>
      </c>
      <c r="E656" t="s">
        <v>157</v>
      </c>
      <c r="G656" s="60">
        <v>230</v>
      </c>
      <c r="H656">
        <v>9</v>
      </c>
      <c r="I656" s="60">
        <v>2070</v>
      </c>
      <c r="J656" s="40">
        <v>45677</v>
      </c>
      <c r="K656" t="s">
        <v>21</v>
      </c>
      <c r="L656" t="s">
        <v>501</v>
      </c>
      <c r="N656" t="str">
        <f t="shared" si="30"/>
        <v>NÃO</v>
      </c>
      <c r="O656" t="str">
        <f t="shared" si="31"/>
        <v/>
      </c>
      <c r="P656" s="50" t="str">
        <f t="shared" si="32"/>
        <v>45677100012054582638DIÁRIA23045677</v>
      </c>
      <c r="Q656" s="1">
        <f>IF(A656=0,"",VLOOKUP($A656,RESUMO!$A$8:$B$83,2,FALSE))</f>
        <v>18</v>
      </c>
    </row>
    <row r="657" spans="1:17" x14ac:dyDescent="0.25">
      <c r="A657" s="40">
        <v>45677</v>
      </c>
      <c r="B657" s="54">
        <v>1</v>
      </c>
      <c r="C657" t="s">
        <v>577</v>
      </c>
      <c r="D657" t="s">
        <v>24</v>
      </c>
      <c r="E657" t="s">
        <v>19</v>
      </c>
      <c r="G657" s="60">
        <v>979.6</v>
      </c>
      <c r="H657">
        <v>1</v>
      </c>
      <c r="I657" s="60">
        <v>979.6</v>
      </c>
      <c r="J657" s="40">
        <v>45677</v>
      </c>
      <c r="K657" t="s">
        <v>21</v>
      </c>
      <c r="L657" t="s">
        <v>25</v>
      </c>
      <c r="N657" t="str">
        <f t="shared" si="30"/>
        <v>NÃO</v>
      </c>
      <c r="O657" t="str">
        <f t="shared" si="31"/>
        <v/>
      </c>
      <c r="P657" s="50" t="str">
        <f t="shared" si="32"/>
        <v>45677100004083278633SALÁRIO979,645677</v>
      </c>
      <c r="Q657" s="1">
        <f>IF(A657=0,"",VLOOKUP($A657,RESUMO!$A$8:$B$83,2,FALSE))</f>
        <v>18</v>
      </c>
    </row>
    <row r="658" spans="1:17" x14ac:dyDescent="0.25">
      <c r="A658" s="40">
        <v>45677</v>
      </c>
      <c r="B658" s="54">
        <v>1</v>
      </c>
      <c r="C658" t="s">
        <v>577</v>
      </c>
      <c r="D658" t="s">
        <v>24</v>
      </c>
      <c r="E658" t="s">
        <v>134</v>
      </c>
      <c r="G658" s="60">
        <v>2.6</v>
      </c>
      <c r="H658">
        <v>22</v>
      </c>
      <c r="I658" s="60">
        <v>57.2</v>
      </c>
      <c r="J658" s="40">
        <v>45677</v>
      </c>
      <c r="K658" t="s">
        <v>21</v>
      </c>
      <c r="L658" t="s">
        <v>25</v>
      </c>
      <c r="M658" t="s">
        <v>644</v>
      </c>
      <c r="N658" t="str">
        <f t="shared" si="30"/>
        <v>NÃO</v>
      </c>
      <c r="O658" t="str">
        <f t="shared" si="31"/>
        <v/>
      </c>
      <c r="P658" s="50" t="str">
        <f t="shared" si="32"/>
        <v>45677100004083278633TRANSPORTE2,645677</v>
      </c>
      <c r="Q658" s="1">
        <f>IF(A658=0,"",VLOOKUP($A658,RESUMO!$A$8:$B$83,2,FALSE))</f>
        <v>18</v>
      </c>
    </row>
    <row r="659" spans="1:17" x14ac:dyDescent="0.25">
      <c r="A659" s="40">
        <v>45677</v>
      </c>
      <c r="B659" s="54">
        <v>2</v>
      </c>
      <c r="C659" t="s">
        <v>595</v>
      </c>
      <c r="D659" t="s">
        <v>194</v>
      </c>
      <c r="E659" t="s">
        <v>645</v>
      </c>
      <c r="G659" s="60">
        <v>4090</v>
      </c>
      <c r="H659">
        <v>1</v>
      </c>
      <c r="I659" s="60">
        <v>4090</v>
      </c>
      <c r="J659" s="40">
        <v>45677</v>
      </c>
      <c r="K659" t="s">
        <v>47</v>
      </c>
      <c r="L659" t="s">
        <v>596</v>
      </c>
      <c r="N659" t="str">
        <f t="shared" si="30"/>
        <v>NÃO</v>
      </c>
      <c r="O659" t="str">
        <f t="shared" si="31"/>
        <v/>
      </c>
      <c r="P659" s="50" t="str">
        <f t="shared" si="32"/>
        <v>45677200037052904870AREIA E BRITA - PED. 5020/5027/5039409045677</v>
      </c>
      <c r="Q659" s="1">
        <f>IF(A659=0,"",VLOOKUP($A659,RESUMO!$A$8:$B$83,2,FALSE))</f>
        <v>18</v>
      </c>
    </row>
    <row r="660" spans="1:17" x14ac:dyDescent="0.25">
      <c r="A660" s="40">
        <v>45677</v>
      </c>
      <c r="B660" s="54">
        <v>2</v>
      </c>
      <c r="C660" t="s">
        <v>635</v>
      </c>
      <c r="D660" t="s">
        <v>636</v>
      </c>
      <c r="E660" t="s">
        <v>646</v>
      </c>
      <c r="G660" s="60">
        <v>850</v>
      </c>
      <c r="H660">
        <v>1</v>
      </c>
      <c r="I660" s="60">
        <v>850</v>
      </c>
      <c r="J660" s="40">
        <v>45677</v>
      </c>
      <c r="K660" t="s">
        <v>51</v>
      </c>
      <c r="L660" t="s">
        <v>510</v>
      </c>
      <c r="N660" t="str">
        <f t="shared" si="30"/>
        <v>NÃO</v>
      </c>
      <c r="O660" t="str">
        <f t="shared" si="31"/>
        <v/>
      </c>
      <c r="P660" s="50" t="str">
        <f t="shared" si="32"/>
        <v>45677200000132294605FRETE TUPI - 06/01 - RECIBO 2585045677</v>
      </c>
      <c r="Q660" s="1">
        <f>IF(A660=0,"",VLOOKUP($A660,RESUMO!$A$8:$B$83,2,FALSE))</f>
        <v>18</v>
      </c>
    </row>
    <row r="661" spans="1:17" x14ac:dyDescent="0.25">
      <c r="A661" s="40">
        <v>45677</v>
      </c>
      <c r="B661" s="54">
        <v>3</v>
      </c>
      <c r="C661" t="s">
        <v>493</v>
      </c>
      <c r="D661" t="s">
        <v>494</v>
      </c>
      <c r="E661" t="s">
        <v>647</v>
      </c>
      <c r="G661" s="60">
        <v>143.87</v>
      </c>
      <c r="H661">
        <v>1</v>
      </c>
      <c r="I661" s="60">
        <v>143.87</v>
      </c>
      <c r="J661" s="40">
        <v>45677</v>
      </c>
      <c r="K661" t="s">
        <v>495</v>
      </c>
      <c r="L661" t="s">
        <v>588</v>
      </c>
      <c r="N661" t="str">
        <f t="shared" si="30"/>
        <v>NÃO</v>
      </c>
      <c r="O661" t="str">
        <f t="shared" si="31"/>
        <v/>
      </c>
      <c r="P661" s="50" t="str">
        <f t="shared" si="32"/>
        <v>45677317281106000103REF. 01/2025143,8745677</v>
      </c>
      <c r="Q661" s="1">
        <f>IF(A661=0,"",VLOOKUP($A661,RESUMO!$A$8:$B$83,2,FALSE))</f>
        <v>18</v>
      </c>
    </row>
    <row r="662" spans="1:17" x14ac:dyDescent="0.25">
      <c r="A662" s="40">
        <v>45677</v>
      </c>
      <c r="B662" s="54">
        <v>3</v>
      </c>
      <c r="C662" t="s">
        <v>241</v>
      </c>
      <c r="D662" t="s">
        <v>242</v>
      </c>
      <c r="E662" t="s">
        <v>648</v>
      </c>
      <c r="G662" s="60">
        <v>1435</v>
      </c>
      <c r="H662">
        <v>1</v>
      </c>
      <c r="I662" s="60">
        <v>1435</v>
      </c>
      <c r="J662" s="40">
        <v>45679</v>
      </c>
      <c r="K662" t="s">
        <v>29</v>
      </c>
      <c r="L662" t="s">
        <v>588</v>
      </c>
      <c r="N662" t="str">
        <f t="shared" si="30"/>
        <v>NÃO</v>
      </c>
      <c r="O662" t="str">
        <f t="shared" si="31"/>
        <v/>
      </c>
      <c r="P662" s="50" t="str">
        <f t="shared" si="32"/>
        <v>45677334713151000109CONTROLE TECNOLÓGICO DE QUALIDADE MATERIAIS - 2025/14143545679</v>
      </c>
      <c r="Q662" s="1">
        <f>IF(A662=0,"",VLOOKUP($A662,RESUMO!$A$8:$B$83,2,FALSE))</f>
        <v>18</v>
      </c>
    </row>
    <row r="663" spans="1:17" x14ac:dyDescent="0.25">
      <c r="A663" s="40">
        <v>45677</v>
      </c>
      <c r="B663" s="54">
        <v>3</v>
      </c>
      <c r="C663" t="s">
        <v>285</v>
      </c>
      <c r="D663" t="s">
        <v>286</v>
      </c>
      <c r="E663" t="s">
        <v>649</v>
      </c>
      <c r="F663" t="s">
        <v>650</v>
      </c>
      <c r="G663" s="60">
        <v>372</v>
      </c>
      <c r="H663">
        <v>1</v>
      </c>
      <c r="I663" s="60">
        <v>372</v>
      </c>
      <c r="J663" s="40">
        <v>45678</v>
      </c>
      <c r="K663" t="s">
        <v>21</v>
      </c>
      <c r="L663" t="s">
        <v>588</v>
      </c>
      <c r="N663" t="str">
        <f t="shared" si="30"/>
        <v>NÃO</v>
      </c>
      <c r="O663" t="str">
        <f t="shared" si="31"/>
        <v/>
      </c>
      <c r="P663" s="50" t="str">
        <f t="shared" si="32"/>
        <v>45677330996544000116REALIZAÇÃO DE EXAMES37245678</v>
      </c>
      <c r="Q663" s="1">
        <f>IF(A663=0,"",VLOOKUP($A663,RESUMO!$A$8:$B$83,2,FALSE))</f>
        <v>18</v>
      </c>
    </row>
    <row r="664" spans="1:17" x14ac:dyDescent="0.25">
      <c r="A664" s="40">
        <v>45677</v>
      </c>
      <c r="B664" s="54">
        <v>3</v>
      </c>
      <c r="C664" t="s">
        <v>128</v>
      </c>
      <c r="D664" t="s">
        <v>129</v>
      </c>
      <c r="E664" t="s">
        <v>651</v>
      </c>
      <c r="F664" t="s">
        <v>652</v>
      </c>
      <c r="G664" s="60">
        <v>3631.81</v>
      </c>
      <c r="H664">
        <v>1</v>
      </c>
      <c r="I664" s="60">
        <v>3631.81</v>
      </c>
      <c r="J664" s="40">
        <v>45685</v>
      </c>
      <c r="K664" t="s">
        <v>21</v>
      </c>
      <c r="L664" t="s">
        <v>588</v>
      </c>
      <c r="N664" t="str">
        <f t="shared" si="30"/>
        <v>NÃO</v>
      </c>
      <c r="O664" t="str">
        <f t="shared" si="31"/>
        <v/>
      </c>
      <c r="P664" s="50" t="str">
        <f t="shared" si="32"/>
        <v>45677324654133000220CESTAS BASICAS3631,8145685</v>
      </c>
      <c r="Q664" s="1">
        <f>IF(A664=0,"",VLOOKUP($A664,RESUMO!$A$8:$B$83,2,FALSE))</f>
        <v>18</v>
      </c>
    </row>
    <row r="665" spans="1:17" x14ac:dyDescent="0.25">
      <c r="A665" s="40">
        <v>45677</v>
      </c>
      <c r="B665" s="54">
        <v>3</v>
      </c>
      <c r="C665" t="s">
        <v>180</v>
      </c>
      <c r="D665" t="s">
        <v>181</v>
      </c>
      <c r="E665" t="s">
        <v>653</v>
      </c>
      <c r="F665" t="s">
        <v>654</v>
      </c>
      <c r="G665" s="60">
        <v>490</v>
      </c>
      <c r="H665">
        <v>1</v>
      </c>
      <c r="I665" s="60">
        <v>490</v>
      </c>
      <c r="J665" s="40">
        <v>45692</v>
      </c>
      <c r="K665" t="s">
        <v>39</v>
      </c>
      <c r="L665" t="s">
        <v>588</v>
      </c>
      <c r="N665" t="str">
        <f t="shared" si="30"/>
        <v>NÃO</v>
      </c>
      <c r="O665" t="str">
        <f t="shared" si="31"/>
        <v/>
      </c>
      <c r="P665" s="50" t="str">
        <f t="shared" si="32"/>
        <v>45677307409393000130GUINCHO COLUNA E PEDESTAL49045692</v>
      </c>
      <c r="Q665" s="1">
        <f>IF(A665=0,"",VLOOKUP($A665,RESUMO!$A$8:$B$83,2,FALSE))</f>
        <v>18</v>
      </c>
    </row>
    <row r="666" spans="1:17" x14ac:dyDescent="0.25">
      <c r="A666" s="40">
        <v>45677</v>
      </c>
      <c r="B666" s="54">
        <v>3</v>
      </c>
      <c r="C666" t="s">
        <v>623</v>
      </c>
      <c r="D666" t="s">
        <v>624</v>
      </c>
      <c r="E666" t="s">
        <v>655</v>
      </c>
      <c r="F666" t="s">
        <v>656</v>
      </c>
      <c r="G666" s="60">
        <v>990</v>
      </c>
      <c r="H666">
        <v>1</v>
      </c>
      <c r="I666" s="60">
        <v>990</v>
      </c>
      <c r="J666" s="40">
        <v>45682</v>
      </c>
      <c r="K666" t="s">
        <v>47</v>
      </c>
      <c r="L666" t="s">
        <v>588</v>
      </c>
      <c r="N666" t="str">
        <f t="shared" si="30"/>
        <v>NÃO</v>
      </c>
      <c r="O666" t="str">
        <f t="shared" si="31"/>
        <v/>
      </c>
      <c r="P666" s="50" t="str">
        <f t="shared" si="32"/>
        <v>45677303918003000105LOCAÇÃO DE CAÇAMBAS99045682</v>
      </c>
      <c r="Q666" s="1">
        <f>IF(A666=0,"",VLOOKUP($A666,RESUMO!$A$8:$B$83,2,FALSE))</f>
        <v>18</v>
      </c>
    </row>
    <row r="667" spans="1:17" x14ac:dyDescent="0.25">
      <c r="A667" s="40">
        <v>45677</v>
      </c>
      <c r="B667" s="54">
        <v>3</v>
      </c>
      <c r="C667" t="s">
        <v>251</v>
      </c>
      <c r="D667" t="s">
        <v>252</v>
      </c>
      <c r="E667" t="s">
        <v>657</v>
      </c>
      <c r="G667" s="60">
        <v>2794.51</v>
      </c>
      <c r="H667">
        <v>1</v>
      </c>
      <c r="I667" s="60">
        <v>2794.51</v>
      </c>
      <c r="J667" s="40">
        <v>45677</v>
      </c>
      <c r="K667" t="s">
        <v>21</v>
      </c>
      <c r="L667" t="s">
        <v>588</v>
      </c>
      <c r="N667" t="str">
        <f t="shared" si="30"/>
        <v>NÃO</v>
      </c>
      <c r="O667" t="str">
        <f t="shared" si="31"/>
        <v/>
      </c>
      <c r="P667" s="50" t="str">
        <f t="shared" si="32"/>
        <v>45677300360305000104REF. 12/2024 E 13º SALÁRIO2794,5145677</v>
      </c>
      <c r="Q667" s="1">
        <f>IF(A667=0,"",VLOOKUP($A667,RESUMO!$A$8:$B$83,2,FALSE))</f>
        <v>18</v>
      </c>
    </row>
    <row r="668" spans="1:17" x14ac:dyDescent="0.25">
      <c r="A668" s="40">
        <v>45677</v>
      </c>
      <c r="B668" s="54">
        <v>3</v>
      </c>
      <c r="C668" t="s">
        <v>255</v>
      </c>
      <c r="D668" t="s">
        <v>256</v>
      </c>
      <c r="E668" t="s">
        <v>613</v>
      </c>
      <c r="G668" s="60">
        <v>11046.06</v>
      </c>
      <c r="H668">
        <v>1</v>
      </c>
      <c r="I668" s="60">
        <v>11046.06</v>
      </c>
      <c r="J668" s="40">
        <v>45677</v>
      </c>
      <c r="K668" t="s">
        <v>21</v>
      </c>
      <c r="L668" t="s">
        <v>588</v>
      </c>
      <c r="N668" t="str">
        <f t="shared" si="30"/>
        <v>NÃO</v>
      </c>
      <c r="O668" t="str">
        <f t="shared" si="31"/>
        <v/>
      </c>
      <c r="P668" s="50" t="str">
        <f t="shared" si="32"/>
        <v>45677300394460000141REF. 12/202411046,0645677</v>
      </c>
      <c r="Q668" s="1">
        <f>IF(A668=0,"",VLOOKUP($A668,RESUMO!$A$8:$B$83,2,FALSE))</f>
        <v>18</v>
      </c>
    </row>
    <row r="669" spans="1:17" x14ac:dyDescent="0.25">
      <c r="A669" s="40">
        <v>45677</v>
      </c>
      <c r="B669" s="54">
        <v>3</v>
      </c>
      <c r="C669" t="s">
        <v>607</v>
      </c>
      <c r="D669" t="s">
        <v>216</v>
      </c>
      <c r="E669" t="s">
        <v>613</v>
      </c>
      <c r="G669" s="60">
        <v>122.8</v>
      </c>
      <c r="H669">
        <v>1</v>
      </c>
      <c r="I669" s="60">
        <v>122.8</v>
      </c>
      <c r="J669" s="40">
        <v>45677</v>
      </c>
      <c r="K669" t="s">
        <v>21</v>
      </c>
      <c r="L669" t="s">
        <v>35</v>
      </c>
      <c r="N669" t="str">
        <f t="shared" si="30"/>
        <v>NÃO</v>
      </c>
      <c r="O669" t="str">
        <f t="shared" si="31"/>
        <v/>
      </c>
      <c r="P669" s="50" t="str">
        <f t="shared" si="32"/>
        <v>45677300000000011045REF. 12/2024122,845677</v>
      </c>
      <c r="Q669" s="1">
        <f>IF(A669=0,"",VLOOKUP($A669,RESUMO!$A$8:$B$83,2,FALSE))</f>
        <v>18</v>
      </c>
    </row>
    <row r="670" spans="1:17" x14ac:dyDescent="0.25">
      <c r="A670" s="40">
        <v>45677</v>
      </c>
      <c r="B670" s="54">
        <v>3</v>
      </c>
      <c r="C670" t="s">
        <v>528</v>
      </c>
      <c r="D670" t="s">
        <v>529</v>
      </c>
      <c r="E670" t="s">
        <v>613</v>
      </c>
      <c r="G670" s="60">
        <v>180.81</v>
      </c>
      <c r="H670">
        <v>1</v>
      </c>
      <c r="I670" s="60">
        <v>180.81</v>
      </c>
      <c r="J670" s="40">
        <v>45684</v>
      </c>
      <c r="K670" t="s">
        <v>495</v>
      </c>
      <c r="L670" t="s">
        <v>588</v>
      </c>
      <c r="N670" t="str">
        <f t="shared" si="30"/>
        <v>NÃO</v>
      </c>
      <c r="O670" t="str">
        <f t="shared" si="31"/>
        <v/>
      </c>
      <c r="P670" s="50" t="str">
        <f t="shared" si="32"/>
        <v>45677317155730000164REF. 12/2024180,8145684</v>
      </c>
      <c r="Q670" s="1">
        <f>IF(A670=0,"",VLOOKUP($A670,RESUMO!$A$8:$B$83,2,FALSE))</f>
        <v>18</v>
      </c>
    </row>
    <row r="671" spans="1:17" x14ac:dyDescent="0.25">
      <c r="A671" s="40">
        <v>45677</v>
      </c>
      <c r="B671" s="54">
        <v>3</v>
      </c>
      <c r="C671" t="s">
        <v>124</v>
      </c>
      <c r="D671" t="s">
        <v>125</v>
      </c>
      <c r="E671" t="s">
        <v>126</v>
      </c>
      <c r="G671" s="60">
        <v>233.3</v>
      </c>
      <c r="H671">
        <v>1</v>
      </c>
      <c r="I671" s="60">
        <v>233.3</v>
      </c>
      <c r="J671" s="40">
        <v>45688</v>
      </c>
      <c r="K671" t="s">
        <v>21</v>
      </c>
      <c r="L671" t="s">
        <v>588</v>
      </c>
      <c r="N671" t="str">
        <f t="shared" si="30"/>
        <v>NÃO</v>
      </c>
      <c r="O671" t="str">
        <f t="shared" si="31"/>
        <v/>
      </c>
      <c r="P671" s="50" t="str">
        <f t="shared" si="32"/>
        <v>45677338727707000177SEGURO COLABORADORES233,345688</v>
      </c>
      <c r="Q671" s="1">
        <f>IF(A671=0,"",VLOOKUP($A671,RESUMO!$A$8:$B$83,2,FALSE))</f>
        <v>18</v>
      </c>
    </row>
    <row r="672" spans="1:17" x14ac:dyDescent="0.25">
      <c r="A672" s="40">
        <v>45677</v>
      </c>
      <c r="B672" s="54">
        <v>5</v>
      </c>
      <c r="C672" t="s">
        <v>598</v>
      </c>
      <c r="D672" t="s">
        <v>599</v>
      </c>
      <c r="E672" t="s">
        <v>658</v>
      </c>
      <c r="G672" s="60">
        <v>31040</v>
      </c>
      <c r="H672">
        <v>1</v>
      </c>
      <c r="I672" s="60">
        <v>31040</v>
      </c>
      <c r="J672" s="40">
        <v>45671</v>
      </c>
      <c r="K672" t="s">
        <v>47</v>
      </c>
      <c r="L672" t="s">
        <v>588</v>
      </c>
      <c r="N672" t="str">
        <f t="shared" si="30"/>
        <v>NÃO</v>
      </c>
      <c r="O672" t="str">
        <f t="shared" si="31"/>
        <v>SIM</v>
      </c>
      <c r="P672" s="50" t="str">
        <f t="shared" si="32"/>
        <v>45677520450277000123BEL LAR3104045671</v>
      </c>
      <c r="Q672" s="1">
        <f>IF(A672=0,"",VLOOKUP($A672,RESUMO!$A$8:$B$83,2,FALSE))</f>
        <v>18</v>
      </c>
    </row>
    <row r="673" spans="1:17" x14ac:dyDescent="0.25">
      <c r="A673" s="40">
        <v>45693</v>
      </c>
      <c r="B673" s="54">
        <v>1</v>
      </c>
      <c r="C673" t="s">
        <v>282</v>
      </c>
      <c r="D673" t="s">
        <v>283</v>
      </c>
      <c r="E673" t="s">
        <v>157</v>
      </c>
      <c r="G673" s="60">
        <v>230</v>
      </c>
      <c r="H673">
        <v>2</v>
      </c>
      <c r="I673" s="60">
        <v>460</v>
      </c>
      <c r="J673" s="40">
        <v>45694</v>
      </c>
      <c r="K673" t="s">
        <v>21</v>
      </c>
      <c r="L673" t="s">
        <v>284</v>
      </c>
      <c r="N673" t="str">
        <f t="shared" ref="N673:N736" si="33">IF(ISERROR(SEARCH("NF",E673,1)),"NÃO","SIM")</f>
        <v>NÃO</v>
      </c>
      <c r="O673" t="str">
        <f t="shared" si="31"/>
        <v/>
      </c>
      <c r="P673" s="50" t="str">
        <f t="shared" ref="P673:P736" si="34">A673&amp;B673&amp;C673&amp;E673&amp;G673&amp;EDATE(J673,0)</f>
        <v>45693103120153567DIÁRIA23045694</v>
      </c>
      <c r="Q673" s="1">
        <f>IF(A673=0,"",VLOOKUP($A673,RESUMO!$A$8:$B$83,2,FALSE))</f>
        <v>19</v>
      </c>
    </row>
    <row r="674" spans="1:17" x14ac:dyDescent="0.25">
      <c r="A674" s="40">
        <v>45693</v>
      </c>
      <c r="B674" s="54">
        <v>1</v>
      </c>
      <c r="C674" t="s">
        <v>282</v>
      </c>
      <c r="D674" t="s">
        <v>283</v>
      </c>
      <c r="E674" t="s">
        <v>19</v>
      </c>
      <c r="G674" s="60">
        <v>1569.3</v>
      </c>
      <c r="H674">
        <v>1</v>
      </c>
      <c r="I674" s="60">
        <v>1569.3</v>
      </c>
      <c r="J674" s="40">
        <v>45694</v>
      </c>
      <c r="K674" t="s">
        <v>21</v>
      </c>
      <c r="L674" t="s">
        <v>284</v>
      </c>
      <c r="N674" t="str">
        <f t="shared" si="33"/>
        <v>NÃO</v>
      </c>
      <c r="O674" t="str">
        <f t="shared" si="31"/>
        <v/>
      </c>
      <c r="P674" s="50" t="str">
        <f t="shared" si="34"/>
        <v>45693103120153567SALÁRIO1569,345694</v>
      </c>
      <c r="Q674" s="1">
        <f>IF(A674=0,"",VLOOKUP($A674,RESUMO!$A$8:$B$83,2,FALSE))</f>
        <v>19</v>
      </c>
    </row>
    <row r="675" spans="1:17" x14ac:dyDescent="0.25">
      <c r="A675" s="40">
        <v>45693</v>
      </c>
      <c r="B675" s="54">
        <v>1</v>
      </c>
      <c r="C675" t="s">
        <v>282</v>
      </c>
      <c r="D675" t="s">
        <v>283</v>
      </c>
      <c r="E675" t="s">
        <v>134</v>
      </c>
      <c r="G675" s="60">
        <v>52.4</v>
      </c>
      <c r="H675">
        <v>19</v>
      </c>
      <c r="I675" s="60">
        <v>995.6</v>
      </c>
      <c r="J675" s="40">
        <v>45694</v>
      </c>
      <c r="K675" t="s">
        <v>21</v>
      </c>
      <c r="L675" t="s">
        <v>284</v>
      </c>
      <c r="N675" t="str">
        <f t="shared" si="33"/>
        <v>NÃO</v>
      </c>
      <c r="O675" t="str">
        <f t="shared" si="31"/>
        <v/>
      </c>
      <c r="P675" s="50" t="str">
        <f t="shared" si="34"/>
        <v>45693103120153567TRANSPORTE52,445694</v>
      </c>
      <c r="Q675" s="1">
        <f>IF(A675=0,"",VLOOKUP($A675,RESUMO!$A$8:$B$83,2,FALSE))</f>
        <v>19</v>
      </c>
    </row>
    <row r="676" spans="1:17" x14ac:dyDescent="0.25">
      <c r="A676" s="40">
        <v>45693</v>
      </c>
      <c r="B676" s="54">
        <v>1</v>
      </c>
      <c r="C676" t="s">
        <v>282</v>
      </c>
      <c r="D676" t="s">
        <v>283</v>
      </c>
      <c r="E676" t="s">
        <v>136</v>
      </c>
      <c r="G676" s="60">
        <v>4</v>
      </c>
      <c r="H676">
        <v>19</v>
      </c>
      <c r="I676" s="60">
        <v>76</v>
      </c>
      <c r="J676" s="40">
        <v>45694</v>
      </c>
      <c r="K676" t="s">
        <v>21</v>
      </c>
      <c r="L676" t="s">
        <v>284</v>
      </c>
      <c r="N676" t="str">
        <f t="shared" si="33"/>
        <v>NÃO</v>
      </c>
      <c r="O676" t="str">
        <f t="shared" si="31"/>
        <v/>
      </c>
      <c r="P676" s="50" t="str">
        <f t="shared" si="34"/>
        <v>45693103120153567CAFÉ445694</v>
      </c>
      <c r="Q676" s="1">
        <f>IF(A676=0,"",VLOOKUP($A676,RESUMO!$A$8:$B$83,2,FALSE))</f>
        <v>19</v>
      </c>
    </row>
    <row r="677" spans="1:17" x14ac:dyDescent="0.25">
      <c r="A677" s="40">
        <v>45693</v>
      </c>
      <c r="B677" s="54">
        <v>1</v>
      </c>
      <c r="C677" t="s">
        <v>419</v>
      </c>
      <c r="D677" t="s">
        <v>420</v>
      </c>
      <c r="E677" t="s">
        <v>19</v>
      </c>
      <c r="G677" s="60">
        <v>1230.08</v>
      </c>
      <c r="H677">
        <v>1</v>
      </c>
      <c r="I677" s="60">
        <v>1230.08</v>
      </c>
      <c r="J677" s="40">
        <v>45694</v>
      </c>
      <c r="K677" t="s">
        <v>21</v>
      </c>
      <c r="L677" t="s">
        <v>421</v>
      </c>
      <c r="N677" t="str">
        <f t="shared" si="33"/>
        <v>NÃO</v>
      </c>
      <c r="O677" t="str">
        <f t="shared" si="31"/>
        <v/>
      </c>
      <c r="P677" s="50" t="str">
        <f t="shared" si="34"/>
        <v>45693116700955688SALÁRIO1230,0845694</v>
      </c>
      <c r="Q677" s="1">
        <f>IF(A677=0,"",VLOOKUP($A677,RESUMO!$A$8:$B$83,2,FALSE))</f>
        <v>19</v>
      </c>
    </row>
    <row r="678" spans="1:17" x14ac:dyDescent="0.25">
      <c r="A678" s="40">
        <v>45693</v>
      </c>
      <c r="B678" s="54">
        <v>1</v>
      </c>
      <c r="C678" t="s">
        <v>419</v>
      </c>
      <c r="D678" t="s">
        <v>420</v>
      </c>
      <c r="E678" t="s">
        <v>134</v>
      </c>
      <c r="G678" s="60">
        <v>51.4</v>
      </c>
      <c r="H678">
        <v>20</v>
      </c>
      <c r="I678" s="60">
        <v>1028</v>
      </c>
      <c r="J678" s="40">
        <v>45694</v>
      </c>
      <c r="K678" t="s">
        <v>21</v>
      </c>
      <c r="L678" t="s">
        <v>421</v>
      </c>
      <c r="N678" t="str">
        <f t="shared" si="33"/>
        <v>NÃO</v>
      </c>
      <c r="O678" t="str">
        <f t="shared" si="31"/>
        <v/>
      </c>
      <c r="P678" s="50" t="str">
        <f t="shared" si="34"/>
        <v>45693116700955688TRANSPORTE51,445694</v>
      </c>
      <c r="Q678" s="1">
        <f>IF(A678=0,"",VLOOKUP($A678,RESUMO!$A$8:$B$83,2,FALSE))</f>
        <v>19</v>
      </c>
    </row>
    <row r="679" spans="1:17" x14ac:dyDescent="0.25">
      <c r="A679" s="40">
        <v>45693</v>
      </c>
      <c r="B679" s="54">
        <v>1</v>
      </c>
      <c r="C679" t="s">
        <v>419</v>
      </c>
      <c r="D679" t="s">
        <v>420</v>
      </c>
      <c r="E679" t="s">
        <v>136</v>
      </c>
      <c r="G679" s="60">
        <v>4</v>
      </c>
      <c r="H679">
        <v>20</v>
      </c>
      <c r="I679" s="60">
        <v>80</v>
      </c>
      <c r="J679" s="40">
        <v>45694</v>
      </c>
      <c r="K679" t="s">
        <v>21</v>
      </c>
      <c r="L679" t="s">
        <v>421</v>
      </c>
      <c r="N679" t="str">
        <f t="shared" si="33"/>
        <v>NÃO</v>
      </c>
      <c r="O679" t="str">
        <f t="shared" si="31"/>
        <v/>
      </c>
      <c r="P679" s="50" t="str">
        <f t="shared" si="34"/>
        <v>45693116700955688CAFÉ445694</v>
      </c>
      <c r="Q679" s="1">
        <f>IF(A679=0,"",VLOOKUP($A679,RESUMO!$A$8:$B$83,2,FALSE))</f>
        <v>19</v>
      </c>
    </row>
    <row r="680" spans="1:17" x14ac:dyDescent="0.25">
      <c r="A680" s="40">
        <v>45693</v>
      </c>
      <c r="B680" s="54">
        <v>1</v>
      </c>
      <c r="C680" t="s">
        <v>155</v>
      </c>
      <c r="D680" t="s">
        <v>156</v>
      </c>
      <c r="E680" t="s">
        <v>19</v>
      </c>
      <c r="G680" s="60">
        <v>1821.35</v>
      </c>
      <c r="H680">
        <v>1</v>
      </c>
      <c r="I680" s="60">
        <v>1821.35</v>
      </c>
      <c r="J680" s="40">
        <v>45694</v>
      </c>
      <c r="K680" t="s">
        <v>21</v>
      </c>
      <c r="L680" t="s">
        <v>158</v>
      </c>
      <c r="N680" t="str">
        <f t="shared" si="33"/>
        <v>NÃO</v>
      </c>
      <c r="O680" t="str">
        <f t="shared" si="31"/>
        <v/>
      </c>
      <c r="P680" s="50" t="str">
        <f t="shared" si="34"/>
        <v>45693154228255604SALÁRIO1821,3545694</v>
      </c>
      <c r="Q680" s="1">
        <f>IF(A680=0,"",VLOOKUP($A680,RESUMO!$A$8:$B$83,2,FALSE))</f>
        <v>19</v>
      </c>
    </row>
    <row r="681" spans="1:17" x14ac:dyDescent="0.25">
      <c r="A681" s="40">
        <v>45693</v>
      </c>
      <c r="B681" s="54">
        <v>1</v>
      </c>
      <c r="C681" t="s">
        <v>155</v>
      </c>
      <c r="D681" t="s">
        <v>156</v>
      </c>
      <c r="E681" t="s">
        <v>134</v>
      </c>
      <c r="G681" s="60">
        <v>35.5</v>
      </c>
      <c r="H681">
        <v>17</v>
      </c>
      <c r="I681" s="60">
        <v>603.5</v>
      </c>
      <c r="J681" s="40">
        <v>45694</v>
      </c>
      <c r="K681" t="s">
        <v>21</v>
      </c>
      <c r="L681" t="s">
        <v>158</v>
      </c>
      <c r="N681" t="str">
        <f t="shared" si="33"/>
        <v>NÃO</v>
      </c>
      <c r="O681" t="str">
        <f t="shared" si="31"/>
        <v/>
      </c>
      <c r="P681" s="50" t="str">
        <f t="shared" si="34"/>
        <v>45693154228255604TRANSPORTE35,545694</v>
      </c>
      <c r="Q681" s="1">
        <f>IF(A681=0,"",VLOOKUP($A681,RESUMO!$A$8:$B$83,2,FALSE))</f>
        <v>19</v>
      </c>
    </row>
    <row r="682" spans="1:17" x14ac:dyDescent="0.25">
      <c r="A682" s="40">
        <v>45693</v>
      </c>
      <c r="B682" s="54">
        <v>1</v>
      </c>
      <c r="C682" t="s">
        <v>155</v>
      </c>
      <c r="D682" t="s">
        <v>156</v>
      </c>
      <c r="E682" t="s">
        <v>136</v>
      </c>
      <c r="G682" s="60">
        <v>4</v>
      </c>
      <c r="H682">
        <v>17</v>
      </c>
      <c r="I682" s="60">
        <v>68</v>
      </c>
      <c r="J682" s="40">
        <v>45694</v>
      </c>
      <c r="K682" t="s">
        <v>21</v>
      </c>
      <c r="L682" t="s">
        <v>158</v>
      </c>
      <c r="N682" t="str">
        <f t="shared" si="33"/>
        <v>NÃO</v>
      </c>
      <c r="O682" t="str">
        <f t="shared" si="31"/>
        <v/>
      </c>
      <c r="P682" s="50" t="str">
        <f t="shared" si="34"/>
        <v>45693154228255604CAFÉ445694</v>
      </c>
      <c r="Q682" s="1">
        <f>IF(A682=0,"",VLOOKUP($A682,RESUMO!$A$8:$B$83,2,FALSE))</f>
        <v>19</v>
      </c>
    </row>
    <row r="683" spans="1:17" x14ac:dyDescent="0.25">
      <c r="A683" s="40">
        <v>45693</v>
      </c>
      <c r="B683" s="54">
        <v>1</v>
      </c>
      <c r="C683" t="s">
        <v>659</v>
      </c>
      <c r="D683" t="s">
        <v>660</v>
      </c>
      <c r="E683" t="s">
        <v>19</v>
      </c>
      <c r="G683" s="60">
        <v>1480.2</v>
      </c>
      <c r="H683">
        <v>1</v>
      </c>
      <c r="I683" s="60">
        <v>1480.2</v>
      </c>
      <c r="J683" s="40">
        <v>45694</v>
      </c>
      <c r="K683" t="s">
        <v>21</v>
      </c>
      <c r="L683" t="s">
        <v>661</v>
      </c>
      <c r="N683" t="str">
        <f t="shared" si="33"/>
        <v>NÃO</v>
      </c>
      <c r="O683" t="str">
        <f t="shared" si="31"/>
        <v/>
      </c>
      <c r="P683" s="50" t="str">
        <f t="shared" si="34"/>
        <v>45693184655364220SALÁRIO1480,245694</v>
      </c>
      <c r="Q683" s="1">
        <f>IF(A683=0,"",VLOOKUP($A683,RESUMO!$A$8:$B$83,2,FALSE))</f>
        <v>19</v>
      </c>
    </row>
    <row r="684" spans="1:17" x14ac:dyDescent="0.25">
      <c r="A684" s="40">
        <v>45693</v>
      </c>
      <c r="B684" s="54">
        <v>1</v>
      </c>
      <c r="C684" t="s">
        <v>659</v>
      </c>
      <c r="D684" t="s">
        <v>660</v>
      </c>
      <c r="E684" t="s">
        <v>134</v>
      </c>
      <c r="G684" s="60">
        <v>41.8</v>
      </c>
      <c r="H684">
        <v>19</v>
      </c>
      <c r="I684" s="60">
        <v>794.2</v>
      </c>
      <c r="J684" s="40">
        <v>45694</v>
      </c>
      <c r="K684" t="s">
        <v>21</v>
      </c>
      <c r="L684" t="s">
        <v>661</v>
      </c>
      <c r="N684" t="str">
        <f t="shared" si="33"/>
        <v>NÃO</v>
      </c>
      <c r="O684" t="str">
        <f t="shared" si="31"/>
        <v/>
      </c>
      <c r="P684" s="50" t="str">
        <f t="shared" si="34"/>
        <v>45693184655364220TRANSPORTE41,845694</v>
      </c>
      <c r="Q684" s="1">
        <f>IF(A684=0,"",VLOOKUP($A684,RESUMO!$A$8:$B$83,2,FALSE))</f>
        <v>19</v>
      </c>
    </row>
    <row r="685" spans="1:17" x14ac:dyDescent="0.25">
      <c r="A685" s="40">
        <v>45693</v>
      </c>
      <c r="B685" s="54">
        <v>1</v>
      </c>
      <c r="C685" t="s">
        <v>659</v>
      </c>
      <c r="D685" t="s">
        <v>660</v>
      </c>
      <c r="E685" t="s">
        <v>136</v>
      </c>
      <c r="G685" s="60">
        <v>4</v>
      </c>
      <c r="H685">
        <v>19</v>
      </c>
      <c r="I685" s="60">
        <v>76</v>
      </c>
      <c r="J685" s="40">
        <v>45694</v>
      </c>
      <c r="K685" t="s">
        <v>21</v>
      </c>
      <c r="L685" t="s">
        <v>661</v>
      </c>
      <c r="N685" t="str">
        <f t="shared" si="33"/>
        <v>NÃO</v>
      </c>
      <c r="O685" t="str">
        <f t="shared" si="31"/>
        <v/>
      </c>
      <c r="P685" s="50" t="str">
        <f t="shared" si="34"/>
        <v>45693184655364220CAFÉ445694</v>
      </c>
      <c r="Q685" s="1">
        <f>IF(A685=0,"",VLOOKUP($A685,RESUMO!$A$8:$B$83,2,FALSE))</f>
        <v>19</v>
      </c>
    </row>
    <row r="686" spans="1:17" x14ac:dyDescent="0.25">
      <c r="A686" s="40">
        <v>45693</v>
      </c>
      <c r="B686" s="54">
        <v>1</v>
      </c>
      <c r="C686" t="s">
        <v>132</v>
      </c>
      <c r="D686" t="s">
        <v>133</v>
      </c>
      <c r="E686" t="s">
        <v>19</v>
      </c>
      <c r="G686" s="60">
        <v>1993.8</v>
      </c>
      <c r="H686">
        <v>1</v>
      </c>
      <c r="I686" s="60">
        <v>1993.8</v>
      </c>
      <c r="J686" s="40">
        <v>45694</v>
      </c>
      <c r="K686" t="s">
        <v>21</v>
      </c>
      <c r="L686" t="s">
        <v>135</v>
      </c>
      <c r="N686" t="str">
        <f t="shared" si="33"/>
        <v>NÃO</v>
      </c>
      <c r="O686" t="str">
        <f t="shared" si="31"/>
        <v/>
      </c>
      <c r="P686" s="50" t="str">
        <f t="shared" si="34"/>
        <v>45693104016024862SALÁRIO1993,845694</v>
      </c>
      <c r="Q686" s="1">
        <f>IF(A686=0,"",VLOOKUP($A686,RESUMO!$A$8:$B$83,2,FALSE))</f>
        <v>19</v>
      </c>
    </row>
    <row r="687" spans="1:17" x14ac:dyDescent="0.25">
      <c r="A687" s="40">
        <v>45693</v>
      </c>
      <c r="B687" s="54">
        <v>1</v>
      </c>
      <c r="C687" t="s">
        <v>132</v>
      </c>
      <c r="D687" t="s">
        <v>133</v>
      </c>
      <c r="E687" t="s">
        <v>134</v>
      </c>
      <c r="G687" s="60">
        <v>52.4</v>
      </c>
      <c r="H687">
        <v>19</v>
      </c>
      <c r="I687" s="60">
        <v>995.6</v>
      </c>
      <c r="J687" s="40">
        <v>45694</v>
      </c>
      <c r="K687" t="s">
        <v>21</v>
      </c>
      <c r="L687" t="s">
        <v>135</v>
      </c>
      <c r="N687" t="str">
        <f t="shared" si="33"/>
        <v>NÃO</v>
      </c>
      <c r="O687" t="str">
        <f t="shared" si="31"/>
        <v/>
      </c>
      <c r="P687" s="50" t="str">
        <f t="shared" si="34"/>
        <v>45693104016024862TRANSPORTE52,445694</v>
      </c>
      <c r="Q687" s="1">
        <f>IF(A687=0,"",VLOOKUP($A687,RESUMO!$A$8:$B$83,2,FALSE))</f>
        <v>19</v>
      </c>
    </row>
    <row r="688" spans="1:17" x14ac:dyDescent="0.25">
      <c r="A688" s="40">
        <v>45693</v>
      </c>
      <c r="B688" s="54">
        <v>1</v>
      </c>
      <c r="C688" t="s">
        <v>132</v>
      </c>
      <c r="D688" t="s">
        <v>133</v>
      </c>
      <c r="E688" t="s">
        <v>136</v>
      </c>
      <c r="G688" s="60">
        <v>4</v>
      </c>
      <c r="H688">
        <v>19</v>
      </c>
      <c r="I688" s="60">
        <v>76</v>
      </c>
      <c r="J688" s="40">
        <v>45694</v>
      </c>
      <c r="K688" t="s">
        <v>21</v>
      </c>
      <c r="L688" t="s">
        <v>135</v>
      </c>
      <c r="N688" t="str">
        <f t="shared" si="33"/>
        <v>NÃO</v>
      </c>
      <c r="O688" t="str">
        <f t="shared" si="31"/>
        <v/>
      </c>
      <c r="P688" s="50" t="str">
        <f t="shared" si="34"/>
        <v>45693104016024862CAFÉ445694</v>
      </c>
      <c r="Q688" s="1">
        <f>IF(A688=0,"",VLOOKUP($A688,RESUMO!$A$8:$B$83,2,FALSE))</f>
        <v>19</v>
      </c>
    </row>
    <row r="689" spans="1:17" x14ac:dyDescent="0.25">
      <c r="A689" s="40">
        <v>45693</v>
      </c>
      <c r="B689" s="54">
        <v>1</v>
      </c>
      <c r="C689" t="s">
        <v>248</v>
      </c>
      <c r="D689" t="s">
        <v>249</v>
      </c>
      <c r="E689" t="s">
        <v>19</v>
      </c>
      <c r="G689" s="60">
        <v>1909.01</v>
      </c>
      <c r="H689">
        <v>1</v>
      </c>
      <c r="I689" s="60">
        <v>1909.01</v>
      </c>
      <c r="J689" s="40">
        <v>45694</v>
      </c>
      <c r="K689" t="s">
        <v>21</v>
      </c>
      <c r="L689" t="s">
        <v>250</v>
      </c>
      <c r="N689" t="str">
        <f t="shared" si="33"/>
        <v>NÃO</v>
      </c>
      <c r="O689" t="str">
        <f t="shared" si="31"/>
        <v/>
      </c>
      <c r="P689" s="50" t="str">
        <f t="shared" si="34"/>
        <v>45693105318038646SALÁRIO1909,0145694</v>
      </c>
      <c r="Q689" s="1">
        <f>IF(A689=0,"",VLOOKUP($A689,RESUMO!$A$8:$B$83,2,FALSE))</f>
        <v>19</v>
      </c>
    </row>
    <row r="690" spans="1:17" x14ac:dyDescent="0.25">
      <c r="A690" s="40">
        <v>45693</v>
      </c>
      <c r="B690" s="54">
        <v>1</v>
      </c>
      <c r="C690" t="s">
        <v>248</v>
      </c>
      <c r="D690" t="s">
        <v>249</v>
      </c>
      <c r="E690" t="s">
        <v>134</v>
      </c>
      <c r="G690" s="60">
        <v>39.799999999999997</v>
      </c>
      <c r="H690">
        <v>19</v>
      </c>
      <c r="I690" s="60">
        <v>756.2</v>
      </c>
      <c r="J690" s="40">
        <v>45694</v>
      </c>
      <c r="K690" t="s">
        <v>21</v>
      </c>
      <c r="L690" t="s">
        <v>250</v>
      </c>
      <c r="N690" t="str">
        <f t="shared" si="33"/>
        <v>NÃO</v>
      </c>
      <c r="O690" t="str">
        <f t="shared" si="31"/>
        <v/>
      </c>
      <c r="P690" s="50" t="str">
        <f t="shared" si="34"/>
        <v>45693105318038646TRANSPORTE39,845694</v>
      </c>
      <c r="Q690" s="1">
        <f>IF(A690=0,"",VLOOKUP($A690,RESUMO!$A$8:$B$83,2,FALSE))</f>
        <v>19</v>
      </c>
    </row>
    <row r="691" spans="1:17" x14ac:dyDescent="0.25">
      <c r="A691" s="40">
        <v>45693</v>
      </c>
      <c r="B691" s="54">
        <v>1</v>
      </c>
      <c r="C691" t="s">
        <v>248</v>
      </c>
      <c r="D691" t="s">
        <v>249</v>
      </c>
      <c r="E691" t="s">
        <v>136</v>
      </c>
      <c r="G691" s="60">
        <v>4</v>
      </c>
      <c r="H691">
        <v>19</v>
      </c>
      <c r="I691" s="60">
        <v>76</v>
      </c>
      <c r="J691" s="40">
        <v>45694</v>
      </c>
      <c r="K691" t="s">
        <v>21</v>
      </c>
      <c r="L691" t="s">
        <v>250</v>
      </c>
      <c r="N691" t="str">
        <f t="shared" si="33"/>
        <v>NÃO</v>
      </c>
      <c r="O691" t="str">
        <f t="shared" si="31"/>
        <v/>
      </c>
      <c r="P691" s="50" t="str">
        <f t="shared" si="34"/>
        <v>45693105318038646CAFÉ445694</v>
      </c>
      <c r="Q691" s="1">
        <f>IF(A691=0,"",VLOOKUP($A691,RESUMO!$A$8:$B$83,2,FALSE))</f>
        <v>19</v>
      </c>
    </row>
    <row r="692" spans="1:17" x14ac:dyDescent="0.25">
      <c r="A692" s="40">
        <v>45693</v>
      </c>
      <c r="B692" s="54">
        <v>1</v>
      </c>
      <c r="C692" t="s">
        <v>81</v>
      </c>
      <c r="D692" t="s">
        <v>82</v>
      </c>
      <c r="E692" t="s">
        <v>19</v>
      </c>
      <c r="G692" s="60">
        <v>1128.0999999999999</v>
      </c>
      <c r="H692">
        <v>1</v>
      </c>
      <c r="I692" s="60">
        <v>1128.0999999999999</v>
      </c>
      <c r="J692" s="40">
        <v>45694</v>
      </c>
      <c r="K692" t="s">
        <v>21</v>
      </c>
      <c r="L692" t="s">
        <v>83</v>
      </c>
      <c r="N692" t="str">
        <f t="shared" si="33"/>
        <v>NÃO</v>
      </c>
      <c r="O692" t="str">
        <f t="shared" si="31"/>
        <v/>
      </c>
      <c r="P692" s="50" t="str">
        <f t="shared" si="34"/>
        <v>45693100977964760SALÁRIO1128,145694</v>
      </c>
      <c r="Q692" s="1">
        <f>IF(A692=0,"",VLOOKUP($A692,RESUMO!$A$8:$B$83,2,FALSE))</f>
        <v>19</v>
      </c>
    </row>
    <row r="693" spans="1:17" x14ac:dyDescent="0.25">
      <c r="A693" s="40">
        <v>45693</v>
      </c>
      <c r="B693" s="54">
        <v>1</v>
      </c>
      <c r="C693" t="s">
        <v>81</v>
      </c>
      <c r="D693" t="s">
        <v>82</v>
      </c>
      <c r="E693" t="s">
        <v>134</v>
      </c>
      <c r="G693" s="60">
        <v>40.700000000000003</v>
      </c>
      <c r="H693">
        <v>18</v>
      </c>
      <c r="I693" s="60">
        <v>732.6</v>
      </c>
      <c r="J693" s="40">
        <v>45694</v>
      </c>
      <c r="K693" t="s">
        <v>21</v>
      </c>
      <c r="L693" t="s">
        <v>83</v>
      </c>
      <c r="N693" t="str">
        <f t="shared" si="33"/>
        <v>NÃO</v>
      </c>
      <c r="O693" t="str">
        <f t="shared" si="31"/>
        <v/>
      </c>
      <c r="P693" s="50" t="str">
        <f t="shared" si="34"/>
        <v>45693100977964760TRANSPORTE40,745694</v>
      </c>
      <c r="Q693" s="1">
        <f>IF(A693=0,"",VLOOKUP($A693,RESUMO!$A$8:$B$83,2,FALSE))</f>
        <v>19</v>
      </c>
    </row>
    <row r="694" spans="1:17" x14ac:dyDescent="0.25">
      <c r="A694" s="40">
        <v>45693</v>
      </c>
      <c r="B694" s="54">
        <v>1</v>
      </c>
      <c r="C694" t="s">
        <v>81</v>
      </c>
      <c r="D694" t="s">
        <v>82</v>
      </c>
      <c r="E694" t="s">
        <v>136</v>
      </c>
      <c r="G694" s="60">
        <v>4</v>
      </c>
      <c r="H694">
        <v>18</v>
      </c>
      <c r="I694" s="60">
        <v>72</v>
      </c>
      <c r="J694" s="40">
        <v>45694</v>
      </c>
      <c r="K694" t="s">
        <v>21</v>
      </c>
      <c r="L694" t="s">
        <v>83</v>
      </c>
      <c r="N694" t="str">
        <f t="shared" si="33"/>
        <v>NÃO</v>
      </c>
      <c r="O694" t="str">
        <f t="shared" si="31"/>
        <v/>
      </c>
      <c r="P694" s="50" t="str">
        <f t="shared" si="34"/>
        <v>45693100977964760CAFÉ445694</v>
      </c>
      <c r="Q694" s="1">
        <f>IF(A694=0,"",VLOOKUP($A694,RESUMO!$A$8:$B$83,2,FALSE))</f>
        <v>19</v>
      </c>
    </row>
    <row r="695" spans="1:17" x14ac:dyDescent="0.25">
      <c r="A695" s="40">
        <v>45693</v>
      </c>
      <c r="B695" s="54">
        <v>1</v>
      </c>
      <c r="C695" t="s">
        <v>159</v>
      </c>
      <c r="D695" t="s">
        <v>160</v>
      </c>
      <c r="E695" t="s">
        <v>157</v>
      </c>
      <c r="G695" s="60">
        <v>250</v>
      </c>
      <c r="H695">
        <v>12</v>
      </c>
      <c r="I695" s="60">
        <v>3000</v>
      </c>
      <c r="J695" s="40">
        <v>45694</v>
      </c>
      <c r="K695" t="s">
        <v>21</v>
      </c>
      <c r="L695" t="s">
        <v>161</v>
      </c>
      <c r="N695" t="str">
        <f t="shared" si="33"/>
        <v>NÃO</v>
      </c>
      <c r="O695" t="str">
        <f t="shared" si="31"/>
        <v/>
      </c>
      <c r="P695" s="50" t="str">
        <f t="shared" si="34"/>
        <v>45693100000000600DIÁRIA25045694</v>
      </c>
      <c r="Q695" s="1">
        <f>IF(A695=0,"",VLOOKUP($A695,RESUMO!$A$8:$B$83,2,FALSE))</f>
        <v>19</v>
      </c>
    </row>
    <row r="696" spans="1:17" x14ac:dyDescent="0.25">
      <c r="A696" s="40">
        <v>45693</v>
      </c>
      <c r="B696" s="54">
        <v>1</v>
      </c>
      <c r="C696" t="s">
        <v>73</v>
      </c>
      <c r="D696" t="s">
        <v>74</v>
      </c>
      <c r="E696" t="s">
        <v>19</v>
      </c>
      <c r="G696" s="60">
        <v>3086.74</v>
      </c>
      <c r="H696">
        <v>1</v>
      </c>
      <c r="I696" s="60">
        <v>3086.74</v>
      </c>
      <c r="J696" s="40">
        <v>45694</v>
      </c>
      <c r="K696" t="s">
        <v>21</v>
      </c>
      <c r="L696" t="s">
        <v>76</v>
      </c>
      <c r="N696" t="str">
        <f t="shared" si="33"/>
        <v>NÃO</v>
      </c>
      <c r="O696" t="str">
        <f t="shared" si="31"/>
        <v/>
      </c>
      <c r="P696" s="50" t="str">
        <f t="shared" si="34"/>
        <v>45693166016118672SALÁRIO3086,7445694</v>
      </c>
      <c r="Q696" s="1">
        <f>IF(A696=0,"",VLOOKUP($A696,RESUMO!$A$8:$B$83,2,FALSE))</f>
        <v>19</v>
      </c>
    </row>
    <row r="697" spans="1:17" x14ac:dyDescent="0.25">
      <c r="A697" s="40">
        <v>45693</v>
      </c>
      <c r="B697" s="54">
        <v>1</v>
      </c>
      <c r="C697" t="s">
        <v>73</v>
      </c>
      <c r="D697" t="s">
        <v>74</v>
      </c>
      <c r="E697" t="s">
        <v>134</v>
      </c>
      <c r="G697" s="60">
        <v>49.6</v>
      </c>
      <c r="H697">
        <v>20</v>
      </c>
      <c r="I697" s="60">
        <v>992</v>
      </c>
      <c r="J697" s="40">
        <v>45694</v>
      </c>
      <c r="K697" t="s">
        <v>21</v>
      </c>
      <c r="L697" t="s">
        <v>76</v>
      </c>
      <c r="N697" t="str">
        <f t="shared" si="33"/>
        <v>NÃO</v>
      </c>
      <c r="O697" t="str">
        <f t="shared" si="31"/>
        <v/>
      </c>
      <c r="P697" s="50" t="str">
        <f t="shared" si="34"/>
        <v>45693166016118672TRANSPORTE49,645694</v>
      </c>
      <c r="Q697" s="1">
        <f>IF(A697=0,"",VLOOKUP($A697,RESUMO!$A$8:$B$83,2,FALSE))</f>
        <v>19</v>
      </c>
    </row>
    <row r="698" spans="1:17" x14ac:dyDescent="0.25">
      <c r="A698" s="40">
        <v>45693</v>
      </c>
      <c r="B698" s="54">
        <v>1</v>
      </c>
      <c r="C698" t="s">
        <v>73</v>
      </c>
      <c r="D698" t="s">
        <v>74</v>
      </c>
      <c r="E698" t="s">
        <v>136</v>
      </c>
      <c r="G698" s="60">
        <v>4</v>
      </c>
      <c r="H698">
        <v>20</v>
      </c>
      <c r="I698" s="60">
        <v>80</v>
      </c>
      <c r="J698" s="40">
        <v>45694</v>
      </c>
      <c r="K698" t="s">
        <v>21</v>
      </c>
      <c r="L698" t="s">
        <v>76</v>
      </c>
      <c r="N698" t="str">
        <f t="shared" si="33"/>
        <v>NÃO</v>
      </c>
      <c r="O698" t="str">
        <f t="shared" si="31"/>
        <v/>
      </c>
      <c r="P698" s="50" t="str">
        <f t="shared" si="34"/>
        <v>45693166016118672CAFÉ445694</v>
      </c>
      <c r="Q698" s="1">
        <f>IF(A698=0,"",VLOOKUP($A698,RESUMO!$A$8:$B$83,2,FALSE))</f>
        <v>19</v>
      </c>
    </row>
    <row r="699" spans="1:17" x14ac:dyDescent="0.25">
      <c r="A699" s="40">
        <v>45693</v>
      </c>
      <c r="B699" s="54">
        <v>1</v>
      </c>
      <c r="C699" t="s">
        <v>245</v>
      </c>
      <c r="D699" t="s">
        <v>246</v>
      </c>
      <c r="E699" t="s">
        <v>19</v>
      </c>
      <c r="G699" s="60">
        <v>1821.35</v>
      </c>
      <c r="H699">
        <v>1</v>
      </c>
      <c r="I699" s="60">
        <v>1821.35</v>
      </c>
      <c r="J699" s="40">
        <v>45694</v>
      </c>
      <c r="K699" t="s">
        <v>21</v>
      </c>
      <c r="L699" t="s">
        <v>574</v>
      </c>
      <c r="N699" t="str">
        <f t="shared" si="33"/>
        <v>NÃO</v>
      </c>
      <c r="O699" t="str">
        <f t="shared" si="31"/>
        <v/>
      </c>
      <c r="P699" s="50" t="str">
        <f t="shared" si="34"/>
        <v>45693112235303617SALÁRIO1821,3545694</v>
      </c>
      <c r="Q699" s="1">
        <f>IF(A699=0,"",VLOOKUP($A699,RESUMO!$A$8:$B$83,2,FALSE))</f>
        <v>19</v>
      </c>
    </row>
    <row r="700" spans="1:17" x14ac:dyDescent="0.25">
      <c r="A700" s="40">
        <v>45693</v>
      </c>
      <c r="B700" s="54">
        <v>1</v>
      </c>
      <c r="C700" t="s">
        <v>245</v>
      </c>
      <c r="D700" t="s">
        <v>246</v>
      </c>
      <c r="E700" t="s">
        <v>134</v>
      </c>
      <c r="G700" s="60">
        <v>30.6</v>
      </c>
      <c r="H700">
        <v>18</v>
      </c>
      <c r="I700" s="60">
        <v>550.79999999999995</v>
      </c>
      <c r="J700" s="40">
        <v>45694</v>
      </c>
      <c r="K700" t="s">
        <v>21</v>
      </c>
      <c r="L700" t="s">
        <v>574</v>
      </c>
      <c r="N700" t="str">
        <f t="shared" si="33"/>
        <v>NÃO</v>
      </c>
      <c r="O700" t="str">
        <f t="shared" si="31"/>
        <v/>
      </c>
      <c r="P700" s="50" t="str">
        <f t="shared" si="34"/>
        <v>45693112235303617TRANSPORTE30,645694</v>
      </c>
      <c r="Q700" s="1">
        <f>IF(A700=0,"",VLOOKUP($A700,RESUMO!$A$8:$B$83,2,FALSE))</f>
        <v>19</v>
      </c>
    </row>
    <row r="701" spans="1:17" x14ac:dyDescent="0.25">
      <c r="A701" s="40">
        <v>45693</v>
      </c>
      <c r="B701" s="54">
        <v>1</v>
      </c>
      <c r="C701" t="s">
        <v>245</v>
      </c>
      <c r="D701" t="s">
        <v>246</v>
      </c>
      <c r="E701" t="s">
        <v>136</v>
      </c>
      <c r="G701" s="60">
        <v>4</v>
      </c>
      <c r="H701">
        <v>18</v>
      </c>
      <c r="I701" s="60">
        <v>72</v>
      </c>
      <c r="J701" s="40">
        <v>45694</v>
      </c>
      <c r="K701" t="s">
        <v>21</v>
      </c>
      <c r="L701" t="s">
        <v>574</v>
      </c>
      <c r="N701" t="str">
        <f t="shared" si="33"/>
        <v>NÃO</v>
      </c>
      <c r="O701" t="str">
        <f t="shared" si="31"/>
        <v/>
      </c>
      <c r="P701" s="50" t="str">
        <f t="shared" si="34"/>
        <v>45693112235303617CAFÉ445694</v>
      </c>
      <c r="Q701" s="1">
        <f>IF(A701=0,"",VLOOKUP($A701,RESUMO!$A$8:$B$83,2,FALSE))</f>
        <v>19</v>
      </c>
    </row>
    <row r="702" spans="1:17" x14ac:dyDescent="0.25">
      <c r="A702" s="40">
        <v>45693</v>
      </c>
      <c r="B702" s="54">
        <v>1</v>
      </c>
      <c r="C702" t="s">
        <v>416</v>
      </c>
      <c r="D702" t="s">
        <v>417</v>
      </c>
      <c r="E702" t="s">
        <v>19</v>
      </c>
      <c r="G702" s="60">
        <v>1512.64</v>
      </c>
      <c r="H702">
        <v>1</v>
      </c>
      <c r="I702" s="60">
        <v>1512.64</v>
      </c>
      <c r="J702" s="40">
        <v>45694</v>
      </c>
      <c r="K702" t="s">
        <v>21</v>
      </c>
      <c r="L702" t="s">
        <v>418</v>
      </c>
      <c r="N702" t="str">
        <f t="shared" si="33"/>
        <v>NÃO</v>
      </c>
      <c r="O702" t="str">
        <f t="shared" si="31"/>
        <v/>
      </c>
      <c r="P702" s="50" t="str">
        <f t="shared" si="34"/>
        <v>45693116700914655SALÁRIO1512,6445694</v>
      </c>
      <c r="Q702" s="1">
        <f>IF(A702=0,"",VLOOKUP($A702,RESUMO!$A$8:$B$83,2,FALSE))</f>
        <v>19</v>
      </c>
    </row>
    <row r="703" spans="1:17" x14ac:dyDescent="0.25">
      <c r="A703" s="40">
        <v>45693</v>
      </c>
      <c r="B703" s="54">
        <v>1</v>
      </c>
      <c r="C703" t="s">
        <v>416</v>
      </c>
      <c r="D703" t="s">
        <v>417</v>
      </c>
      <c r="E703" t="s">
        <v>134</v>
      </c>
      <c r="G703" s="60">
        <v>51.4</v>
      </c>
      <c r="H703">
        <v>20</v>
      </c>
      <c r="I703" s="60">
        <v>1028</v>
      </c>
      <c r="J703" s="40">
        <v>45694</v>
      </c>
      <c r="K703" t="s">
        <v>21</v>
      </c>
      <c r="L703" t="s">
        <v>418</v>
      </c>
      <c r="N703" t="str">
        <f t="shared" si="33"/>
        <v>NÃO</v>
      </c>
      <c r="O703" t="str">
        <f t="shared" si="31"/>
        <v/>
      </c>
      <c r="P703" s="50" t="str">
        <f t="shared" si="34"/>
        <v>45693116700914655TRANSPORTE51,445694</v>
      </c>
      <c r="Q703" s="1">
        <f>IF(A703=0,"",VLOOKUP($A703,RESUMO!$A$8:$B$83,2,FALSE))</f>
        <v>19</v>
      </c>
    </row>
    <row r="704" spans="1:17" x14ac:dyDescent="0.25">
      <c r="A704" s="40">
        <v>45693</v>
      </c>
      <c r="B704" s="54">
        <v>1</v>
      </c>
      <c r="C704" t="s">
        <v>416</v>
      </c>
      <c r="D704" t="s">
        <v>417</v>
      </c>
      <c r="E704" t="s">
        <v>136</v>
      </c>
      <c r="G704" s="60">
        <v>4</v>
      </c>
      <c r="H704">
        <v>20</v>
      </c>
      <c r="I704" s="60">
        <v>80</v>
      </c>
      <c r="J704" s="40">
        <v>45694</v>
      </c>
      <c r="K704" t="s">
        <v>21</v>
      </c>
      <c r="L704" t="s">
        <v>418</v>
      </c>
      <c r="N704" t="str">
        <f t="shared" si="33"/>
        <v>NÃO</v>
      </c>
      <c r="O704" t="str">
        <f t="shared" si="31"/>
        <v/>
      </c>
      <c r="P704" s="50" t="str">
        <f t="shared" si="34"/>
        <v>45693116700914655CAFÉ445694</v>
      </c>
      <c r="Q704" s="1">
        <f>IF(A704=0,"",VLOOKUP($A704,RESUMO!$A$8:$B$83,2,FALSE))</f>
        <v>19</v>
      </c>
    </row>
    <row r="705" spans="1:17" x14ac:dyDescent="0.25">
      <c r="A705" s="40">
        <v>45693</v>
      </c>
      <c r="B705" s="54">
        <v>1</v>
      </c>
      <c r="C705" t="s">
        <v>368</v>
      </c>
      <c r="D705" t="s">
        <v>369</v>
      </c>
      <c r="E705" t="s">
        <v>19</v>
      </c>
      <c r="G705" s="60">
        <v>1821.35</v>
      </c>
      <c r="H705">
        <v>1</v>
      </c>
      <c r="I705" s="60">
        <v>1821.35</v>
      </c>
      <c r="J705" s="40">
        <v>45694</v>
      </c>
      <c r="K705" t="s">
        <v>21</v>
      </c>
      <c r="L705" t="s">
        <v>370</v>
      </c>
      <c r="N705" t="str">
        <f t="shared" si="33"/>
        <v>NÃO</v>
      </c>
      <c r="O705" t="str">
        <f t="shared" si="31"/>
        <v/>
      </c>
      <c r="P705" s="50" t="str">
        <f t="shared" si="34"/>
        <v>45693103213713643SALÁRIO1821,3545694</v>
      </c>
      <c r="Q705" s="1">
        <f>IF(A705=0,"",VLOOKUP($A705,RESUMO!$A$8:$B$83,2,FALSE))</f>
        <v>19</v>
      </c>
    </row>
    <row r="706" spans="1:17" x14ac:dyDescent="0.25">
      <c r="A706" s="40">
        <v>45693</v>
      </c>
      <c r="B706" s="54">
        <v>1</v>
      </c>
      <c r="C706" t="s">
        <v>368</v>
      </c>
      <c r="D706" t="s">
        <v>369</v>
      </c>
      <c r="E706" t="s">
        <v>134</v>
      </c>
      <c r="G706" s="60">
        <v>32.25</v>
      </c>
      <c r="H706">
        <v>18</v>
      </c>
      <c r="I706" s="60">
        <v>580.5</v>
      </c>
      <c r="J706" s="40">
        <v>45694</v>
      </c>
      <c r="K706" t="s">
        <v>21</v>
      </c>
      <c r="L706" t="s">
        <v>370</v>
      </c>
      <c r="N706" t="str">
        <f t="shared" si="33"/>
        <v>NÃO</v>
      </c>
      <c r="O706" t="str">
        <f t="shared" ref="O706:O769" si="35">IF($B706=5,"SIM","")</f>
        <v/>
      </c>
      <c r="P706" s="50" t="str">
        <f t="shared" si="34"/>
        <v>45693103213713643TRANSPORTE32,2545694</v>
      </c>
      <c r="Q706" s="1">
        <f>IF(A706=0,"",VLOOKUP($A706,RESUMO!$A$8:$B$83,2,FALSE))</f>
        <v>19</v>
      </c>
    </row>
    <row r="707" spans="1:17" x14ac:dyDescent="0.25">
      <c r="A707" s="40">
        <v>45693</v>
      </c>
      <c r="B707" s="54">
        <v>1</v>
      </c>
      <c r="C707" t="s">
        <v>368</v>
      </c>
      <c r="D707" t="s">
        <v>369</v>
      </c>
      <c r="E707" t="s">
        <v>136</v>
      </c>
      <c r="G707" s="60">
        <v>4</v>
      </c>
      <c r="H707">
        <v>18</v>
      </c>
      <c r="I707" s="60">
        <v>72</v>
      </c>
      <c r="J707" s="40">
        <v>45694</v>
      </c>
      <c r="K707" t="s">
        <v>21</v>
      </c>
      <c r="L707" t="s">
        <v>370</v>
      </c>
      <c r="N707" t="str">
        <f t="shared" si="33"/>
        <v>NÃO</v>
      </c>
      <c r="O707" t="str">
        <f t="shared" si="35"/>
        <v/>
      </c>
      <c r="P707" s="50" t="str">
        <f t="shared" si="34"/>
        <v>45693103213713643CAFÉ445694</v>
      </c>
      <c r="Q707" s="1">
        <f>IF(A707=0,"",VLOOKUP($A707,RESUMO!$A$8:$B$83,2,FALSE))</f>
        <v>19</v>
      </c>
    </row>
    <row r="708" spans="1:17" x14ac:dyDescent="0.25">
      <c r="A708" s="40">
        <v>45693</v>
      </c>
      <c r="B708" s="54">
        <v>1</v>
      </c>
      <c r="C708" t="s">
        <v>499</v>
      </c>
      <c r="D708" t="s">
        <v>500</v>
      </c>
      <c r="E708" t="s">
        <v>157</v>
      </c>
      <c r="G708" s="60">
        <v>230</v>
      </c>
      <c r="H708">
        <v>12</v>
      </c>
      <c r="I708" s="60">
        <v>2760</v>
      </c>
      <c r="J708" s="40">
        <v>45694</v>
      </c>
      <c r="K708" t="s">
        <v>21</v>
      </c>
      <c r="L708" t="s">
        <v>501</v>
      </c>
      <c r="N708" t="str">
        <f t="shared" si="33"/>
        <v>NÃO</v>
      </c>
      <c r="O708" t="str">
        <f t="shared" si="35"/>
        <v/>
      </c>
      <c r="P708" s="50" t="str">
        <f t="shared" si="34"/>
        <v>45693112054582638DIÁRIA23045694</v>
      </c>
      <c r="Q708" s="1">
        <f>IF(A708=0,"",VLOOKUP($A708,RESUMO!$A$8:$B$83,2,FALSE))</f>
        <v>19</v>
      </c>
    </row>
    <row r="709" spans="1:17" x14ac:dyDescent="0.25">
      <c r="A709" s="40">
        <v>45693</v>
      </c>
      <c r="B709" s="54">
        <v>1</v>
      </c>
      <c r="C709" t="s">
        <v>23</v>
      </c>
      <c r="D709" t="s">
        <v>24</v>
      </c>
      <c r="E709" t="s">
        <v>19</v>
      </c>
      <c r="G709" s="60">
        <v>1771.76</v>
      </c>
      <c r="H709">
        <v>1</v>
      </c>
      <c r="I709" s="60">
        <v>1771.76</v>
      </c>
      <c r="J709" s="40">
        <v>45694</v>
      </c>
      <c r="K709" t="s">
        <v>21</v>
      </c>
      <c r="L709" t="s">
        <v>25</v>
      </c>
      <c r="N709" t="str">
        <f t="shared" si="33"/>
        <v>NÃO</v>
      </c>
      <c r="O709" t="str">
        <f t="shared" si="35"/>
        <v/>
      </c>
      <c r="P709" s="50" t="str">
        <f t="shared" si="34"/>
        <v>45693104083278633SALÁRIO1771,7645694</v>
      </c>
      <c r="Q709" s="1">
        <f>IF(A709=0,"",VLOOKUP($A709,RESUMO!$A$8:$B$83,2,FALSE))</f>
        <v>19</v>
      </c>
    </row>
    <row r="710" spans="1:17" x14ac:dyDescent="0.25">
      <c r="A710" s="40">
        <v>45693</v>
      </c>
      <c r="B710" s="54">
        <v>1</v>
      </c>
      <c r="C710" t="s">
        <v>23</v>
      </c>
      <c r="D710" t="s">
        <v>24</v>
      </c>
      <c r="E710" t="s">
        <v>134</v>
      </c>
      <c r="G710" s="60">
        <v>40.700000000000003</v>
      </c>
      <c r="H710">
        <v>20</v>
      </c>
      <c r="I710" s="60">
        <v>814</v>
      </c>
      <c r="J710" s="40">
        <v>45694</v>
      </c>
      <c r="K710" t="s">
        <v>21</v>
      </c>
      <c r="L710" t="s">
        <v>25</v>
      </c>
      <c r="N710" t="str">
        <f t="shared" si="33"/>
        <v>NÃO</v>
      </c>
      <c r="O710" t="str">
        <f t="shared" si="35"/>
        <v/>
      </c>
      <c r="P710" s="50" t="str">
        <f t="shared" si="34"/>
        <v>45693104083278633TRANSPORTE40,745694</v>
      </c>
      <c r="Q710" s="1">
        <f>IF(A710=0,"",VLOOKUP($A710,RESUMO!$A$8:$B$83,2,FALSE))</f>
        <v>19</v>
      </c>
    </row>
    <row r="711" spans="1:17" x14ac:dyDescent="0.25">
      <c r="A711" s="40">
        <v>45693</v>
      </c>
      <c r="B711" s="54">
        <v>1</v>
      </c>
      <c r="C711" t="s">
        <v>23</v>
      </c>
      <c r="D711" t="s">
        <v>24</v>
      </c>
      <c r="E711" t="s">
        <v>136</v>
      </c>
      <c r="G711" s="60">
        <v>4</v>
      </c>
      <c r="H711">
        <v>20</v>
      </c>
      <c r="I711" s="60">
        <v>80</v>
      </c>
      <c r="J711" s="40">
        <v>45694</v>
      </c>
      <c r="K711" t="s">
        <v>21</v>
      </c>
      <c r="L711" t="s">
        <v>25</v>
      </c>
      <c r="N711" t="str">
        <f t="shared" si="33"/>
        <v>NÃO</v>
      </c>
      <c r="O711" t="str">
        <f t="shared" si="35"/>
        <v/>
      </c>
      <c r="P711" s="50" t="str">
        <f t="shared" si="34"/>
        <v>45693104083278633CAFÉ445694</v>
      </c>
      <c r="Q711" s="1">
        <f>IF(A711=0,"",VLOOKUP($A711,RESUMO!$A$8:$B$83,2,FALSE))</f>
        <v>19</v>
      </c>
    </row>
    <row r="712" spans="1:17" x14ac:dyDescent="0.25">
      <c r="A712" s="40">
        <v>45693</v>
      </c>
      <c r="B712" s="54">
        <v>2</v>
      </c>
      <c r="C712" t="s">
        <v>662</v>
      </c>
      <c r="D712" t="s">
        <v>663</v>
      </c>
      <c r="E712" t="s">
        <v>664</v>
      </c>
      <c r="G712" s="60">
        <v>1200</v>
      </c>
      <c r="H712">
        <v>1</v>
      </c>
      <c r="I712" s="60">
        <v>1200</v>
      </c>
      <c r="J712" s="40">
        <v>45694</v>
      </c>
      <c r="K712" t="s">
        <v>51</v>
      </c>
      <c r="L712" t="s">
        <v>665</v>
      </c>
      <c r="N712" t="str">
        <f t="shared" si="33"/>
        <v>NÃO</v>
      </c>
      <c r="O712" t="str">
        <f t="shared" si="35"/>
        <v/>
      </c>
      <c r="P712" s="50" t="str">
        <f t="shared" si="34"/>
        <v>45693204084580627FRETE - SABARÁ PRA OBRA120045694</v>
      </c>
      <c r="Q712" s="1">
        <f>IF(A712=0,"",VLOOKUP($A712,RESUMO!$A$8:$B$83,2,FALSE))</f>
        <v>19</v>
      </c>
    </row>
    <row r="713" spans="1:17" x14ac:dyDescent="0.25">
      <c r="A713" s="40">
        <v>45693</v>
      </c>
      <c r="B713" s="54">
        <v>2</v>
      </c>
      <c r="C713" t="s">
        <v>193</v>
      </c>
      <c r="D713" t="s">
        <v>194</v>
      </c>
      <c r="E713" t="s">
        <v>666</v>
      </c>
      <c r="G713" s="60">
        <v>2720</v>
      </c>
      <c r="H713">
        <v>1</v>
      </c>
      <c r="I713" s="60">
        <v>2720</v>
      </c>
      <c r="J713" s="40">
        <v>45694</v>
      </c>
      <c r="K713" t="s">
        <v>47</v>
      </c>
      <c r="L713" t="s">
        <v>596</v>
      </c>
      <c r="N713" t="str">
        <f t="shared" si="33"/>
        <v>NÃO</v>
      </c>
      <c r="O713" t="str">
        <f t="shared" si="35"/>
        <v/>
      </c>
      <c r="P713" s="50" t="str">
        <f t="shared" si="34"/>
        <v>45693237052904870AREIA E BRITA - PED. 5043/5056272045694</v>
      </c>
      <c r="Q713" s="1">
        <f>IF(A713=0,"",VLOOKUP($A713,RESUMO!$A$8:$B$83,2,FALSE))</f>
        <v>19</v>
      </c>
    </row>
    <row r="714" spans="1:17" x14ac:dyDescent="0.25">
      <c r="A714" s="40">
        <v>45693</v>
      </c>
      <c r="B714" s="54">
        <v>2</v>
      </c>
      <c r="C714" t="s">
        <v>26</v>
      </c>
      <c r="D714" t="s">
        <v>27</v>
      </c>
      <c r="E714" t="s">
        <v>28</v>
      </c>
      <c r="G714" s="60">
        <v>29</v>
      </c>
      <c r="H714">
        <v>1</v>
      </c>
      <c r="I714" s="60">
        <v>29</v>
      </c>
      <c r="J714" s="40">
        <v>45694</v>
      </c>
      <c r="K714" t="s">
        <v>29</v>
      </c>
      <c r="L714" t="s">
        <v>30</v>
      </c>
      <c r="N714" t="str">
        <f t="shared" si="33"/>
        <v>SIM</v>
      </c>
      <c r="O714" t="str">
        <f t="shared" si="35"/>
        <v/>
      </c>
      <c r="P714" s="50" t="str">
        <f t="shared" si="34"/>
        <v>45693207834753000141PLOTAGENS - NF A EMITIR2945694</v>
      </c>
      <c r="Q714" s="1">
        <f>IF(A714=0,"",VLOOKUP($A714,RESUMO!$A$8:$B$83,2,FALSE))</f>
        <v>19</v>
      </c>
    </row>
    <row r="715" spans="1:17" x14ac:dyDescent="0.25">
      <c r="A715" s="40">
        <v>45693</v>
      </c>
      <c r="B715" s="54">
        <v>3</v>
      </c>
      <c r="C715" t="s">
        <v>667</v>
      </c>
      <c r="D715" t="s">
        <v>668</v>
      </c>
      <c r="E715" t="s">
        <v>669</v>
      </c>
      <c r="F715" t="s">
        <v>670</v>
      </c>
      <c r="G715" s="60">
        <v>4583</v>
      </c>
      <c r="H715">
        <v>1</v>
      </c>
      <c r="I715" s="60">
        <v>4583</v>
      </c>
      <c r="J715" s="40">
        <v>45707</v>
      </c>
      <c r="K715" t="s">
        <v>47</v>
      </c>
      <c r="L715" t="s">
        <v>588</v>
      </c>
      <c r="N715" t="str">
        <f t="shared" si="33"/>
        <v>NÃO</v>
      </c>
      <c r="O715" t="str">
        <f t="shared" si="35"/>
        <v/>
      </c>
      <c r="P715" s="50" t="str">
        <f t="shared" si="34"/>
        <v>45693323452261000148TIJOLOS458345707</v>
      </c>
      <c r="Q715" s="1">
        <f>IF(A715=0,"",VLOOKUP($A715,RESUMO!$A$8:$B$83,2,FALSE))</f>
        <v>19</v>
      </c>
    </row>
    <row r="716" spans="1:17" x14ac:dyDescent="0.25">
      <c r="A716" s="40">
        <v>45693</v>
      </c>
      <c r="B716" s="54">
        <v>5</v>
      </c>
      <c r="C716" t="s">
        <v>227</v>
      </c>
      <c r="D716" t="s">
        <v>228</v>
      </c>
      <c r="E716" t="s">
        <v>642</v>
      </c>
      <c r="F716" t="s">
        <v>671</v>
      </c>
      <c r="G716" s="60">
        <v>2040</v>
      </c>
      <c r="H716">
        <v>1</v>
      </c>
      <c r="I716" s="60">
        <v>2040</v>
      </c>
      <c r="J716" s="40">
        <v>45687</v>
      </c>
      <c r="K716" t="s">
        <v>47</v>
      </c>
      <c r="L716" t="s">
        <v>588</v>
      </c>
      <c r="N716" t="str">
        <f t="shared" si="33"/>
        <v>NÃO</v>
      </c>
      <c r="O716" t="str">
        <f t="shared" si="35"/>
        <v>SIM</v>
      </c>
      <c r="P716" s="50" t="str">
        <f t="shared" si="34"/>
        <v>45693515373066000102CIMENTO204045687</v>
      </c>
      <c r="Q716" s="1">
        <f>IF(A716=0,"",VLOOKUP($A716,RESUMO!$A$8:$B$83,2,FALSE))</f>
        <v>19</v>
      </c>
    </row>
    <row r="717" spans="1:17" x14ac:dyDescent="0.25">
      <c r="A717" s="40">
        <v>45693</v>
      </c>
      <c r="B717" s="54">
        <v>3</v>
      </c>
      <c r="C717" t="s">
        <v>340</v>
      </c>
      <c r="D717" t="s">
        <v>341</v>
      </c>
      <c r="E717" t="s">
        <v>672</v>
      </c>
      <c r="G717" s="60">
        <v>264.24</v>
      </c>
      <c r="H717">
        <v>1</v>
      </c>
      <c r="I717" s="60">
        <v>264.24</v>
      </c>
      <c r="J717" s="40">
        <v>45700</v>
      </c>
      <c r="K717" t="s">
        <v>47</v>
      </c>
      <c r="L717" t="s">
        <v>588</v>
      </c>
      <c r="N717" t="str">
        <f t="shared" si="33"/>
        <v>NÃO</v>
      </c>
      <c r="O717" t="str">
        <f t="shared" si="35"/>
        <v/>
      </c>
      <c r="P717" s="50" t="str">
        <f t="shared" si="34"/>
        <v>45693317475666000107LOCAÇÃO DE EQUIPAMENTOS - FL 39151264,2445700</v>
      </c>
      <c r="Q717" s="1">
        <f>IF(A717=0,"",VLOOKUP($A717,RESUMO!$A$8:$B$83,2,FALSE))</f>
        <v>19</v>
      </c>
    </row>
    <row r="718" spans="1:17" x14ac:dyDescent="0.25">
      <c r="A718" s="40">
        <v>45693</v>
      </c>
      <c r="B718" s="54">
        <v>3</v>
      </c>
      <c r="C718" t="s">
        <v>52</v>
      </c>
      <c r="D718" t="s">
        <v>53</v>
      </c>
      <c r="E718" t="s">
        <v>54</v>
      </c>
      <c r="F718" t="s">
        <v>673</v>
      </c>
      <c r="G718" s="60">
        <v>3635</v>
      </c>
      <c r="H718">
        <v>1</v>
      </c>
      <c r="I718" s="60">
        <v>3635</v>
      </c>
      <c r="J718" s="40">
        <v>45695</v>
      </c>
      <c r="K718" t="s">
        <v>47</v>
      </c>
      <c r="L718" t="s">
        <v>588</v>
      </c>
      <c r="N718" t="str">
        <f t="shared" si="33"/>
        <v>NÃO</v>
      </c>
      <c r="O718" t="str">
        <f t="shared" si="35"/>
        <v/>
      </c>
      <c r="P718" s="50" t="str">
        <f t="shared" si="34"/>
        <v>45693307861005000158MADEIRAS363545695</v>
      </c>
      <c r="Q718" s="1">
        <f>IF(A718=0,"",VLOOKUP($A718,RESUMO!$A$8:$B$83,2,FALSE))</f>
        <v>19</v>
      </c>
    </row>
    <row r="719" spans="1:17" x14ac:dyDescent="0.25">
      <c r="A719" s="40">
        <v>45693</v>
      </c>
      <c r="B719" s="54">
        <v>3</v>
      </c>
      <c r="C719" t="s">
        <v>104</v>
      </c>
      <c r="D719" t="s">
        <v>105</v>
      </c>
      <c r="E719" t="s">
        <v>674</v>
      </c>
      <c r="F719" t="s">
        <v>675</v>
      </c>
      <c r="G719" s="60">
        <v>1137.7</v>
      </c>
      <c r="H719">
        <v>1</v>
      </c>
      <c r="I719" s="60">
        <v>1137.7</v>
      </c>
      <c r="J719" s="40">
        <v>45695</v>
      </c>
      <c r="K719" t="s">
        <v>47</v>
      </c>
      <c r="L719" t="s">
        <v>588</v>
      </c>
      <c r="N719" t="str">
        <f t="shared" si="33"/>
        <v>NÃO</v>
      </c>
      <c r="O719" t="str">
        <f t="shared" si="35"/>
        <v/>
      </c>
      <c r="P719" s="50" t="str">
        <f t="shared" si="34"/>
        <v>45693332392731000116MATERIAIS DIVERSOS1137,745695</v>
      </c>
      <c r="Q719" s="1">
        <f>IF(A719=0,"",VLOOKUP($A719,RESUMO!$A$8:$B$83,2,FALSE))</f>
        <v>19</v>
      </c>
    </row>
    <row r="720" spans="1:17" x14ac:dyDescent="0.25">
      <c r="A720" s="40">
        <v>45693</v>
      </c>
      <c r="B720" s="54">
        <v>3</v>
      </c>
      <c r="C720" t="s">
        <v>232</v>
      </c>
      <c r="D720" t="s">
        <v>233</v>
      </c>
      <c r="E720" t="s">
        <v>676</v>
      </c>
      <c r="F720" t="s">
        <v>677</v>
      </c>
      <c r="G720" s="60">
        <v>1723.76</v>
      </c>
      <c r="H720">
        <v>1</v>
      </c>
      <c r="I720" s="60">
        <v>1723.76</v>
      </c>
      <c r="J720" s="40">
        <v>45698</v>
      </c>
      <c r="K720" t="s">
        <v>47</v>
      </c>
      <c r="L720" t="s">
        <v>588</v>
      </c>
      <c r="N720" t="str">
        <f t="shared" si="33"/>
        <v>NÃO</v>
      </c>
      <c r="O720" t="str">
        <f t="shared" si="35"/>
        <v/>
      </c>
      <c r="P720" s="50" t="str">
        <f t="shared" si="34"/>
        <v>45693317250275000348MATERIAIS HIDRAULICOS1723,7645698</v>
      </c>
      <c r="Q720" s="1">
        <f>IF(A720=0,"",VLOOKUP($A720,RESUMO!$A$8:$B$83,2,FALSE))</f>
        <v>19</v>
      </c>
    </row>
    <row r="721" spans="1:17" x14ac:dyDescent="0.25">
      <c r="A721" s="40">
        <v>45693</v>
      </c>
      <c r="B721" s="54">
        <v>3</v>
      </c>
      <c r="C721" t="s">
        <v>180</v>
      </c>
      <c r="D721" t="s">
        <v>181</v>
      </c>
      <c r="E721" t="s">
        <v>639</v>
      </c>
      <c r="F721" t="s">
        <v>678</v>
      </c>
      <c r="G721" s="60">
        <v>810</v>
      </c>
      <c r="H721">
        <v>1</v>
      </c>
      <c r="I721" s="60">
        <v>810</v>
      </c>
      <c r="J721" s="40">
        <v>45705</v>
      </c>
      <c r="K721" t="s">
        <v>39</v>
      </c>
      <c r="L721" t="s">
        <v>588</v>
      </c>
      <c r="N721" t="str">
        <f t="shared" si="33"/>
        <v>NÃO</v>
      </c>
      <c r="O721" t="str">
        <f t="shared" si="35"/>
        <v/>
      </c>
      <c r="P721" s="50" t="str">
        <f t="shared" si="34"/>
        <v>45693307409393000130MOTOR, MANGOTE, MARTELO, SERRA, MARTELETE81045705</v>
      </c>
      <c r="Q721" s="1">
        <f>IF(A721=0,"",VLOOKUP($A721,RESUMO!$A$8:$B$83,2,FALSE))</f>
        <v>19</v>
      </c>
    </row>
    <row r="722" spans="1:17" x14ac:dyDescent="0.25">
      <c r="A722" s="40">
        <v>45693</v>
      </c>
      <c r="B722" s="54">
        <v>3</v>
      </c>
      <c r="C722" t="s">
        <v>180</v>
      </c>
      <c r="D722" t="s">
        <v>181</v>
      </c>
      <c r="E722" t="s">
        <v>679</v>
      </c>
      <c r="F722" t="s">
        <v>680</v>
      </c>
      <c r="G722" s="60">
        <v>251.82</v>
      </c>
      <c r="H722">
        <v>1</v>
      </c>
      <c r="I722" s="60">
        <v>251.82</v>
      </c>
      <c r="J722" s="40">
        <v>45705</v>
      </c>
      <c r="K722" t="s">
        <v>39</v>
      </c>
      <c r="L722" t="s">
        <v>588</v>
      </c>
      <c r="N722" t="str">
        <f t="shared" si="33"/>
        <v>NÃO</v>
      </c>
      <c r="O722" t="str">
        <f t="shared" si="35"/>
        <v/>
      </c>
      <c r="P722" s="50" t="str">
        <f t="shared" si="34"/>
        <v>45693307409393000130SERRA DE VIDEA251,8245705</v>
      </c>
      <c r="Q722" s="1">
        <f>IF(A722=0,"",VLOOKUP($A722,RESUMO!$A$8:$B$83,2,FALSE))</f>
        <v>19</v>
      </c>
    </row>
    <row r="723" spans="1:17" x14ac:dyDescent="0.25">
      <c r="A723" s="40">
        <v>45693</v>
      </c>
      <c r="B723" s="54">
        <v>3</v>
      </c>
      <c r="C723" t="s">
        <v>180</v>
      </c>
      <c r="D723" t="s">
        <v>181</v>
      </c>
      <c r="E723" t="s">
        <v>681</v>
      </c>
      <c r="F723" t="s">
        <v>682</v>
      </c>
      <c r="G723" s="60">
        <v>640</v>
      </c>
      <c r="H723">
        <v>1</v>
      </c>
      <c r="I723" s="60">
        <v>640</v>
      </c>
      <c r="J723" s="40">
        <v>45698</v>
      </c>
      <c r="K723" t="s">
        <v>39</v>
      </c>
      <c r="L723" t="s">
        <v>588</v>
      </c>
      <c r="N723" t="str">
        <f t="shared" si="33"/>
        <v>NÃO</v>
      </c>
      <c r="O723" t="str">
        <f t="shared" si="35"/>
        <v/>
      </c>
      <c r="P723" s="50" t="str">
        <f t="shared" si="34"/>
        <v>45693307409393000130SERRA DE BANCADA E SERRA MADEIRA64045698</v>
      </c>
      <c r="Q723" s="1">
        <f>IF(A723=0,"",VLOOKUP($A723,RESUMO!$A$8:$B$83,2,FALSE))</f>
        <v>19</v>
      </c>
    </row>
    <row r="724" spans="1:17" x14ac:dyDescent="0.25">
      <c r="A724" s="40">
        <v>45693</v>
      </c>
      <c r="B724" s="54">
        <v>3</v>
      </c>
      <c r="C724" t="s">
        <v>305</v>
      </c>
      <c r="D724" t="s">
        <v>306</v>
      </c>
      <c r="E724" t="s">
        <v>633</v>
      </c>
      <c r="F724" t="s">
        <v>683</v>
      </c>
      <c r="G724" s="60">
        <v>12320</v>
      </c>
      <c r="H724">
        <v>1</v>
      </c>
      <c r="I724" s="60">
        <v>12320</v>
      </c>
      <c r="J724" s="40">
        <v>45694</v>
      </c>
      <c r="K724" t="s">
        <v>47</v>
      </c>
      <c r="L724" t="s">
        <v>605</v>
      </c>
      <c r="N724" t="str">
        <f t="shared" si="33"/>
        <v>NÃO</v>
      </c>
      <c r="O724" t="str">
        <f t="shared" si="35"/>
        <v/>
      </c>
      <c r="P724" s="50" t="str">
        <f t="shared" si="34"/>
        <v>45693329067113023560CONCRETAGEM1232045694</v>
      </c>
      <c r="Q724" s="1">
        <f>IF(A724=0,"",VLOOKUP($A724,RESUMO!$A$8:$B$83,2,FALSE))</f>
        <v>19</v>
      </c>
    </row>
    <row r="725" spans="1:17" x14ac:dyDescent="0.25">
      <c r="A725" s="40">
        <v>45693</v>
      </c>
      <c r="B725" s="54">
        <v>3</v>
      </c>
      <c r="C725" t="s">
        <v>326</v>
      </c>
      <c r="D725" t="s">
        <v>327</v>
      </c>
      <c r="E725" t="s">
        <v>684</v>
      </c>
      <c r="G725" s="60">
        <v>18260.349999999999</v>
      </c>
      <c r="H725">
        <v>1</v>
      </c>
      <c r="I725" s="60">
        <v>18260.349999999999</v>
      </c>
      <c r="J725" s="40">
        <v>45702</v>
      </c>
      <c r="K725" t="s">
        <v>39</v>
      </c>
      <c r="L725" t="s">
        <v>588</v>
      </c>
      <c r="N725" t="str">
        <f t="shared" si="33"/>
        <v>NÃO</v>
      </c>
      <c r="O725" t="str">
        <f t="shared" si="35"/>
        <v/>
      </c>
      <c r="P725" s="50" t="str">
        <f t="shared" si="34"/>
        <v>45693322377147000138LOCAÇÃO DE ANDAIMES - ND 6583918260,3545702</v>
      </c>
      <c r="Q725" s="1">
        <f>IF(A725=0,"",VLOOKUP($A725,RESUMO!$A$8:$B$83,2,FALSE))</f>
        <v>19</v>
      </c>
    </row>
    <row r="726" spans="1:17" x14ac:dyDescent="0.25">
      <c r="A726" s="40">
        <v>45693</v>
      </c>
      <c r="B726" s="54">
        <v>3</v>
      </c>
      <c r="C726" t="s">
        <v>258</v>
      </c>
      <c r="D726" t="s">
        <v>259</v>
      </c>
      <c r="E726" t="s">
        <v>685</v>
      </c>
      <c r="F726" t="s">
        <v>686</v>
      </c>
      <c r="G726" s="60">
        <v>1320</v>
      </c>
      <c r="H726">
        <v>1</v>
      </c>
      <c r="I726" s="60">
        <v>1320</v>
      </c>
      <c r="J726" s="40">
        <v>45706</v>
      </c>
      <c r="K726" t="s">
        <v>39</v>
      </c>
      <c r="L726" t="s">
        <v>588</v>
      </c>
      <c r="N726" t="str">
        <f t="shared" si="33"/>
        <v>NÃO</v>
      </c>
      <c r="O726" t="str">
        <f t="shared" si="35"/>
        <v/>
      </c>
      <c r="P726" s="50" t="str">
        <f t="shared" si="34"/>
        <v>45693341598885000150LOCAÇÃO DE CAÇAMBAS 132045706</v>
      </c>
      <c r="Q726" s="1">
        <f>IF(A726=0,"",VLOOKUP($A726,RESUMO!$A$8:$B$83,2,FALSE))</f>
        <v>19</v>
      </c>
    </row>
    <row r="727" spans="1:17" x14ac:dyDescent="0.25">
      <c r="A727" s="40">
        <v>45693</v>
      </c>
      <c r="B727" s="54">
        <v>3</v>
      </c>
      <c r="C727" t="s">
        <v>104</v>
      </c>
      <c r="D727" t="s">
        <v>105</v>
      </c>
      <c r="E727" t="s">
        <v>674</v>
      </c>
      <c r="F727" t="s">
        <v>687</v>
      </c>
      <c r="G727" s="60">
        <v>449.95</v>
      </c>
      <c r="H727">
        <v>1</v>
      </c>
      <c r="I727" s="60">
        <v>449.95</v>
      </c>
      <c r="J727" s="40">
        <v>45705</v>
      </c>
      <c r="K727" t="s">
        <v>47</v>
      </c>
      <c r="L727" t="s">
        <v>588</v>
      </c>
      <c r="N727" t="str">
        <f t="shared" si="33"/>
        <v>NÃO</v>
      </c>
      <c r="O727" t="str">
        <f t="shared" si="35"/>
        <v/>
      </c>
      <c r="P727" s="50" t="str">
        <f t="shared" si="34"/>
        <v>45693332392731000116MATERIAIS DIVERSOS449,9545705</v>
      </c>
      <c r="Q727" s="1">
        <f>IF(A727=0,"",VLOOKUP($A727,RESUMO!$A$8:$B$83,2,FALSE))</f>
        <v>19</v>
      </c>
    </row>
    <row r="728" spans="1:17" x14ac:dyDescent="0.25">
      <c r="A728" s="40">
        <v>45693</v>
      </c>
      <c r="B728" s="54">
        <v>3</v>
      </c>
      <c r="C728" t="s">
        <v>104</v>
      </c>
      <c r="D728" t="s">
        <v>105</v>
      </c>
      <c r="E728" t="s">
        <v>674</v>
      </c>
      <c r="F728" t="s">
        <v>688</v>
      </c>
      <c r="G728" s="60">
        <v>505.9</v>
      </c>
      <c r="H728">
        <v>1</v>
      </c>
      <c r="I728" s="60">
        <v>505.9</v>
      </c>
      <c r="J728" s="40">
        <v>45705</v>
      </c>
      <c r="K728" t="s">
        <v>47</v>
      </c>
      <c r="L728" t="s">
        <v>588</v>
      </c>
      <c r="N728" t="str">
        <f t="shared" si="33"/>
        <v>NÃO</v>
      </c>
      <c r="O728" t="str">
        <f t="shared" si="35"/>
        <v/>
      </c>
      <c r="P728" s="50" t="str">
        <f t="shared" si="34"/>
        <v>45693332392731000116MATERIAIS DIVERSOS505,945705</v>
      </c>
      <c r="Q728" s="1">
        <f>IF(A728=0,"",VLOOKUP($A728,RESUMO!$A$8:$B$83,2,FALSE))</f>
        <v>19</v>
      </c>
    </row>
    <row r="729" spans="1:17" x14ac:dyDescent="0.25">
      <c r="A729" s="40">
        <v>45693</v>
      </c>
      <c r="B729" s="54">
        <v>3</v>
      </c>
      <c r="C729" t="s">
        <v>689</v>
      </c>
      <c r="D729" t="s">
        <v>170</v>
      </c>
      <c r="E729" t="s">
        <v>647</v>
      </c>
      <c r="G729" s="60">
        <v>1116</v>
      </c>
      <c r="H729">
        <v>1</v>
      </c>
      <c r="I729" s="60">
        <v>1116</v>
      </c>
      <c r="J729" s="40">
        <v>45694</v>
      </c>
      <c r="K729" t="s">
        <v>21</v>
      </c>
      <c r="L729" t="s">
        <v>35</v>
      </c>
      <c r="N729" t="str">
        <f t="shared" si="33"/>
        <v>NÃO</v>
      </c>
      <c r="O729" t="str">
        <f t="shared" si="35"/>
        <v/>
      </c>
      <c r="P729" s="50" t="str">
        <f t="shared" si="34"/>
        <v>45693300000011126REF. 01/2025111645694</v>
      </c>
      <c r="Q729" s="1">
        <f>IF(A729=0,"",VLOOKUP($A729,RESUMO!$A$8:$B$83,2,FALSE))</f>
        <v>19</v>
      </c>
    </row>
    <row r="730" spans="1:17" x14ac:dyDescent="0.25">
      <c r="A730" s="40">
        <v>45693</v>
      </c>
      <c r="B730" s="54">
        <v>3</v>
      </c>
      <c r="C730" t="s">
        <v>690</v>
      </c>
      <c r="D730" t="s">
        <v>176</v>
      </c>
      <c r="E730" t="s">
        <v>647</v>
      </c>
      <c r="G730" s="60">
        <v>847.2</v>
      </c>
      <c r="H730">
        <v>1</v>
      </c>
      <c r="I730" s="60">
        <v>847.2</v>
      </c>
      <c r="J730" s="40">
        <v>45694</v>
      </c>
      <c r="K730" t="s">
        <v>21</v>
      </c>
      <c r="L730" t="s">
        <v>35</v>
      </c>
      <c r="N730" t="str">
        <f t="shared" si="33"/>
        <v>NÃO</v>
      </c>
      <c r="O730" t="str">
        <f t="shared" si="35"/>
        <v/>
      </c>
      <c r="P730" s="50" t="str">
        <f t="shared" si="34"/>
        <v>45693300000011398REF. 01/2025847,245694</v>
      </c>
      <c r="Q730" s="1">
        <f>IF(A730=0,"",VLOOKUP($A730,RESUMO!$A$8:$B$83,2,FALSE))</f>
        <v>19</v>
      </c>
    </row>
    <row r="731" spans="1:17" x14ac:dyDescent="0.25">
      <c r="A731" s="40">
        <v>45693</v>
      </c>
      <c r="B731" s="54">
        <v>3</v>
      </c>
      <c r="C731" t="s">
        <v>691</v>
      </c>
      <c r="D731" t="s">
        <v>174</v>
      </c>
      <c r="E731" t="s">
        <v>647</v>
      </c>
      <c r="G731" s="60">
        <v>135</v>
      </c>
      <c r="H731">
        <v>1</v>
      </c>
      <c r="I731" s="60">
        <v>135</v>
      </c>
      <c r="J731" s="40">
        <v>45694</v>
      </c>
      <c r="K731" t="s">
        <v>51</v>
      </c>
      <c r="L731" t="s">
        <v>35</v>
      </c>
      <c r="N731" t="str">
        <f t="shared" si="33"/>
        <v>NÃO</v>
      </c>
      <c r="O731" t="str">
        <f t="shared" si="35"/>
        <v/>
      </c>
      <c r="P731" s="50" t="str">
        <f t="shared" si="34"/>
        <v>45693300000011207REF. 01/202513545694</v>
      </c>
      <c r="Q731" s="1">
        <f>IF(A731=0,"",VLOOKUP($A731,RESUMO!$A$8:$B$83,2,FALSE))</f>
        <v>19</v>
      </c>
    </row>
    <row r="732" spans="1:17" x14ac:dyDescent="0.25">
      <c r="A732" s="40">
        <v>45693</v>
      </c>
      <c r="B732" s="54">
        <v>5</v>
      </c>
      <c r="C732" t="s">
        <v>69</v>
      </c>
      <c r="D732" t="s">
        <v>70</v>
      </c>
      <c r="E732" t="s">
        <v>692</v>
      </c>
      <c r="F732" t="s">
        <v>693</v>
      </c>
      <c r="G732" s="60">
        <v>18806</v>
      </c>
      <c r="H732">
        <v>1</v>
      </c>
      <c r="I732" s="60">
        <v>18806</v>
      </c>
      <c r="J732" s="40">
        <v>45686</v>
      </c>
      <c r="K732" t="s">
        <v>47</v>
      </c>
      <c r="L732" t="s">
        <v>588</v>
      </c>
      <c r="N732" t="str">
        <f t="shared" si="33"/>
        <v>NÃO</v>
      </c>
      <c r="O732" t="str">
        <f t="shared" si="35"/>
        <v>SIM</v>
      </c>
      <c r="P732" s="50" t="str">
        <f t="shared" si="34"/>
        <v>45693542841924000160AÇO1880645686</v>
      </c>
      <c r="Q732" s="1">
        <f>IF(A732=0,"",VLOOKUP($A732,RESUMO!$A$8:$B$83,2,FALSE))</f>
        <v>19</v>
      </c>
    </row>
    <row r="733" spans="1:17" x14ac:dyDescent="0.25">
      <c r="A733" s="40">
        <v>45693</v>
      </c>
      <c r="B733" s="54">
        <v>5</v>
      </c>
      <c r="C733" t="s">
        <v>282</v>
      </c>
      <c r="D733" t="s">
        <v>283</v>
      </c>
      <c r="E733" t="s">
        <v>694</v>
      </c>
      <c r="G733" s="60">
        <v>564</v>
      </c>
      <c r="H733">
        <v>1</v>
      </c>
      <c r="I733" s="60">
        <v>564</v>
      </c>
      <c r="J733" s="40">
        <v>45677</v>
      </c>
      <c r="K733" t="s">
        <v>21</v>
      </c>
      <c r="L733" t="s">
        <v>284</v>
      </c>
      <c r="N733" t="str">
        <f t="shared" si="33"/>
        <v>NÃO</v>
      </c>
      <c r="O733" t="str">
        <f t="shared" si="35"/>
        <v>SIM</v>
      </c>
      <c r="P733" s="50" t="str">
        <f t="shared" si="34"/>
        <v>45693503120153567VT E CAFÉ56445677</v>
      </c>
      <c r="Q733" s="1">
        <f>IF(A733=0,"",VLOOKUP($A733,RESUMO!$A$8:$B$83,2,FALSE))</f>
        <v>19</v>
      </c>
    </row>
    <row r="734" spans="1:17" x14ac:dyDescent="0.25">
      <c r="A734" s="40">
        <v>45693</v>
      </c>
      <c r="B734" s="54">
        <v>5</v>
      </c>
      <c r="C734" t="s">
        <v>659</v>
      </c>
      <c r="D734" t="s">
        <v>660</v>
      </c>
      <c r="E734" t="s">
        <v>694</v>
      </c>
      <c r="G734" s="60">
        <v>458</v>
      </c>
      <c r="H734">
        <v>1</v>
      </c>
      <c r="I734" s="60">
        <v>458</v>
      </c>
      <c r="J734" s="40">
        <v>45677</v>
      </c>
      <c r="K734" t="s">
        <v>21</v>
      </c>
      <c r="L734" t="s">
        <v>661</v>
      </c>
      <c r="N734" t="str">
        <f t="shared" si="33"/>
        <v>NÃO</v>
      </c>
      <c r="O734" t="str">
        <f t="shared" si="35"/>
        <v>SIM</v>
      </c>
      <c r="P734" s="50" t="str">
        <f t="shared" si="34"/>
        <v>45693584655364220VT E CAFÉ45845677</v>
      </c>
      <c r="Q734" s="1">
        <f>IF(A734=0,"",VLOOKUP($A734,RESUMO!$A$8:$B$83,2,FALSE))</f>
        <v>19</v>
      </c>
    </row>
    <row r="735" spans="1:17" x14ac:dyDescent="0.25">
      <c r="A735" s="40">
        <v>45693</v>
      </c>
      <c r="B735" s="54">
        <v>5</v>
      </c>
      <c r="C735" t="s">
        <v>695</v>
      </c>
      <c r="D735" t="s">
        <v>696</v>
      </c>
      <c r="E735" t="s">
        <v>697</v>
      </c>
      <c r="G735" s="60">
        <v>450</v>
      </c>
      <c r="H735">
        <v>1</v>
      </c>
      <c r="I735" s="60">
        <v>450</v>
      </c>
      <c r="J735" s="40">
        <v>45670</v>
      </c>
      <c r="K735" t="s">
        <v>51</v>
      </c>
      <c r="L735" t="s">
        <v>698</v>
      </c>
      <c r="N735" t="str">
        <f t="shared" si="33"/>
        <v>NÃO</v>
      </c>
      <c r="O735" t="str">
        <f t="shared" si="35"/>
        <v>SIM</v>
      </c>
      <c r="P735" s="50" t="str">
        <f t="shared" si="34"/>
        <v>45693513870922000100FRETE LOMAC45045670</v>
      </c>
      <c r="Q735" s="1">
        <f>IF(A735=0,"",VLOOKUP($A735,RESUMO!$A$8:$B$83,2,FALSE))</f>
        <v>19</v>
      </c>
    </row>
    <row r="736" spans="1:17" x14ac:dyDescent="0.25">
      <c r="A736" s="40">
        <v>45693</v>
      </c>
      <c r="B736" s="54">
        <v>5</v>
      </c>
      <c r="C736" t="s">
        <v>699</v>
      </c>
      <c r="D736" t="s">
        <v>700</v>
      </c>
      <c r="E736" t="s">
        <v>701</v>
      </c>
      <c r="F736" t="s">
        <v>702</v>
      </c>
      <c r="G736" s="60">
        <v>10218.89</v>
      </c>
      <c r="H736">
        <v>1</v>
      </c>
      <c r="I736" s="60">
        <v>10218.89</v>
      </c>
      <c r="J736" s="40">
        <v>45677</v>
      </c>
      <c r="K736" t="s">
        <v>47</v>
      </c>
      <c r="L736" t="s">
        <v>588</v>
      </c>
      <c r="N736" t="str">
        <f t="shared" si="33"/>
        <v>NÃO</v>
      </c>
      <c r="O736" t="str">
        <f t="shared" si="35"/>
        <v>SIM</v>
      </c>
      <c r="P736" s="50" t="str">
        <f t="shared" si="34"/>
        <v>45693505896435000341TELA, PINO E FINCAPINO10218,8945677</v>
      </c>
      <c r="Q736" s="1">
        <f>IF(A736=0,"",VLOOKUP($A736,RESUMO!$A$8:$B$83,2,FALSE))</f>
        <v>19</v>
      </c>
    </row>
    <row r="737" spans="1:17" x14ac:dyDescent="0.25">
      <c r="A737" s="40">
        <v>45708</v>
      </c>
      <c r="B737" s="54">
        <v>1</v>
      </c>
      <c r="C737" t="s">
        <v>159</v>
      </c>
      <c r="D737" t="s">
        <v>160</v>
      </c>
      <c r="E737" t="s">
        <v>157</v>
      </c>
      <c r="G737" s="60">
        <v>250</v>
      </c>
      <c r="H737">
        <v>10</v>
      </c>
      <c r="I737" s="60">
        <v>2500</v>
      </c>
      <c r="J737" s="40">
        <v>45708</v>
      </c>
      <c r="K737" t="s">
        <v>21</v>
      </c>
      <c r="L737" t="s">
        <v>161</v>
      </c>
      <c r="N737" t="str">
        <f t="shared" ref="N737:N785" si="36">IF(ISERROR(SEARCH("NF",E737,1)),"NÃO","SIM")</f>
        <v>NÃO</v>
      </c>
      <c r="O737" t="str">
        <f t="shared" si="35"/>
        <v/>
      </c>
      <c r="P737" s="50" t="str">
        <f t="shared" ref="P737:P785" si="37">A737&amp;B737&amp;C737&amp;E737&amp;G737&amp;EDATE(J737,0)</f>
        <v>45708100000000600DIÁRIA25045708</v>
      </c>
      <c r="Q737" s="1">
        <f>IF(A737=0,"",VLOOKUP($A737,RESUMO!$A$8:$B$83,2,FALSE))</f>
        <v>20</v>
      </c>
    </row>
    <row r="738" spans="1:17" x14ac:dyDescent="0.25">
      <c r="A738" s="40">
        <v>45708</v>
      </c>
      <c r="B738" s="54">
        <v>1</v>
      </c>
      <c r="C738" t="s">
        <v>499</v>
      </c>
      <c r="D738" t="s">
        <v>500</v>
      </c>
      <c r="E738" t="s">
        <v>157</v>
      </c>
      <c r="G738" s="60">
        <v>230</v>
      </c>
      <c r="H738">
        <v>10</v>
      </c>
      <c r="I738" s="60">
        <v>2300</v>
      </c>
      <c r="J738" s="40">
        <v>45708</v>
      </c>
      <c r="K738" t="s">
        <v>21</v>
      </c>
      <c r="L738" t="s">
        <v>501</v>
      </c>
      <c r="N738" t="str">
        <f t="shared" si="36"/>
        <v>NÃO</v>
      </c>
      <c r="O738" t="str">
        <f t="shared" si="35"/>
        <v/>
      </c>
      <c r="P738" s="50" t="str">
        <f t="shared" si="37"/>
        <v>45708112054582638DIÁRIA23045708</v>
      </c>
      <c r="Q738" s="1">
        <f>IF(A738=0,"",VLOOKUP($A738,RESUMO!$A$8:$B$83,2,FALSE))</f>
        <v>20</v>
      </c>
    </row>
    <row r="739" spans="1:17" x14ac:dyDescent="0.25">
      <c r="A739" s="40">
        <v>45708</v>
      </c>
      <c r="B739" s="54">
        <v>1</v>
      </c>
      <c r="C739" t="s">
        <v>73</v>
      </c>
      <c r="D739" t="s">
        <v>74</v>
      </c>
      <c r="E739" t="s">
        <v>19</v>
      </c>
      <c r="G739" s="60">
        <v>2510.4</v>
      </c>
      <c r="H739">
        <v>1</v>
      </c>
      <c r="I739" s="60">
        <v>2510.4</v>
      </c>
      <c r="J739" s="40">
        <v>45708</v>
      </c>
      <c r="K739" t="s">
        <v>21</v>
      </c>
      <c r="L739" t="s">
        <v>76</v>
      </c>
      <c r="N739" t="str">
        <f t="shared" si="36"/>
        <v>NÃO</v>
      </c>
      <c r="O739" t="str">
        <f t="shared" si="35"/>
        <v/>
      </c>
      <c r="P739" s="50" t="str">
        <f t="shared" si="37"/>
        <v>45708166016118672SALÁRIO2510,445708</v>
      </c>
      <c r="Q739" s="1">
        <f>IF(A739=0,"",VLOOKUP($A739,RESUMO!$A$8:$B$83,2,FALSE))</f>
        <v>20</v>
      </c>
    </row>
    <row r="740" spans="1:17" x14ac:dyDescent="0.25">
      <c r="A740" s="40">
        <v>45708</v>
      </c>
      <c r="B740" s="54">
        <v>1</v>
      </c>
      <c r="C740" t="s">
        <v>73</v>
      </c>
      <c r="D740" t="s">
        <v>74</v>
      </c>
      <c r="E740" t="s">
        <v>136</v>
      </c>
      <c r="G740" s="60">
        <v>2</v>
      </c>
      <c r="H740">
        <v>41</v>
      </c>
      <c r="I740" s="60">
        <v>82</v>
      </c>
      <c r="J740" s="40">
        <v>45708</v>
      </c>
      <c r="K740" t="s">
        <v>21</v>
      </c>
      <c r="L740" t="s">
        <v>76</v>
      </c>
      <c r="N740" t="str">
        <f t="shared" si="36"/>
        <v>NÃO</v>
      </c>
      <c r="O740" t="str">
        <f t="shared" si="35"/>
        <v/>
      </c>
      <c r="P740" s="50" t="str">
        <f t="shared" si="37"/>
        <v>45708166016118672CAFÉ245708</v>
      </c>
      <c r="Q740" s="1">
        <f>IF(A740=0,"",VLOOKUP($A740,RESUMO!$A$8:$B$83,2,FALSE))</f>
        <v>20</v>
      </c>
    </row>
    <row r="741" spans="1:17" x14ac:dyDescent="0.25">
      <c r="A741" s="40">
        <v>45708</v>
      </c>
      <c r="B741" s="54">
        <v>1</v>
      </c>
      <c r="C741" t="s">
        <v>23</v>
      </c>
      <c r="D741" t="s">
        <v>24</v>
      </c>
      <c r="E741" t="s">
        <v>19</v>
      </c>
      <c r="G741" s="60">
        <v>979.6</v>
      </c>
      <c r="H741">
        <v>1</v>
      </c>
      <c r="I741" s="60">
        <v>979.6</v>
      </c>
      <c r="J741" s="40">
        <v>45708</v>
      </c>
      <c r="K741" t="s">
        <v>21</v>
      </c>
      <c r="L741" t="s">
        <v>25</v>
      </c>
      <c r="N741" t="str">
        <f t="shared" si="36"/>
        <v>NÃO</v>
      </c>
      <c r="O741" t="str">
        <f t="shared" si="35"/>
        <v/>
      </c>
      <c r="P741" s="50" t="str">
        <f t="shared" si="37"/>
        <v>45708104083278633SALÁRIO979,645708</v>
      </c>
      <c r="Q741" s="1">
        <f>IF(A741=0,"",VLOOKUP($A741,RESUMO!$A$8:$B$83,2,FALSE))</f>
        <v>20</v>
      </c>
    </row>
    <row r="742" spans="1:17" x14ac:dyDescent="0.25">
      <c r="A742" s="40">
        <v>45708</v>
      </c>
      <c r="B742" s="54">
        <v>1</v>
      </c>
      <c r="C742" t="s">
        <v>23</v>
      </c>
      <c r="D742" t="s">
        <v>24</v>
      </c>
      <c r="E742" t="s">
        <v>136</v>
      </c>
      <c r="G742" s="60">
        <v>2</v>
      </c>
      <c r="H742">
        <v>42</v>
      </c>
      <c r="I742" s="60">
        <v>84</v>
      </c>
      <c r="J742" s="40">
        <v>45708</v>
      </c>
      <c r="K742" t="s">
        <v>21</v>
      </c>
      <c r="L742" t="s">
        <v>25</v>
      </c>
      <c r="N742" t="str">
        <f t="shared" si="36"/>
        <v>NÃO</v>
      </c>
      <c r="O742" t="str">
        <f t="shared" si="35"/>
        <v/>
      </c>
      <c r="P742" s="50" t="str">
        <f t="shared" si="37"/>
        <v>45708104083278633CAFÉ245708</v>
      </c>
      <c r="Q742" s="1">
        <f>IF(A742=0,"",VLOOKUP($A742,RESUMO!$A$8:$B$83,2,FALSE))</f>
        <v>20</v>
      </c>
    </row>
    <row r="743" spans="1:17" x14ac:dyDescent="0.25">
      <c r="A743" s="40">
        <v>45708</v>
      </c>
      <c r="B743" s="54">
        <v>1</v>
      </c>
      <c r="C743" t="s">
        <v>81</v>
      </c>
      <c r="D743" t="s">
        <v>82</v>
      </c>
      <c r="E743" t="s">
        <v>19</v>
      </c>
      <c r="G743" s="60">
        <v>672.4</v>
      </c>
      <c r="H743">
        <v>1</v>
      </c>
      <c r="I743" s="60">
        <v>672.4</v>
      </c>
      <c r="J743" s="40">
        <v>45708</v>
      </c>
      <c r="K743" t="s">
        <v>21</v>
      </c>
      <c r="L743" t="s">
        <v>83</v>
      </c>
      <c r="N743" t="str">
        <f t="shared" si="36"/>
        <v>NÃO</v>
      </c>
      <c r="O743" t="str">
        <f t="shared" si="35"/>
        <v/>
      </c>
      <c r="P743" s="50" t="str">
        <f t="shared" si="37"/>
        <v>45708100977964760SALÁRIO672,445708</v>
      </c>
      <c r="Q743" s="1">
        <f>IF(A743=0,"",VLOOKUP($A743,RESUMO!$A$8:$B$83,2,FALSE))</f>
        <v>20</v>
      </c>
    </row>
    <row r="744" spans="1:17" x14ac:dyDescent="0.25">
      <c r="A744" s="40">
        <v>45708</v>
      </c>
      <c r="B744" s="54">
        <v>1</v>
      </c>
      <c r="C744" t="s">
        <v>81</v>
      </c>
      <c r="D744" t="s">
        <v>82</v>
      </c>
      <c r="E744" t="s">
        <v>136</v>
      </c>
      <c r="G744" s="60">
        <v>2</v>
      </c>
      <c r="H744">
        <v>38</v>
      </c>
      <c r="I744" s="60">
        <v>76</v>
      </c>
      <c r="J744" s="40">
        <v>45708</v>
      </c>
      <c r="K744" t="s">
        <v>21</v>
      </c>
      <c r="L744" t="s">
        <v>83</v>
      </c>
      <c r="N744" t="str">
        <f t="shared" si="36"/>
        <v>NÃO</v>
      </c>
      <c r="O744" t="str">
        <f t="shared" si="35"/>
        <v/>
      </c>
      <c r="P744" s="50" t="str">
        <f t="shared" si="37"/>
        <v>45708100977964760CAFÉ245708</v>
      </c>
      <c r="Q744" s="1">
        <f>IF(A744=0,"",VLOOKUP($A744,RESUMO!$A$8:$B$83,2,FALSE))</f>
        <v>20</v>
      </c>
    </row>
    <row r="745" spans="1:17" x14ac:dyDescent="0.25">
      <c r="A745" s="40">
        <v>45708</v>
      </c>
      <c r="B745" s="54">
        <v>1</v>
      </c>
      <c r="C745" t="s">
        <v>132</v>
      </c>
      <c r="D745" t="s">
        <v>133</v>
      </c>
      <c r="E745" t="s">
        <v>19</v>
      </c>
      <c r="G745" s="60">
        <v>1156</v>
      </c>
      <c r="H745">
        <v>1</v>
      </c>
      <c r="I745" s="60">
        <v>1156</v>
      </c>
      <c r="J745" s="40">
        <v>45708</v>
      </c>
      <c r="K745" t="s">
        <v>21</v>
      </c>
      <c r="L745" t="s">
        <v>135</v>
      </c>
      <c r="N745" t="str">
        <f t="shared" si="36"/>
        <v>NÃO</v>
      </c>
      <c r="O745" t="str">
        <f t="shared" si="35"/>
        <v/>
      </c>
      <c r="P745" s="50" t="str">
        <f t="shared" si="37"/>
        <v>45708104016024862SALÁRIO115645708</v>
      </c>
      <c r="Q745" s="1">
        <f>IF(A745=0,"",VLOOKUP($A745,RESUMO!$A$8:$B$83,2,FALSE))</f>
        <v>20</v>
      </c>
    </row>
    <row r="746" spans="1:17" x14ac:dyDescent="0.25">
      <c r="A746" s="40">
        <v>45708</v>
      </c>
      <c r="B746" s="54">
        <v>1</v>
      </c>
      <c r="C746" t="s">
        <v>132</v>
      </c>
      <c r="D746" t="s">
        <v>133</v>
      </c>
      <c r="E746" t="s">
        <v>136</v>
      </c>
      <c r="G746" s="60">
        <v>2</v>
      </c>
      <c r="H746">
        <v>41</v>
      </c>
      <c r="I746" s="60">
        <v>82</v>
      </c>
      <c r="J746" s="40">
        <v>45708</v>
      </c>
      <c r="K746" t="s">
        <v>21</v>
      </c>
      <c r="L746" t="s">
        <v>135</v>
      </c>
      <c r="N746" t="str">
        <f t="shared" si="36"/>
        <v>NÃO</v>
      </c>
      <c r="O746" t="str">
        <f t="shared" si="35"/>
        <v/>
      </c>
      <c r="P746" s="50" t="str">
        <f t="shared" si="37"/>
        <v>45708104016024862CAFÉ245708</v>
      </c>
      <c r="Q746" s="1">
        <f>IF(A746=0,"",VLOOKUP($A746,RESUMO!$A$8:$B$83,2,FALSE))</f>
        <v>20</v>
      </c>
    </row>
    <row r="747" spans="1:17" x14ac:dyDescent="0.25">
      <c r="A747" s="40">
        <v>45708</v>
      </c>
      <c r="B747" s="54">
        <v>1</v>
      </c>
      <c r="C747" t="s">
        <v>155</v>
      </c>
      <c r="D747" t="s">
        <v>156</v>
      </c>
      <c r="E747" t="s">
        <v>19</v>
      </c>
      <c r="G747" s="60">
        <v>1156</v>
      </c>
      <c r="H747">
        <v>1</v>
      </c>
      <c r="I747" s="60">
        <v>1156</v>
      </c>
      <c r="J747" s="40">
        <v>45708</v>
      </c>
      <c r="K747" t="s">
        <v>21</v>
      </c>
      <c r="L747" t="s">
        <v>158</v>
      </c>
      <c r="N747" t="str">
        <f t="shared" si="36"/>
        <v>NÃO</v>
      </c>
      <c r="O747" t="str">
        <f t="shared" si="35"/>
        <v/>
      </c>
      <c r="P747" s="50" t="str">
        <f t="shared" si="37"/>
        <v>45708154228255604SALÁRIO115645708</v>
      </c>
      <c r="Q747" s="1">
        <f>IF(A747=0,"",VLOOKUP($A747,RESUMO!$A$8:$B$83,2,FALSE))</f>
        <v>20</v>
      </c>
    </row>
    <row r="748" spans="1:17" x14ac:dyDescent="0.25">
      <c r="A748" s="40">
        <v>45708</v>
      </c>
      <c r="B748" s="54">
        <v>1</v>
      </c>
      <c r="C748" t="s">
        <v>155</v>
      </c>
      <c r="D748" t="s">
        <v>156</v>
      </c>
      <c r="E748" t="s">
        <v>136</v>
      </c>
      <c r="G748" s="60">
        <v>2</v>
      </c>
      <c r="H748">
        <v>39</v>
      </c>
      <c r="I748" s="60">
        <v>78</v>
      </c>
      <c r="J748" s="40">
        <v>45708</v>
      </c>
      <c r="K748" t="s">
        <v>21</v>
      </c>
      <c r="L748" t="s">
        <v>158</v>
      </c>
      <c r="N748" t="str">
        <f t="shared" si="36"/>
        <v>NÃO</v>
      </c>
      <c r="O748" t="str">
        <f t="shared" si="35"/>
        <v/>
      </c>
      <c r="P748" s="50" t="str">
        <f t="shared" si="37"/>
        <v>45708154228255604CAFÉ245708</v>
      </c>
      <c r="Q748" s="1">
        <f>IF(A748=0,"",VLOOKUP($A748,RESUMO!$A$8:$B$83,2,FALSE))</f>
        <v>20</v>
      </c>
    </row>
    <row r="749" spans="1:17" x14ac:dyDescent="0.25">
      <c r="A749" s="40">
        <v>45708</v>
      </c>
      <c r="B749" s="54">
        <v>1</v>
      </c>
      <c r="C749" t="s">
        <v>245</v>
      </c>
      <c r="D749" t="s">
        <v>246</v>
      </c>
      <c r="E749" t="s">
        <v>19</v>
      </c>
      <c r="G749" s="60">
        <v>1156</v>
      </c>
      <c r="H749">
        <v>1</v>
      </c>
      <c r="I749" s="60">
        <v>1156</v>
      </c>
      <c r="J749" s="40">
        <v>45708</v>
      </c>
      <c r="K749" t="s">
        <v>21</v>
      </c>
      <c r="L749" t="s">
        <v>574</v>
      </c>
      <c r="N749" t="str">
        <f t="shared" si="36"/>
        <v>NÃO</v>
      </c>
      <c r="O749" t="str">
        <f t="shared" si="35"/>
        <v/>
      </c>
      <c r="P749" s="50" t="str">
        <f t="shared" si="37"/>
        <v>45708112235303617SALÁRIO115645708</v>
      </c>
      <c r="Q749" s="1">
        <f>IF(A749=0,"",VLOOKUP($A749,RESUMO!$A$8:$B$83,2,FALSE))</f>
        <v>20</v>
      </c>
    </row>
    <row r="750" spans="1:17" x14ac:dyDescent="0.25">
      <c r="A750" s="40">
        <v>45708</v>
      </c>
      <c r="B750" s="54">
        <v>1</v>
      </c>
      <c r="C750" t="s">
        <v>245</v>
      </c>
      <c r="D750" t="s">
        <v>246</v>
      </c>
      <c r="E750" t="s">
        <v>136</v>
      </c>
      <c r="G750" s="60">
        <v>2</v>
      </c>
      <c r="H750">
        <v>40</v>
      </c>
      <c r="I750" s="60">
        <v>80</v>
      </c>
      <c r="J750" s="40">
        <v>45708</v>
      </c>
      <c r="K750" t="s">
        <v>21</v>
      </c>
      <c r="L750" t="s">
        <v>574</v>
      </c>
      <c r="N750" t="str">
        <f t="shared" si="36"/>
        <v>NÃO</v>
      </c>
      <c r="O750" t="str">
        <f t="shared" si="35"/>
        <v/>
      </c>
      <c r="P750" s="50" t="str">
        <f t="shared" si="37"/>
        <v>45708112235303617CAFÉ245708</v>
      </c>
      <c r="Q750" s="1">
        <f>IF(A750=0,"",VLOOKUP($A750,RESUMO!$A$8:$B$83,2,FALSE))</f>
        <v>20</v>
      </c>
    </row>
    <row r="751" spans="1:17" x14ac:dyDescent="0.25">
      <c r="A751" s="40">
        <v>45708</v>
      </c>
      <c r="B751" s="54">
        <v>1</v>
      </c>
      <c r="C751" t="s">
        <v>248</v>
      </c>
      <c r="D751" t="s">
        <v>249</v>
      </c>
      <c r="E751" t="s">
        <v>19</v>
      </c>
      <c r="G751" s="60">
        <v>1156</v>
      </c>
      <c r="H751">
        <v>1</v>
      </c>
      <c r="I751" s="60">
        <v>1156</v>
      </c>
      <c r="J751" s="40">
        <v>45708</v>
      </c>
      <c r="K751" t="s">
        <v>21</v>
      </c>
      <c r="L751" t="s">
        <v>250</v>
      </c>
      <c r="N751" t="str">
        <f t="shared" si="36"/>
        <v>NÃO</v>
      </c>
      <c r="O751" t="str">
        <f t="shared" si="35"/>
        <v/>
      </c>
      <c r="P751" s="50" t="str">
        <f t="shared" si="37"/>
        <v>45708105318038646SALÁRIO115645708</v>
      </c>
      <c r="Q751" s="1">
        <f>IF(A751=0,"",VLOOKUP($A751,RESUMO!$A$8:$B$83,2,FALSE))</f>
        <v>20</v>
      </c>
    </row>
    <row r="752" spans="1:17" x14ac:dyDescent="0.25">
      <c r="A752" s="40">
        <v>45708</v>
      </c>
      <c r="B752" s="54">
        <v>1</v>
      </c>
      <c r="C752" t="s">
        <v>248</v>
      </c>
      <c r="D752" t="s">
        <v>249</v>
      </c>
      <c r="E752" t="s">
        <v>136</v>
      </c>
      <c r="G752" s="60">
        <v>2</v>
      </c>
      <c r="H752">
        <v>40</v>
      </c>
      <c r="I752" s="60">
        <v>80</v>
      </c>
      <c r="J752" s="40">
        <v>45708</v>
      </c>
      <c r="K752" t="s">
        <v>21</v>
      </c>
      <c r="L752" t="s">
        <v>250</v>
      </c>
      <c r="N752" t="str">
        <f t="shared" si="36"/>
        <v>NÃO</v>
      </c>
      <c r="O752" t="str">
        <f t="shared" si="35"/>
        <v/>
      </c>
      <c r="P752" s="50" t="str">
        <f t="shared" si="37"/>
        <v>45708105318038646CAFÉ245708</v>
      </c>
      <c r="Q752" s="1">
        <f>IF(A752=0,"",VLOOKUP($A752,RESUMO!$A$8:$B$83,2,FALSE))</f>
        <v>20</v>
      </c>
    </row>
    <row r="753" spans="1:17" x14ac:dyDescent="0.25">
      <c r="A753" s="40">
        <v>45708</v>
      </c>
      <c r="B753" s="54">
        <v>1</v>
      </c>
      <c r="C753" t="s">
        <v>368</v>
      </c>
      <c r="D753" t="s">
        <v>369</v>
      </c>
      <c r="E753" t="s">
        <v>19</v>
      </c>
      <c r="G753" s="60">
        <v>1156</v>
      </c>
      <c r="H753">
        <v>1</v>
      </c>
      <c r="I753" s="60">
        <v>1156</v>
      </c>
      <c r="J753" s="40">
        <v>45708</v>
      </c>
      <c r="K753" t="s">
        <v>21</v>
      </c>
      <c r="L753" t="s">
        <v>370</v>
      </c>
      <c r="N753" t="str">
        <f t="shared" si="36"/>
        <v>NÃO</v>
      </c>
      <c r="O753" t="str">
        <f t="shared" si="35"/>
        <v/>
      </c>
      <c r="P753" s="50" t="str">
        <f t="shared" si="37"/>
        <v>45708103213713643SALÁRIO115645708</v>
      </c>
      <c r="Q753" s="1">
        <f>IF(A753=0,"",VLOOKUP($A753,RESUMO!$A$8:$B$83,2,FALSE))</f>
        <v>20</v>
      </c>
    </row>
    <row r="754" spans="1:17" x14ac:dyDescent="0.25">
      <c r="A754" s="40">
        <v>45708</v>
      </c>
      <c r="B754" s="54">
        <v>1</v>
      </c>
      <c r="C754" t="s">
        <v>368</v>
      </c>
      <c r="D754" t="s">
        <v>369</v>
      </c>
      <c r="E754" t="s">
        <v>136</v>
      </c>
      <c r="G754" s="60">
        <v>2</v>
      </c>
      <c r="H754">
        <v>40</v>
      </c>
      <c r="I754" s="60">
        <v>80</v>
      </c>
      <c r="J754" s="40">
        <v>45708</v>
      </c>
      <c r="K754" t="s">
        <v>21</v>
      </c>
      <c r="L754" t="s">
        <v>370</v>
      </c>
      <c r="N754" t="str">
        <f t="shared" si="36"/>
        <v>NÃO</v>
      </c>
      <c r="O754" t="str">
        <f t="shared" si="35"/>
        <v/>
      </c>
      <c r="P754" s="50" t="str">
        <f t="shared" si="37"/>
        <v>45708103213713643CAFÉ245708</v>
      </c>
      <c r="Q754" s="1">
        <f>IF(A754=0,"",VLOOKUP($A754,RESUMO!$A$8:$B$83,2,FALSE))</f>
        <v>20</v>
      </c>
    </row>
    <row r="755" spans="1:17" x14ac:dyDescent="0.25">
      <c r="A755" s="40">
        <v>45708</v>
      </c>
      <c r="B755" s="54">
        <v>1</v>
      </c>
      <c r="C755" t="s">
        <v>416</v>
      </c>
      <c r="D755" t="s">
        <v>417</v>
      </c>
      <c r="E755" t="s">
        <v>19</v>
      </c>
      <c r="G755" s="60">
        <v>854.8</v>
      </c>
      <c r="H755">
        <v>1</v>
      </c>
      <c r="I755" s="60">
        <v>854.8</v>
      </c>
      <c r="J755" s="40">
        <v>45708</v>
      </c>
      <c r="K755" t="s">
        <v>21</v>
      </c>
      <c r="L755" t="s">
        <v>418</v>
      </c>
      <c r="N755" t="str">
        <f t="shared" si="36"/>
        <v>NÃO</v>
      </c>
      <c r="O755" t="str">
        <f t="shared" si="35"/>
        <v/>
      </c>
      <c r="P755" s="50" t="str">
        <f t="shared" si="37"/>
        <v>45708116700914655SALÁRIO854,845708</v>
      </c>
      <c r="Q755" s="1">
        <f>IF(A755=0,"",VLOOKUP($A755,RESUMO!$A$8:$B$83,2,FALSE))</f>
        <v>20</v>
      </c>
    </row>
    <row r="756" spans="1:17" x14ac:dyDescent="0.25">
      <c r="A756" s="40">
        <v>45708</v>
      </c>
      <c r="B756" s="54">
        <v>1</v>
      </c>
      <c r="C756" t="s">
        <v>416</v>
      </c>
      <c r="D756" t="s">
        <v>417</v>
      </c>
      <c r="E756" t="s">
        <v>136</v>
      </c>
      <c r="G756" s="60">
        <v>2</v>
      </c>
      <c r="H756">
        <v>41</v>
      </c>
      <c r="I756" s="60">
        <v>82</v>
      </c>
      <c r="J756" s="40">
        <v>45708</v>
      </c>
      <c r="K756" t="s">
        <v>21</v>
      </c>
      <c r="L756" t="s">
        <v>418</v>
      </c>
      <c r="N756" t="str">
        <f t="shared" si="36"/>
        <v>NÃO</v>
      </c>
      <c r="O756" t="str">
        <f t="shared" si="35"/>
        <v/>
      </c>
      <c r="P756" s="50" t="str">
        <f t="shared" si="37"/>
        <v>45708116700914655CAFÉ245708</v>
      </c>
      <c r="Q756" s="1">
        <f>IF(A756=0,"",VLOOKUP($A756,RESUMO!$A$8:$B$83,2,FALSE))</f>
        <v>20</v>
      </c>
    </row>
    <row r="757" spans="1:17" x14ac:dyDescent="0.25">
      <c r="A757" s="40">
        <v>45708</v>
      </c>
      <c r="B757" s="54">
        <v>1</v>
      </c>
      <c r="C757" t="s">
        <v>419</v>
      </c>
      <c r="D757" t="s">
        <v>420</v>
      </c>
      <c r="E757" t="s">
        <v>19</v>
      </c>
      <c r="G757" s="60">
        <v>672.4</v>
      </c>
      <c r="H757">
        <v>1</v>
      </c>
      <c r="I757" s="60">
        <v>672.4</v>
      </c>
      <c r="J757" s="40">
        <v>45708</v>
      </c>
      <c r="K757" t="s">
        <v>21</v>
      </c>
      <c r="L757" t="s">
        <v>421</v>
      </c>
      <c r="N757" t="str">
        <f t="shared" si="36"/>
        <v>NÃO</v>
      </c>
      <c r="O757" t="str">
        <f t="shared" si="35"/>
        <v/>
      </c>
      <c r="P757" s="50" t="str">
        <f t="shared" si="37"/>
        <v>45708116700955688SALÁRIO672,445708</v>
      </c>
      <c r="Q757" s="1">
        <f>IF(A757=0,"",VLOOKUP($A757,RESUMO!$A$8:$B$83,2,FALSE))</f>
        <v>20</v>
      </c>
    </row>
    <row r="758" spans="1:17" x14ac:dyDescent="0.25">
      <c r="A758" s="40">
        <v>45708</v>
      </c>
      <c r="B758" s="54">
        <v>1</v>
      </c>
      <c r="C758" t="s">
        <v>419</v>
      </c>
      <c r="D758" t="s">
        <v>420</v>
      </c>
      <c r="E758" t="s">
        <v>136</v>
      </c>
      <c r="G758" s="60">
        <v>2</v>
      </c>
      <c r="H758">
        <v>41</v>
      </c>
      <c r="I758" s="60">
        <v>82</v>
      </c>
      <c r="J758" s="40">
        <v>45708</v>
      </c>
      <c r="K758" t="s">
        <v>21</v>
      </c>
      <c r="L758" t="s">
        <v>421</v>
      </c>
      <c r="N758" t="str">
        <f t="shared" si="36"/>
        <v>NÃO</v>
      </c>
      <c r="O758" t="str">
        <f t="shared" si="35"/>
        <v/>
      </c>
      <c r="P758" s="50" t="str">
        <f t="shared" si="37"/>
        <v>45708116700955688CAFÉ245708</v>
      </c>
      <c r="Q758" s="1">
        <f>IF(A758=0,"",VLOOKUP($A758,RESUMO!$A$8:$B$83,2,FALSE))</f>
        <v>20</v>
      </c>
    </row>
    <row r="759" spans="1:17" x14ac:dyDescent="0.25">
      <c r="A759" s="40">
        <v>45708</v>
      </c>
      <c r="B759" s="54">
        <v>1</v>
      </c>
      <c r="C759" t="s">
        <v>282</v>
      </c>
      <c r="D759" t="s">
        <v>283</v>
      </c>
      <c r="E759" t="s">
        <v>19</v>
      </c>
      <c r="G759" s="60">
        <v>1156</v>
      </c>
      <c r="H759">
        <v>1</v>
      </c>
      <c r="I759" s="60">
        <v>1156</v>
      </c>
      <c r="J759" s="40">
        <v>45708</v>
      </c>
      <c r="K759" t="s">
        <v>21</v>
      </c>
      <c r="L759" t="s">
        <v>284</v>
      </c>
      <c r="N759" t="str">
        <f t="shared" si="36"/>
        <v>NÃO</v>
      </c>
      <c r="O759" t="str">
        <f t="shared" si="35"/>
        <v/>
      </c>
      <c r="P759" s="50" t="str">
        <f t="shared" si="37"/>
        <v>45708103120153567SALÁRIO115645708</v>
      </c>
      <c r="Q759" s="1">
        <f>IF(A759=0,"",VLOOKUP($A759,RESUMO!$A$8:$B$83,2,FALSE))</f>
        <v>20</v>
      </c>
    </row>
    <row r="760" spans="1:17" x14ac:dyDescent="0.25">
      <c r="A760" s="40">
        <v>45708</v>
      </c>
      <c r="B760" s="54">
        <v>1</v>
      </c>
      <c r="C760" t="s">
        <v>282</v>
      </c>
      <c r="D760" t="s">
        <v>283</v>
      </c>
      <c r="E760" t="s">
        <v>136</v>
      </c>
      <c r="G760" s="60">
        <v>2</v>
      </c>
      <c r="H760">
        <v>29</v>
      </c>
      <c r="I760" s="60">
        <v>58</v>
      </c>
      <c r="J760" s="40">
        <v>45708</v>
      </c>
      <c r="K760" t="s">
        <v>21</v>
      </c>
      <c r="L760" t="s">
        <v>284</v>
      </c>
      <c r="N760" t="str">
        <f t="shared" si="36"/>
        <v>NÃO</v>
      </c>
      <c r="O760" t="str">
        <f t="shared" si="35"/>
        <v/>
      </c>
      <c r="P760" s="50" t="str">
        <f t="shared" si="37"/>
        <v>45708103120153567CAFÉ245708</v>
      </c>
      <c r="Q760" s="1">
        <f>IF(A760=0,"",VLOOKUP($A760,RESUMO!$A$8:$B$83,2,FALSE))</f>
        <v>20</v>
      </c>
    </row>
    <row r="761" spans="1:17" x14ac:dyDescent="0.25">
      <c r="A761" s="40">
        <v>45708</v>
      </c>
      <c r="B761" s="54">
        <v>1</v>
      </c>
      <c r="C761" t="s">
        <v>659</v>
      </c>
      <c r="D761" t="s">
        <v>660</v>
      </c>
      <c r="E761" t="s">
        <v>19</v>
      </c>
      <c r="G761" s="60">
        <v>1156</v>
      </c>
      <c r="H761">
        <v>1</v>
      </c>
      <c r="I761" s="60">
        <v>1156</v>
      </c>
      <c r="J761" s="40">
        <v>45708</v>
      </c>
      <c r="K761" t="s">
        <v>21</v>
      </c>
      <c r="L761" t="s">
        <v>661</v>
      </c>
      <c r="N761" t="str">
        <f t="shared" si="36"/>
        <v>NÃO</v>
      </c>
      <c r="O761" t="str">
        <f t="shared" si="35"/>
        <v/>
      </c>
      <c r="P761" s="50" t="str">
        <f t="shared" si="37"/>
        <v>45708184655364220SALÁRIO115645708</v>
      </c>
      <c r="Q761" s="1">
        <f>IF(A761=0,"",VLOOKUP($A761,RESUMO!$A$8:$B$83,2,FALSE))</f>
        <v>20</v>
      </c>
    </row>
    <row r="762" spans="1:17" x14ac:dyDescent="0.25">
      <c r="A762" s="40">
        <v>45708</v>
      </c>
      <c r="B762" s="54">
        <v>1</v>
      </c>
      <c r="C762" t="s">
        <v>659</v>
      </c>
      <c r="D762" t="s">
        <v>660</v>
      </c>
      <c r="E762" t="s">
        <v>136</v>
      </c>
      <c r="G762" s="60">
        <v>2</v>
      </c>
      <c r="H762">
        <v>29</v>
      </c>
      <c r="I762" s="60">
        <v>58</v>
      </c>
      <c r="J762" s="40">
        <v>45708</v>
      </c>
      <c r="K762" t="s">
        <v>21</v>
      </c>
      <c r="L762" t="s">
        <v>661</v>
      </c>
      <c r="N762" t="str">
        <f t="shared" si="36"/>
        <v>NÃO</v>
      </c>
      <c r="O762" t="str">
        <f t="shared" si="35"/>
        <v/>
      </c>
      <c r="P762" s="50" t="str">
        <f t="shared" si="37"/>
        <v>45708184655364220CAFÉ245708</v>
      </c>
      <c r="Q762" s="1">
        <f>IF(A762=0,"",VLOOKUP($A762,RESUMO!$A$8:$B$83,2,FALSE))</f>
        <v>20</v>
      </c>
    </row>
    <row r="763" spans="1:17" x14ac:dyDescent="0.25">
      <c r="A763" s="40">
        <v>45708</v>
      </c>
      <c r="B763" s="54">
        <v>2</v>
      </c>
      <c r="C763" t="s">
        <v>193</v>
      </c>
      <c r="D763" t="s">
        <v>194</v>
      </c>
      <c r="E763" t="s">
        <v>703</v>
      </c>
      <c r="G763" s="60">
        <v>1350</v>
      </c>
      <c r="H763">
        <v>1</v>
      </c>
      <c r="I763" s="60">
        <v>1350</v>
      </c>
      <c r="J763" s="40">
        <v>45708</v>
      </c>
      <c r="K763" t="s">
        <v>47</v>
      </c>
      <c r="L763" t="s">
        <v>596</v>
      </c>
      <c r="N763" t="str">
        <f t="shared" si="36"/>
        <v>NÃO</v>
      </c>
      <c r="O763" t="str">
        <f t="shared" si="35"/>
        <v/>
      </c>
      <c r="P763" s="50" t="str">
        <f t="shared" si="37"/>
        <v>45708237052904870AREIA - PED. Nº 5065
135045708</v>
      </c>
      <c r="Q763" s="1">
        <f>IF(A763=0,"",VLOOKUP($A763,RESUMO!$A$8:$B$83,2,FALSE))</f>
        <v>20</v>
      </c>
    </row>
    <row r="764" spans="1:17" x14ac:dyDescent="0.25">
      <c r="A764" s="40">
        <v>45708</v>
      </c>
      <c r="B764" s="54">
        <v>3</v>
      </c>
      <c r="C764" t="s">
        <v>528</v>
      </c>
      <c r="D764" t="s">
        <v>529</v>
      </c>
      <c r="E764" t="s">
        <v>704</v>
      </c>
      <c r="G764" s="60">
        <v>277.35000000000002</v>
      </c>
      <c r="H764">
        <v>1</v>
      </c>
      <c r="I764" s="60">
        <v>277.35000000000002</v>
      </c>
      <c r="J764" s="40">
        <v>45715</v>
      </c>
      <c r="K764" t="s">
        <v>495</v>
      </c>
      <c r="L764" t="s">
        <v>588</v>
      </c>
      <c r="N764" t="str">
        <f t="shared" si="36"/>
        <v>NÃO</v>
      </c>
      <c r="O764" t="str">
        <f t="shared" si="35"/>
        <v/>
      </c>
      <c r="P764" s="50" t="str">
        <f t="shared" si="37"/>
        <v>45708317155730000164REF. 02/2025277,3545715</v>
      </c>
      <c r="Q764" s="1">
        <f>IF(A764=0,"",VLOOKUP($A764,RESUMO!$A$8:$B$83,2,FALSE))</f>
        <v>20</v>
      </c>
    </row>
    <row r="765" spans="1:17" x14ac:dyDescent="0.25">
      <c r="A765" s="40">
        <v>45708</v>
      </c>
      <c r="B765" s="54">
        <v>3</v>
      </c>
      <c r="C765" t="s">
        <v>184</v>
      </c>
      <c r="D765" t="s">
        <v>185</v>
      </c>
      <c r="E765" t="s">
        <v>705</v>
      </c>
      <c r="F765" t="s">
        <v>706</v>
      </c>
      <c r="G765" s="60">
        <v>1515.89</v>
      </c>
      <c r="H765">
        <v>1</v>
      </c>
      <c r="I765" s="60">
        <v>1515.89</v>
      </c>
      <c r="J765" s="40">
        <v>45716</v>
      </c>
      <c r="K765" t="s">
        <v>21</v>
      </c>
      <c r="L765" t="s">
        <v>588</v>
      </c>
      <c r="N765" t="str">
        <f t="shared" si="36"/>
        <v>NÃO</v>
      </c>
      <c r="O765" t="str">
        <f t="shared" si="35"/>
        <v/>
      </c>
      <c r="P765" s="50" t="str">
        <f t="shared" si="37"/>
        <v>45708339350424000111MATERIAIS DIVEROS1515,8945716</v>
      </c>
      <c r="Q765" s="1">
        <f>IF(A765=0,"",VLOOKUP($A765,RESUMO!$A$8:$B$83,2,FALSE))</f>
        <v>20</v>
      </c>
    </row>
    <row r="766" spans="1:17" x14ac:dyDescent="0.25">
      <c r="A766" s="40">
        <v>45708</v>
      </c>
      <c r="B766" s="54">
        <v>3</v>
      </c>
      <c r="C766" t="s">
        <v>180</v>
      </c>
      <c r="D766" t="s">
        <v>181</v>
      </c>
      <c r="E766" t="s">
        <v>707</v>
      </c>
      <c r="F766" t="s">
        <v>708</v>
      </c>
      <c r="G766" s="60">
        <v>1171</v>
      </c>
      <c r="H766">
        <v>1</v>
      </c>
      <c r="I766" s="60">
        <v>1171</v>
      </c>
      <c r="J766" s="40">
        <v>45722</v>
      </c>
      <c r="K766" t="s">
        <v>39</v>
      </c>
      <c r="L766" t="s">
        <v>588</v>
      </c>
      <c r="N766" t="str">
        <f t="shared" si="36"/>
        <v>NÃO</v>
      </c>
      <c r="O766" t="str">
        <f t="shared" si="35"/>
        <v/>
      </c>
      <c r="P766" s="50" t="str">
        <f t="shared" si="37"/>
        <v>45708307409393000130GUINCHO, MARTELO, ANDAIME, SERRA117145722</v>
      </c>
      <c r="Q766" s="1">
        <f>IF(A766=0,"",VLOOKUP($A766,RESUMO!$A$8:$B$83,2,FALSE))</f>
        <v>20</v>
      </c>
    </row>
    <row r="767" spans="1:17" x14ac:dyDescent="0.25">
      <c r="A767" s="40">
        <v>45708</v>
      </c>
      <c r="B767" s="54">
        <v>3</v>
      </c>
      <c r="C767" t="s">
        <v>180</v>
      </c>
      <c r="D767" t="s">
        <v>181</v>
      </c>
      <c r="E767" t="s">
        <v>709</v>
      </c>
      <c r="F767" t="s">
        <v>710</v>
      </c>
      <c r="G767" s="60">
        <v>90</v>
      </c>
      <c r="H767">
        <v>1</v>
      </c>
      <c r="I767" s="60">
        <v>90</v>
      </c>
      <c r="J767" s="40">
        <v>45722</v>
      </c>
      <c r="K767" t="s">
        <v>39</v>
      </c>
      <c r="L767" t="s">
        <v>588</v>
      </c>
      <c r="N767" t="str">
        <f t="shared" si="36"/>
        <v>NÃO</v>
      </c>
      <c r="O767" t="str">
        <f t="shared" si="35"/>
        <v/>
      </c>
      <c r="P767" s="50" t="str">
        <f t="shared" si="37"/>
        <v>45708307409393000130DISCO DIAMANTADO9045722</v>
      </c>
      <c r="Q767" s="1">
        <f>IF(A767=0,"",VLOOKUP($A767,RESUMO!$A$8:$B$83,2,FALSE))</f>
        <v>20</v>
      </c>
    </row>
    <row r="768" spans="1:17" x14ac:dyDescent="0.25">
      <c r="A768" s="40">
        <v>45708</v>
      </c>
      <c r="B768" s="54">
        <v>3</v>
      </c>
      <c r="C768" t="s">
        <v>128</v>
      </c>
      <c r="D768" t="s">
        <v>129</v>
      </c>
      <c r="E768" t="s">
        <v>711</v>
      </c>
      <c r="F768" t="s">
        <v>712</v>
      </c>
      <c r="G768" s="60">
        <v>3639.61</v>
      </c>
      <c r="H768">
        <v>1</v>
      </c>
      <c r="I768" s="60">
        <v>3639.61</v>
      </c>
      <c r="J768" s="40">
        <v>45716</v>
      </c>
      <c r="K768" t="s">
        <v>21</v>
      </c>
      <c r="L768" t="s">
        <v>588</v>
      </c>
      <c r="N768" t="str">
        <f t="shared" si="36"/>
        <v>NÃO</v>
      </c>
      <c r="O768" t="str">
        <f t="shared" si="35"/>
        <v/>
      </c>
      <c r="P768" s="50" t="str">
        <f t="shared" si="37"/>
        <v>45708324654133000220CESTAS BÁSICAS3639,6145716</v>
      </c>
      <c r="Q768" s="1">
        <f>IF(A768=0,"",VLOOKUP($A768,RESUMO!$A$8:$B$83,2,FALSE))</f>
        <v>20</v>
      </c>
    </row>
    <row r="769" spans="1:17" x14ac:dyDescent="0.25">
      <c r="A769" s="40">
        <v>45708</v>
      </c>
      <c r="B769" s="54">
        <v>3</v>
      </c>
      <c r="C769" t="s">
        <v>124</v>
      </c>
      <c r="D769" t="s">
        <v>125</v>
      </c>
      <c r="E769" t="s">
        <v>126</v>
      </c>
      <c r="G769" s="60">
        <v>259.44</v>
      </c>
      <c r="H769">
        <v>1</v>
      </c>
      <c r="I769" s="60">
        <v>259.44</v>
      </c>
      <c r="J769" s="40">
        <v>45716</v>
      </c>
      <c r="K769" t="s">
        <v>21</v>
      </c>
      <c r="L769" t="s">
        <v>588</v>
      </c>
      <c r="N769" t="str">
        <f t="shared" si="36"/>
        <v>NÃO</v>
      </c>
      <c r="O769" t="str">
        <f t="shared" si="35"/>
        <v/>
      </c>
      <c r="P769" s="50" t="str">
        <f t="shared" si="37"/>
        <v>45708338727707000177SEGURO COLABORADORES259,4445716</v>
      </c>
      <c r="Q769" s="1">
        <f>IF(A769=0,"",VLOOKUP($A769,RESUMO!$A$8:$B$83,2,FALSE))</f>
        <v>20</v>
      </c>
    </row>
    <row r="770" spans="1:17" x14ac:dyDescent="0.25">
      <c r="A770" s="40">
        <v>45708</v>
      </c>
      <c r="B770" s="54">
        <v>3</v>
      </c>
      <c r="C770" t="s">
        <v>180</v>
      </c>
      <c r="D770" t="s">
        <v>181</v>
      </c>
      <c r="E770" t="s">
        <v>713</v>
      </c>
      <c r="F770" t="s">
        <v>714</v>
      </c>
      <c r="G770" s="60">
        <v>915</v>
      </c>
      <c r="H770">
        <v>1</v>
      </c>
      <c r="I770" s="60">
        <v>915</v>
      </c>
      <c r="J770" s="40">
        <v>45710</v>
      </c>
      <c r="K770" t="s">
        <v>39</v>
      </c>
      <c r="L770" t="s">
        <v>588</v>
      </c>
      <c r="N770" t="str">
        <f t="shared" si="36"/>
        <v>NÃO</v>
      </c>
      <c r="O770" t="str">
        <f t="shared" ref="O770:O785" si="38">IF($B770=5,"SIM","")</f>
        <v/>
      </c>
      <c r="P770" s="50" t="str">
        <f t="shared" si="37"/>
        <v>45708307409393000130SERRA, PISTOLA91545710</v>
      </c>
      <c r="Q770" s="1">
        <f>IF(A770=0,"",VLOOKUP($A770,RESUMO!$A$8:$B$83,2,FALSE))</f>
        <v>20</v>
      </c>
    </row>
    <row r="771" spans="1:17" x14ac:dyDescent="0.25">
      <c r="A771" s="40">
        <v>45708</v>
      </c>
      <c r="B771" s="54">
        <v>3</v>
      </c>
      <c r="C771" t="s">
        <v>217</v>
      </c>
      <c r="D771" t="s">
        <v>218</v>
      </c>
      <c r="E771" t="s">
        <v>715</v>
      </c>
      <c r="F771" t="s">
        <v>716</v>
      </c>
      <c r="G771" s="60">
        <v>1318</v>
      </c>
      <c r="H771">
        <v>1</v>
      </c>
      <c r="I771" s="60">
        <v>1318</v>
      </c>
      <c r="J771" s="40">
        <v>45722</v>
      </c>
      <c r="K771" t="s">
        <v>21</v>
      </c>
      <c r="L771" t="s">
        <v>588</v>
      </c>
      <c r="N771" t="str">
        <f t="shared" si="36"/>
        <v>NÃO</v>
      </c>
      <c r="O771" t="str">
        <f t="shared" si="38"/>
        <v/>
      </c>
      <c r="P771" s="50" t="str">
        <f t="shared" si="37"/>
        <v>45708351708324000110UNIFORMES131845722</v>
      </c>
      <c r="Q771" s="1">
        <f>IF(A771=0,"",VLOOKUP($A771,RESUMO!$A$8:$B$83,2,FALSE))</f>
        <v>20</v>
      </c>
    </row>
    <row r="772" spans="1:17" x14ac:dyDescent="0.25">
      <c r="A772" s="40">
        <v>45708</v>
      </c>
      <c r="B772" s="54">
        <v>3</v>
      </c>
      <c r="C772" t="s">
        <v>180</v>
      </c>
      <c r="D772" t="s">
        <v>181</v>
      </c>
      <c r="E772" t="s">
        <v>717</v>
      </c>
      <c r="F772" t="s">
        <v>718</v>
      </c>
      <c r="G772" s="60">
        <v>205</v>
      </c>
      <c r="H772">
        <v>1</v>
      </c>
      <c r="I772" s="60">
        <v>205</v>
      </c>
      <c r="J772" s="40">
        <v>45716</v>
      </c>
      <c r="K772" t="s">
        <v>39</v>
      </c>
      <c r="L772" t="s">
        <v>588</v>
      </c>
      <c r="N772" t="str">
        <f t="shared" si="36"/>
        <v>NÃO</v>
      </c>
      <c r="O772" t="str">
        <f t="shared" si="38"/>
        <v/>
      </c>
      <c r="P772" s="50" t="str">
        <f t="shared" si="37"/>
        <v>45708307409393000130MARTELETE20545716</v>
      </c>
      <c r="Q772" s="1">
        <f>IF(A772=0,"",VLOOKUP($A772,RESUMO!$A$8:$B$83,2,FALSE))</f>
        <v>20</v>
      </c>
    </row>
    <row r="773" spans="1:17" x14ac:dyDescent="0.25">
      <c r="A773" s="40">
        <v>45708</v>
      </c>
      <c r="B773" s="54">
        <v>3</v>
      </c>
      <c r="C773" t="s">
        <v>295</v>
      </c>
      <c r="D773" t="s">
        <v>296</v>
      </c>
      <c r="E773" t="s">
        <v>649</v>
      </c>
      <c r="G773" s="60">
        <v>168</v>
      </c>
      <c r="H773">
        <v>1</v>
      </c>
      <c r="I773" s="60">
        <v>168</v>
      </c>
      <c r="J773" s="40">
        <v>45712</v>
      </c>
      <c r="K773" t="s">
        <v>21</v>
      </c>
      <c r="L773" t="s">
        <v>588</v>
      </c>
      <c r="N773" t="str">
        <f t="shared" si="36"/>
        <v>NÃO</v>
      </c>
      <c r="O773" t="str">
        <f t="shared" si="38"/>
        <v/>
      </c>
      <c r="P773" s="50" t="str">
        <f t="shared" si="37"/>
        <v>45708336245582000113REALIZAÇÃO DE EXAMES16845712</v>
      </c>
      <c r="Q773" s="1">
        <f>IF(A773=0,"",VLOOKUP($A773,RESUMO!$A$8:$B$83,2,FALSE))</f>
        <v>20</v>
      </c>
    </row>
    <row r="774" spans="1:17" x14ac:dyDescent="0.25">
      <c r="A774" s="40">
        <v>45708</v>
      </c>
      <c r="B774" s="54">
        <v>3</v>
      </c>
      <c r="C774" t="s">
        <v>251</v>
      </c>
      <c r="D774" t="s">
        <v>252</v>
      </c>
      <c r="E774" t="s">
        <v>647</v>
      </c>
      <c r="G774" s="60">
        <v>2408.23</v>
      </c>
      <c r="H774">
        <v>1</v>
      </c>
      <c r="I774" s="60">
        <v>2408.23</v>
      </c>
      <c r="J774" s="40">
        <v>45708</v>
      </c>
      <c r="K774" t="s">
        <v>21</v>
      </c>
      <c r="L774" t="s">
        <v>588</v>
      </c>
      <c r="N774" t="str">
        <f t="shared" si="36"/>
        <v>NÃO</v>
      </c>
      <c r="O774" t="str">
        <f t="shared" si="38"/>
        <v/>
      </c>
      <c r="P774" s="50" t="str">
        <f t="shared" si="37"/>
        <v>45708300360305000104REF. 01/20252408,2345708</v>
      </c>
      <c r="Q774" s="1">
        <f>IF(A774=0,"",VLOOKUP($A774,RESUMO!$A$8:$B$83,2,FALSE))</f>
        <v>20</v>
      </c>
    </row>
    <row r="775" spans="1:17" x14ac:dyDescent="0.25">
      <c r="A775" s="40">
        <v>45708</v>
      </c>
      <c r="B775" s="54">
        <v>3</v>
      </c>
      <c r="C775" t="s">
        <v>255</v>
      </c>
      <c r="D775" t="s">
        <v>256</v>
      </c>
      <c r="E775" t="s">
        <v>647</v>
      </c>
      <c r="G775" s="60">
        <v>11907.68</v>
      </c>
      <c r="H775">
        <v>1</v>
      </c>
      <c r="I775" s="60">
        <v>11907.68</v>
      </c>
      <c r="J775" s="40">
        <v>45708</v>
      </c>
      <c r="K775" t="s">
        <v>21</v>
      </c>
      <c r="L775" t="s">
        <v>588</v>
      </c>
      <c r="N775" t="str">
        <f t="shared" si="36"/>
        <v>NÃO</v>
      </c>
      <c r="O775" t="str">
        <f t="shared" si="38"/>
        <v/>
      </c>
      <c r="P775" s="50" t="str">
        <f t="shared" si="37"/>
        <v>45708300394460000141REF. 01/202511907,6845708</v>
      </c>
      <c r="Q775" s="1">
        <f>IF(A775=0,"",VLOOKUP($A775,RESUMO!$A$8:$B$83,2,FALSE))</f>
        <v>20</v>
      </c>
    </row>
    <row r="776" spans="1:17" x14ac:dyDescent="0.25">
      <c r="A776" s="40">
        <v>45708</v>
      </c>
      <c r="B776" s="54">
        <v>3</v>
      </c>
      <c r="C776" t="s">
        <v>719</v>
      </c>
      <c r="D776" t="s">
        <v>216</v>
      </c>
      <c r="E776" t="s">
        <v>647</v>
      </c>
      <c r="G776" s="60">
        <v>147.36000000000001</v>
      </c>
      <c r="H776">
        <v>1</v>
      </c>
      <c r="I776" s="60">
        <v>147.36000000000001</v>
      </c>
      <c r="J776" s="40">
        <v>45708</v>
      </c>
      <c r="K776" t="s">
        <v>21</v>
      </c>
      <c r="L776" t="s">
        <v>35</v>
      </c>
      <c r="N776" t="str">
        <f t="shared" si="36"/>
        <v>NÃO</v>
      </c>
      <c r="O776" t="str">
        <f t="shared" si="38"/>
        <v/>
      </c>
      <c r="P776" s="50" t="str">
        <f t="shared" si="37"/>
        <v>45708300000011045REF. 01/2025147,3645708</v>
      </c>
      <c r="Q776" s="1">
        <f>IF(A776=0,"",VLOOKUP($A776,RESUMO!$A$8:$B$83,2,FALSE))</f>
        <v>20</v>
      </c>
    </row>
    <row r="777" spans="1:17" x14ac:dyDescent="0.25">
      <c r="A777" s="40">
        <v>45708</v>
      </c>
      <c r="B777" s="54">
        <v>3</v>
      </c>
      <c r="C777" t="s">
        <v>241</v>
      </c>
      <c r="D777" t="s">
        <v>242</v>
      </c>
      <c r="E777" t="s">
        <v>720</v>
      </c>
      <c r="G777" s="60">
        <v>75</v>
      </c>
      <c r="H777">
        <v>1</v>
      </c>
      <c r="I777" s="60">
        <v>75</v>
      </c>
      <c r="J777" s="40">
        <v>45716</v>
      </c>
      <c r="K777" t="s">
        <v>39</v>
      </c>
      <c r="L777" t="s">
        <v>588</v>
      </c>
      <c r="N777" t="str">
        <f t="shared" si="36"/>
        <v>NÃO</v>
      </c>
      <c r="O777" t="str">
        <f t="shared" si="38"/>
        <v/>
      </c>
      <c r="P777" s="50" t="str">
        <f t="shared" si="37"/>
        <v>45708334713151000109KIT SLUMP - MEDIÇÃO Nº 26668
7545716</v>
      </c>
      <c r="Q777" s="1">
        <f>IF(A777=0,"",VLOOKUP($A777,RESUMO!$A$8:$B$83,2,FALSE))</f>
        <v>20</v>
      </c>
    </row>
    <row r="778" spans="1:17" x14ac:dyDescent="0.25">
      <c r="A778" s="40">
        <v>45708</v>
      </c>
      <c r="B778" s="54">
        <v>3</v>
      </c>
      <c r="C778" t="s">
        <v>493</v>
      </c>
      <c r="D778" t="s">
        <v>494</v>
      </c>
      <c r="E778" t="s">
        <v>704</v>
      </c>
      <c r="G778" s="60">
        <v>91.92</v>
      </c>
      <c r="H778">
        <v>1</v>
      </c>
      <c r="I778" s="60">
        <v>91.92</v>
      </c>
      <c r="J778" s="40">
        <v>45706</v>
      </c>
      <c r="K778" t="s">
        <v>495</v>
      </c>
      <c r="L778" t="s">
        <v>588</v>
      </c>
      <c r="N778" t="str">
        <f t="shared" si="36"/>
        <v>NÃO</v>
      </c>
      <c r="O778" t="str">
        <f t="shared" si="38"/>
        <v/>
      </c>
      <c r="P778" s="50" t="str">
        <f t="shared" si="37"/>
        <v>45708317281106000103REF. 02/202591,9245706</v>
      </c>
      <c r="Q778" s="1">
        <f>IF(A778=0,"",VLOOKUP($A778,RESUMO!$A$8:$B$83,2,FALSE))</f>
        <v>20</v>
      </c>
    </row>
    <row r="779" spans="1:17" x14ac:dyDescent="0.25">
      <c r="A779" s="40">
        <v>45708</v>
      </c>
      <c r="B779" s="54">
        <v>3</v>
      </c>
      <c r="C779" t="s">
        <v>69</v>
      </c>
      <c r="D779" t="s">
        <v>70</v>
      </c>
      <c r="E779" t="s">
        <v>692</v>
      </c>
      <c r="G779" s="60">
        <v>2387.85</v>
      </c>
      <c r="H779">
        <v>1</v>
      </c>
      <c r="I779" s="60">
        <v>2387.85</v>
      </c>
      <c r="J779" s="40">
        <v>45716</v>
      </c>
      <c r="K779" t="s">
        <v>47</v>
      </c>
      <c r="L779" t="s">
        <v>588</v>
      </c>
      <c r="N779" t="str">
        <f t="shared" si="36"/>
        <v>NÃO</v>
      </c>
      <c r="O779" t="str">
        <f t="shared" si="38"/>
        <v/>
      </c>
      <c r="P779" s="50" t="str">
        <f t="shared" si="37"/>
        <v>45708342841924000160AÇO2387,8545716</v>
      </c>
      <c r="Q779" s="1">
        <f>IF(A779=0,"",VLOOKUP($A779,RESUMO!$A$8:$B$83,2,FALSE))</f>
        <v>20</v>
      </c>
    </row>
    <row r="780" spans="1:17" x14ac:dyDescent="0.25">
      <c r="A780" s="40">
        <v>45708</v>
      </c>
      <c r="B780" s="54">
        <v>4</v>
      </c>
      <c r="C780" t="s">
        <v>31</v>
      </c>
      <c r="D780" t="s">
        <v>32</v>
      </c>
      <c r="E780" t="s">
        <v>721</v>
      </c>
      <c r="F780"/>
      <c r="G780" s="60">
        <v>20</v>
      </c>
      <c r="H780">
        <v>1</v>
      </c>
      <c r="I780" s="60">
        <v>20</v>
      </c>
      <c r="J780" s="40">
        <v>45708</v>
      </c>
      <c r="K780" t="s">
        <v>21</v>
      </c>
      <c r="L780" t="s">
        <v>35</v>
      </c>
      <c r="M780"/>
      <c r="N780" t="str">
        <f t="shared" si="36"/>
        <v>NÃO</v>
      </c>
      <c r="O780" t="str">
        <f t="shared" si="38"/>
        <v/>
      </c>
      <c r="P780" s="50" t="str">
        <f t="shared" si="37"/>
        <v>45708427648990687FRETE UNIFORMES - RESTITUIÇÃO
2045708</v>
      </c>
      <c r="Q780" s="1">
        <f>IF(A780=0,"",VLOOKUP($A780,RESUMO!$A$8:$B$83,2,FALSE))</f>
        <v>20</v>
      </c>
    </row>
    <row r="781" spans="1:17" x14ac:dyDescent="0.25">
      <c r="A781" s="40">
        <v>45708</v>
      </c>
      <c r="B781" s="54">
        <v>5</v>
      </c>
      <c r="C781" t="s">
        <v>265</v>
      </c>
      <c r="D781" t="s">
        <v>266</v>
      </c>
      <c r="E781" t="s">
        <v>722</v>
      </c>
      <c r="F781" t="s">
        <v>723</v>
      </c>
      <c r="G781" s="60">
        <v>1950</v>
      </c>
      <c r="H781">
        <v>1</v>
      </c>
      <c r="I781" s="60">
        <v>1950</v>
      </c>
      <c r="J781" s="40">
        <v>45699</v>
      </c>
      <c r="K781" t="s">
        <v>47</v>
      </c>
      <c r="L781" t="s">
        <v>588</v>
      </c>
      <c r="M781"/>
      <c r="N781" t="str">
        <f t="shared" si="36"/>
        <v>NÃO</v>
      </c>
      <c r="O781" t="str">
        <f t="shared" si="38"/>
        <v>SIM</v>
      </c>
      <c r="P781" s="50" t="str">
        <f t="shared" si="37"/>
        <v>45708508858494000151BLOCO CANALETA195045699</v>
      </c>
      <c r="Q781" s="1">
        <f>IF(A781=0,"",VLOOKUP($A781,RESUMO!$A$8:$B$83,2,FALSE))</f>
        <v>20</v>
      </c>
    </row>
    <row r="782" spans="1:17" x14ac:dyDescent="0.25">
      <c r="A782" s="40">
        <v>45708</v>
      </c>
      <c r="B782" s="54">
        <v>3</v>
      </c>
      <c r="C782" t="s">
        <v>598</v>
      </c>
      <c r="D782" t="s">
        <v>599</v>
      </c>
      <c r="E782" t="s">
        <v>724</v>
      </c>
      <c r="F782"/>
      <c r="G782" s="60">
        <v>12500</v>
      </c>
      <c r="H782">
        <v>1</v>
      </c>
      <c r="I782" s="60">
        <v>12500</v>
      </c>
      <c r="J782" s="40">
        <v>45726</v>
      </c>
      <c r="K782" t="s">
        <v>47</v>
      </c>
      <c r="L782" t="s">
        <v>588</v>
      </c>
      <c r="M782"/>
      <c r="N782" t="str">
        <f t="shared" si="36"/>
        <v>NÃO</v>
      </c>
      <c r="O782" t="str">
        <f t="shared" si="38"/>
        <v/>
      </c>
      <c r="P782" s="50" t="str">
        <f t="shared" si="37"/>
        <v>45708320450277000123BEL LAR - PARC. 1/41250045726</v>
      </c>
      <c r="Q782" s="1">
        <f>IF(A782=0,"",VLOOKUP($A782,RESUMO!$A$8:$B$83,2,FALSE))</f>
        <v>20</v>
      </c>
    </row>
    <row r="783" spans="1:17" x14ac:dyDescent="0.25">
      <c r="A783" s="40">
        <v>45752</v>
      </c>
      <c r="B783" s="54">
        <v>3</v>
      </c>
      <c r="C783" t="s">
        <v>598</v>
      </c>
      <c r="D783" t="s">
        <v>599</v>
      </c>
      <c r="E783" t="s">
        <v>725</v>
      </c>
      <c r="F783"/>
      <c r="G783" s="60">
        <v>12500</v>
      </c>
      <c r="H783">
        <v>1</v>
      </c>
      <c r="I783" s="60">
        <v>12500</v>
      </c>
      <c r="J783" s="40">
        <v>45757</v>
      </c>
      <c r="K783" t="s">
        <v>47</v>
      </c>
      <c r="L783" t="s">
        <v>588</v>
      </c>
      <c r="M783"/>
      <c r="N783" t="str">
        <f t="shared" si="36"/>
        <v>NÃO</v>
      </c>
      <c r="O783" t="str">
        <f t="shared" si="38"/>
        <v/>
      </c>
      <c r="P783" s="50" t="str">
        <f t="shared" si="37"/>
        <v>45752320450277000123BEL LAR - PARC. 2/41250045757</v>
      </c>
      <c r="Q783" s="1">
        <f>IF(A783=0,"",VLOOKUP($A783,RESUMO!$A$8:$B$83,2,FALSE))</f>
        <v>23</v>
      </c>
    </row>
    <row r="784" spans="1:17" x14ac:dyDescent="0.25">
      <c r="A784" s="40">
        <v>45782</v>
      </c>
      <c r="B784" s="54">
        <v>3</v>
      </c>
      <c r="C784" t="s">
        <v>598</v>
      </c>
      <c r="D784" t="s">
        <v>599</v>
      </c>
      <c r="E784" t="s">
        <v>726</v>
      </c>
      <c r="F784"/>
      <c r="G784" s="60">
        <v>12500</v>
      </c>
      <c r="H784">
        <v>1</v>
      </c>
      <c r="I784" s="60">
        <v>12500</v>
      </c>
      <c r="J784" s="40">
        <v>45789</v>
      </c>
      <c r="K784" t="s">
        <v>47</v>
      </c>
      <c r="L784" t="s">
        <v>588</v>
      </c>
      <c r="M784"/>
      <c r="N784" t="str">
        <f t="shared" si="36"/>
        <v>NÃO</v>
      </c>
      <c r="O784" t="str">
        <f t="shared" si="38"/>
        <v/>
      </c>
      <c r="P784" s="50" t="str">
        <f t="shared" si="37"/>
        <v>45782320450277000123BEL LAR - PARC. 3/41250045789</v>
      </c>
      <c r="Q784" s="1">
        <f>IF(A784=0,"",VLOOKUP($A784,RESUMO!$A$8:$B$83,2,FALSE))</f>
        <v>25</v>
      </c>
    </row>
    <row r="785" spans="1:17" x14ac:dyDescent="0.25">
      <c r="A785" s="40">
        <v>45813</v>
      </c>
      <c r="B785" s="54">
        <v>3</v>
      </c>
      <c r="C785" t="s">
        <v>598</v>
      </c>
      <c r="D785" t="s">
        <v>599</v>
      </c>
      <c r="E785" t="s">
        <v>727</v>
      </c>
      <c r="F785"/>
      <c r="G785" s="60">
        <v>12500</v>
      </c>
      <c r="H785">
        <v>1</v>
      </c>
      <c r="I785" s="60">
        <v>12500</v>
      </c>
      <c r="J785" s="40">
        <v>45818</v>
      </c>
      <c r="K785" t="s">
        <v>47</v>
      </c>
      <c r="L785" t="s">
        <v>588</v>
      </c>
      <c r="M785"/>
      <c r="N785" t="str">
        <f t="shared" si="36"/>
        <v>NÃO</v>
      </c>
      <c r="O785" t="str">
        <f t="shared" si="38"/>
        <v/>
      </c>
      <c r="P785" s="50" t="str">
        <f t="shared" si="37"/>
        <v>45813320450277000123BEL LAR - PARC. 4/41250045818</v>
      </c>
      <c r="Q785" s="1">
        <f>IF(A785=0,"",VLOOKUP($A785,RESUMO!$A$8:$B$83,2,FALSE))</f>
        <v>27</v>
      </c>
    </row>
  </sheetData>
  <autoFilter ref="A1:Q486" xr:uid="{00000000-0009-0000-0000-000000000000}"/>
  <conditionalFormatting sqref="O2:P785">
    <cfRule type="cellIs" dxfId="3" priority="8" operator="equal">
      <formula>""</formula>
    </cfRule>
  </conditionalFormatting>
  <conditionalFormatting sqref="P2:P785">
    <cfRule type="duplicateValues" dxfId="2" priority="48"/>
  </conditionalFormatting>
  <conditionalFormatting sqref="P2:P1048576">
    <cfRule type="duplicateValues" dxfId="1" priority="17"/>
    <cfRule type="duplicateValues" dxfId="0" priority="18"/>
  </conditionalFormatting>
  <pageMargins left="0.511811024" right="0.511811024" top="0.78740157499999996" bottom="0.78740157499999996" header="0.31496062000000002" footer="0.31496062000000002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1"/>
  <dimension ref="A1:T83"/>
  <sheetViews>
    <sheetView showGridLines="0" zoomScale="80" zoomScaleNormal="80" workbookViewId="0">
      <selection activeCell="A9" sqref="A9:A80"/>
    </sheetView>
  </sheetViews>
  <sheetFormatPr defaultColWidth="8.875" defaultRowHeight="15.75" x14ac:dyDescent="0.25"/>
  <cols>
    <col min="1" max="1" width="13.875" style="1" customWidth="1"/>
    <col min="2" max="2" width="4.875" style="1" customWidth="1"/>
    <col min="3" max="11" width="15.875" style="1" customWidth="1"/>
    <col min="12" max="12" width="16.875" style="1" customWidth="1"/>
    <col min="13" max="81" width="8.875" style="1" customWidth="1"/>
    <col min="82" max="16384" width="8.875" style="1"/>
  </cols>
  <sheetData>
    <row r="1" spans="1:20" ht="69.95" customHeight="1" x14ac:dyDescent="0.25">
      <c r="D1" s="2"/>
      <c r="E1" s="2"/>
      <c r="G1" s="68" t="s">
        <v>728</v>
      </c>
      <c r="H1" s="69"/>
      <c r="I1" s="69"/>
      <c r="J1" s="69"/>
      <c r="K1" s="69"/>
      <c r="L1" s="69"/>
      <c r="N1" s="2"/>
      <c r="O1" s="2"/>
      <c r="P1" s="68"/>
      <c r="Q1" s="69"/>
      <c r="R1" s="69"/>
      <c r="S1" s="69"/>
      <c r="T1" s="69"/>
    </row>
    <row r="2" spans="1:20" ht="35.1" customHeight="1" x14ac:dyDescent="0.25">
      <c r="D2" s="2"/>
      <c r="E2" s="2"/>
      <c r="N2" s="2"/>
      <c r="O2" s="2"/>
      <c r="Q2" s="2"/>
    </row>
    <row r="3" spans="1:20" ht="35.1" customHeight="1" x14ac:dyDescent="0.25">
      <c r="A3" s="32" t="s">
        <v>729</v>
      </c>
      <c r="B3" s="5"/>
      <c r="D3" s="2"/>
      <c r="E3" s="2"/>
      <c r="K3" s="62" t="s">
        <v>730</v>
      </c>
      <c r="L3" s="63">
        <v>45417</v>
      </c>
      <c r="M3" s="5"/>
      <c r="N3" s="2"/>
      <c r="O3" s="2"/>
      <c r="Q3" s="2"/>
    </row>
    <row r="4" spans="1:20" ht="18.95" customHeight="1" x14ac:dyDescent="0.25">
      <c r="A4" s="3" t="s">
        <v>731</v>
      </c>
      <c r="B4" s="3"/>
      <c r="D4" s="2"/>
      <c r="E4" s="2"/>
      <c r="K4" s="62" t="s">
        <v>732</v>
      </c>
      <c r="L4" s="64">
        <v>0</v>
      </c>
      <c r="M4" s="3"/>
      <c r="N4" s="2"/>
      <c r="O4" s="2"/>
      <c r="Q4" s="2"/>
    </row>
    <row r="5" spans="1:20" ht="30" customHeight="1" x14ac:dyDescent="0.25"/>
    <row r="6" spans="1:20" ht="50.1" customHeight="1" thickBot="1" x14ac:dyDescent="0.3">
      <c r="A6" s="4" t="s">
        <v>733</v>
      </c>
      <c r="B6" s="4"/>
      <c r="N6" s="38"/>
    </row>
    <row r="7" spans="1:20" ht="17.100000000000001" hidden="1" customHeight="1" thickBot="1" x14ac:dyDescent="0.3">
      <c r="C7" s="1">
        <v>1</v>
      </c>
      <c r="D7" s="1">
        <v>2</v>
      </c>
      <c r="E7" s="1">
        <v>3</v>
      </c>
      <c r="F7" s="1">
        <v>4</v>
      </c>
      <c r="G7" s="1">
        <v>5</v>
      </c>
      <c r="H7" s="1">
        <v>6</v>
      </c>
    </row>
    <row r="8" spans="1:20" ht="81" customHeight="1" thickBot="1" x14ac:dyDescent="0.3">
      <c r="A8" s="10" t="s">
        <v>734</v>
      </c>
      <c r="B8" s="22" t="s">
        <v>735</v>
      </c>
      <c r="C8" s="11" t="s">
        <v>736</v>
      </c>
      <c r="D8" s="11" t="s">
        <v>737</v>
      </c>
      <c r="E8" s="11" t="s">
        <v>738</v>
      </c>
      <c r="F8" s="11" t="s">
        <v>739</v>
      </c>
      <c r="G8" s="11" t="s">
        <v>740</v>
      </c>
      <c r="H8" s="11" t="s">
        <v>741</v>
      </c>
      <c r="I8" s="37" t="s">
        <v>742</v>
      </c>
      <c r="J8" s="37" t="s">
        <v>743</v>
      </c>
      <c r="K8" s="12" t="s">
        <v>744</v>
      </c>
      <c r="L8" s="13" t="s">
        <v>745</v>
      </c>
    </row>
    <row r="9" spans="1:20" ht="24" customHeight="1" thickTop="1" x14ac:dyDescent="0.25">
      <c r="A9" s="61">
        <v>45417</v>
      </c>
      <c r="B9" s="23">
        <v>1</v>
      </c>
      <c r="C9" s="8">
        <f>SUMIFS(Dados!$I$1:$I$1974,Dados!$B$1:$B$1974,C$7,Dados!$A$1:$A$1974,$A9)</f>
        <v>2160</v>
      </c>
      <c r="D9" s="8">
        <f>SUMIFS(Dados!$I$1:$I$1974,Dados!$B$1:$B$1974,D$7,Dados!$A$1:$A$1974,$A9)</f>
        <v>674</v>
      </c>
      <c r="E9" s="8">
        <f>SUMIFS(Dados!$I$1:$I$1974,Dados!$B$1:$B$1974,E$7,Dados!$A$1:$A$1974,$A9)</f>
        <v>0</v>
      </c>
      <c r="F9" s="8">
        <f>SUMIFS(Dados!$I$1:$I$1974,Dados!$B$1:$B$1974,F$7,Dados!$A$1:$A$1974,$A9)</f>
        <v>199.28</v>
      </c>
      <c r="G9" s="8">
        <f>SUMIFS(Dados!$I$1:$I$1974,Dados!$B$1:$B$1974,G$7,Dados!$A$1:$A$1974,$A9)</f>
        <v>37782</v>
      </c>
      <c r="H9" s="8">
        <f>SUMIFS(Dados!$I$1:$I$1974,Dados!$B$1:$B$1974,H$7,Dados!$A$1:$A$1974,$A9)</f>
        <v>0</v>
      </c>
      <c r="I9" s="8">
        <f t="shared" ref="I9:I40" si="0">SUM(C9:H9)</f>
        <v>40815.279999999999</v>
      </c>
      <c r="J9" s="8">
        <f t="shared" ref="J9:J40" si="1">ROUND(I9*$L$4,2)</f>
        <v>0</v>
      </c>
      <c r="K9" s="8">
        <f t="shared" ref="K9:K40" si="2">SUM(I9:J9)</f>
        <v>40815.279999999999</v>
      </c>
      <c r="L9" s="9">
        <f>K9</f>
        <v>40815.279999999999</v>
      </c>
      <c r="N9" s="34"/>
    </row>
    <row r="10" spans="1:20" ht="24" customHeight="1" x14ac:dyDescent="0.25">
      <c r="A10" s="61">
        <v>45432</v>
      </c>
      <c r="B10" s="24">
        <f t="shared" ref="B10:B41" si="3">B9+1</f>
        <v>2</v>
      </c>
      <c r="C10" s="8">
        <f>SUMIFS(Dados!$I$1:$I$1974,Dados!$B$1:$B$1974,C$7,Dados!$A$1:$A$1974,$A10)</f>
        <v>7360</v>
      </c>
      <c r="D10" s="8">
        <f>SUMIFS(Dados!$I$1:$I$1974,Dados!$B$1:$B$1974,D$7,Dados!$A$1:$A$1974,$A10)</f>
        <v>0</v>
      </c>
      <c r="E10" s="8">
        <f>SUMIFS(Dados!$I$1:$I$1974,Dados!$B$1:$B$1974,E$7,Dados!$A$1:$A$1974,$A10)</f>
        <v>358.95</v>
      </c>
      <c r="F10" s="8">
        <f>SUMIFS(Dados!$I$1:$I$1974,Dados!$B$1:$B$1974,F$7,Dados!$A$1:$A$1974,$A10)</f>
        <v>0</v>
      </c>
      <c r="G10" s="8">
        <f>SUMIFS(Dados!$I$1:$I$1974,Dados!$B$1:$B$1974,G$7,Dados!$A$1:$A$1974,$A10)</f>
        <v>181760.95</v>
      </c>
      <c r="H10" s="8">
        <f>SUMIFS(Dados!$I$1:$I$1974,Dados!$B$1:$B$1974,H$7,Dados!$A$1:$A$1974,$A10)</f>
        <v>0</v>
      </c>
      <c r="I10" s="8">
        <f t="shared" si="0"/>
        <v>189479.90000000002</v>
      </c>
      <c r="J10" s="8">
        <f t="shared" si="1"/>
        <v>0</v>
      </c>
      <c r="K10" s="8">
        <f t="shared" si="2"/>
        <v>189479.90000000002</v>
      </c>
      <c r="L10" s="9">
        <f t="shared" ref="L10:L41" si="4">ROUND(K10+L9,2)</f>
        <v>230295.18</v>
      </c>
      <c r="N10" s="34"/>
    </row>
    <row r="11" spans="1:20" ht="24" customHeight="1" x14ac:dyDescent="0.25">
      <c r="A11" s="61">
        <v>45448</v>
      </c>
      <c r="B11" s="24">
        <f t="shared" si="3"/>
        <v>3</v>
      </c>
      <c r="C11" s="8">
        <f>SUMIFS(Dados!$I$1:$I$1974,Dados!$B$1:$B$1974,C$7,Dados!$A$1:$A$1974,$A11)</f>
        <v>10510</v>
      </c>
      <c r="D11" s="8">
        <f>SUMIFS(Dados!$I$1:$I$1974,Dados!$B$1:$B$1974,D$7,Dados!$A$1:$A$1974,$A11)</f>
        <v>41100</v>
      </c>
      <c r="E11" s="8">
        <f>SUMIFS(Dados!$I$1:$I$1974,Dados!$B$1:$B$1974,E$7,Dados!$A$1:$A$1974,$A11)</f>
        <v>3449.92</v>
      </c>
      <c r="F11" s="8">
        <f>SUMIFS(Dados!$I$1:$I$1974,Dados!$B$1:$B$1974,F$7,Dados!$A$1:$A$1974,$A11)</f>
        <v>0</v>
      </c>
      <c r="G11" s="8">
        <f>SUMIFS(Dados!$I$1:$I$1974,Dados!$B$1:$B$1974,G$7,Dados!$A$1:$A$1974,$A11)</f>
        <v>42714.450000000004</v>
      </c>
      <c r="H11" s="8">
        <f>SUMIFS(Dados!$I$1:$I$1974,Dados!$B$1:$B$1974,H$7,Dados!$A$1:$A$1974,$A11)</f>
        <v>0</v>
      </c>
      <c r="I11" s="8">
        <f t="shared" si="0"/>
        <v>97774.37</v>
      </c>
      <c r="J11" s="8">
        <f t="shared" si="1"/>
        <v>0</v>
      </c>
      <c r="K11" s="8">
        <f t="shared" si="2"/>
        <v>97774.37</v>
      </c>
      <c r="L11" s="9">
        <f t="shared" si="4"/>
        <v>328069.55</v>
      </c>
      <c r="N11" s="34"/>
    </row>
    <row r="12" spans="1:20" ht="24" customHeight="1" x14ac:dyDescent="0.25">
      <c r="A12" s="61">
        <v>45463</v>
      </c>
      <c r="B12" s="24">
        <f t="shared" si="3"/>
        <v>4</v>
      </c>
      <c r="C12" s="8">
        <f>SUMIFS(Dados!$I$1:$I$1974,Dados!$B$1:$B$1974,C$7,Dados!$A$1:$A$1974,$A12)</f>
        <v>7180.05</v>
      </c>
      <c r="D12" s="8">
        <f>SUMIFS(Dados!$I$1:$I$1974,Dados!$B$1:$B$1974,D$7,Dados!$A$1:$A$1974,$A12)</f>
        <v>19500</v>
      </c>
      <c r="E12" s="8">
        <f>SUMIFS(Dados!$I$1:$I$1974,Dados!$B$1:$B$1974,E$7,Dados!$A$1:$A$1974,$A12)</f>
        <v>5931.53</v>
      </c>
      <c r="F12" s="8">
        <f>SUMIFS(Dados!$I$1:$I$1974,Dados!$B$1:$B$1974,F$7,Dados!$A$1:$A$1974,$A12)</f>
        <v>0</v>
      </c>
      <c r="G12" s="8">
        <f>SUMIFS(Dados!$I$1:$I$1974,Dados!$B$1:$B$1974,G$7,Dados!$A$1:$A$1974,$A12)</f>
        <v>47998.729999999996</v>
      </c>
      <c r="H12" s="8">
        <f>SUMIFS(Dados!$I$1:$I$1974,Dados!$B$1:$B$1974,H$7,Dados!$A$1:$A$1974,$A12)</f>
        <v>0</v>
      </c>
      <c r="I12" s="8">
        <f t="shared" si="0"/>
        <v>80610.31</v>
      </c>
      <c r="J12" s="8">
        <f t="shared" si="1"/>
        <v>0</v>
      </c>
      <c r="K12" s="8">
        <f t="shared" si="2"/>
        <v>80610.31</v>
      </c>
      <c r="L12" s="9">
        <f t="shared" si="4"/>
        <v>408679.86</v>
      </c>
      <c r="N12" s="34"/>
    </row>
    <row r="13" spans="1:20" ht="24" customHeight="1" x14ac:dyDescent="0.25">
      <c r="A13" s="61">
        <v>45478</v>
      </c>
      <c r="B13" s="24">
        <f t="shared" si="3"/>
        <v>5</v>
      </c>
      <c r="C13" s="8">
        <f>SUMIFS(Dados!$I$1:$I$1974,Dados!$B$1:$B$1974,C$7,Dados!$A$1:$A$1974,$A13)</f>
        <v>18278.249999999996</v>
      </c>
      <c r="D13" s="8">
        <f>SUMIFS(Dados!$I$1:$I$1974,Dados!$B$1:$B$1974,D$7,Dados!$A$1:$A$1974,$A13)</f>
        <v>3308</v>
      </c>
      <c r="E13" s="8">
        <f>SUMIFS(Dados!$I$1:$I$1974,Dados!$B$1:$B$1974,E$7,Dados!$A$1:$A$1974,$A13)</f>
        <v>3969.8999999999996</v>
      </c>
      <c r="F13" s="8">
        <f>SUMIFS(Dados!$I$1:$I$1974,Dados!$B$1:$B$1974,F$7,Dados!$A$1:$A$1974,$A13)</f>
        <v>0</v>
      </c>
      <c r="G13" s="8">
        <f>SUMIFS(Dados!$I$1:$I$1974,Dados!$B$1:$B$1974,G$7,Dados!$A$1:$A$1974,$A13)</f>
        <v>19650.95</v>
      </c>
      <c r="H13" s="8">
        <f>SUMIFS(Dados!$I$1:$I$1974,Dados!$B$1:$B$1974,H$7,Dados!$A$1:$A$1974,$A13)</f>
        <v>0</v>
      </c>
      <c r="I13" s="8">
        <f t="shared" si="0"/>
        <v>45207.099999999991</v>
      </c>
      <c r="J13" s="8">
        <f t="shared" si="1"/>
        <v>0</v>
      </c>
      <c r="K13" s="8">
        <f t="shared" si="2"/>
        <v>45207.099999999991</v>
      </c>
      <c r="L13" s="9">
        <f t="shared" si="4"/>
        <v>453886.96</v>
      </c>
      <c r="N13" s="34"/>
    </row>
    <row r="14" spans="1:20" ht="24" customHeight="1" x14ac:dyDescent="0.25">
      <c r="A14" s="61">
        <v>45493</v>
      </c>
      <c r="B14" s="24">
        <f t="shared" si="3"/>
        <v>6</v>
      </c>
      <c r="C14" s="8">
        <f>SUMIFS(Dados!$I$1:$I$1974,Dados!$B$1:$B$1974,C$7,Dados!$A$1:$A$1974,$A14)</f>
        <v>17741.57</v>
      </c>
      <c r="D14" s="8">
        <f>SUMIFS(Dados!$I$1:$I$1974,Dados!$B$1:$B$1974,D$7,Dados!$A$1:$A$1974,$A14)</f>
        <v>16980</v>
      </c>
      <c r="E14" s="8">
        <f>SUMIFS(Dados!$I$1:$I$1974,Dados!$B$1:$B$1974,E$7,Dados!$A$1:$A$1974,$A14)</f>
        <v>9545.92</v>
      </c>
      <c r="F14" s="8">
        <f>SUMIFS(Dados!$I$1:$I$1974,Dados!$B$1:$B$1974,F$7,Dados!$A$1:$A$1974,$A14)</f>
        <v>20</v>
      </c>
      <c r="G14" s="8">
        <f>SUMIFS(Dados!$I$1:$I$1974,Dados!$B$1:$B$1974,G$7,Dados!$A$1:$A$1974,$A14)</f>
        <v>15083.24</v>
      </c>
      <c r="H14" s="8">
        <f>SUMIFS(Dados!$I$1:$I$1974,Dados!$B$1:$B$1974,H$7,Dados!$A$1:$A$1974,$A14)</f>
        <v>0</v>
      </c>
      <c r="I14" s="8">
        <f t="shared" si="0"/>
        <v>59370.729999999996</v>
      </c>
      <c r="J14" s="8">
        <f t="shared" si="1"/>
        <v>0</v>
      </c>
      <c r="K14" s="8">
        <f t="shared" si="2"/>
        <v>59370.729999999996</v>
      </c>
      <c r="L14" s="9">
        <f t="shared" si="4"/>
        <v>513257.69</v>
      </c>
      <c r="N14" s="34"/>
    </row>
    <row r="15" spans="1:20" ht="24" customHeight="1" x14ac:dyDescent="0.25">
      <c r="A15" s="61">
        <v>45509</v>
      </c>
      <c r="B15" s="24">
        <f t="shared" si="3"/>
        <v>7</v>
      </c>
      <c r="C15" s="8">
        <f>SUMIFS(Dados!$I$1:$I$1974,Dados!$B$1:$B$1974,C$7,Dados!$A$1:$A$1974,$A15)</f>
        <v>20977.15</v>
      </c>
      <c r="D15" s="8">
        <f>SUMIFS(Dados!$I$1:$I$1974,Dados!$B$1:$B$1974,D$7,Dados!$A$1:$A$1974,$A15)</f>
        <v>17573.5</v>
      </c>
      <c r="E15" s="8">
        <f>SUMIFS(Dados!$I$1:$I$1974,Dados!$B$1:$B$1974,E$7,Dados!$A$1:$A$1974,$A15)</f>
        <v>11588.92</v>
      </c>
      <c r="F15" s="8">
        <f>SUMIFS(Dados!$I$1:$I$1974,Dados!$B$1:$B$1974,F$7,Dados!$A$1:$A$1974,$A15)</f>
        <v>240</v>
      </c>
      <c r="G15" s="8">
        <f>SUMIFS(Dados!$I$1:$I$1974,Dados!$B$1:$B$1974,G$7,Dados!$A$1:$A$1974,$A15)</f>
        <v>5807.5</v>
      </c>
      <c r="H15" s="8">
        <f>SUMIFS(Dados!$I$1:$I$1974,Dados!$B$1:$B$1974,H$7,Dados!$A$1:$A$1974,$A15)</f>
        <v>0</v>
      </c>
      <c r="I15" s="8">
        <f t="shared" si="0"/>
        <v>56187.07</v>
      </c>
      <c r="J15" s="8">
        <f t="shared" si="1"/>
        <v>0</v>
      </c>
      <c r="K15" s="8">
        <f t="shared" si="2"/>
        <v>56187.07</v>
      </c>
      <c r="L15" s="9">
        <f t="shared" si="4"/>
        <v>569444.76</v>
      </c>
      <c r="N15" s="34"/>
    </row>
    <row r="16" spans="1:20" ht="24" customHeight="1" x14ac:dyDescent="0.25">
      <c r="A16" s="61">
        <v>45524</v>
      </c>
      <c r="B16" s="24">
        <f t="shared" si="3"/>
        <v>8</v>
      </c>
      <c r="C16" s="8">
        <f>SUMIFS(Dados!$I$1:$I$1974,Dados!$B$1:$B$1974,C$7,Dados!$A$1:$A$1974,$A16)</f>
        <v>14440.800000000001</v>
      </c>
      <c r="D16" s="8">
        <f>SUMIFS(Dados!$I$1:$I$1974,Dados!$B$1:$B$1974,D$7,Dados!$A$1:$A$1974,$A16)</f>
        <v>1350</v>
      </c>
      <c r="E16" s="8">
        <f>SUMIFS(Dados!$I$1:$I$1974,Dados!$B$1:$B$1974,E$7,Dados!$A$1:$A$1974,$A16)</f>
        <v>17868.210000000003</v>
      </c>
      <c r="F16" s="8">
        <f>SUMIFS(Dados!$I$1:$I$1974,Dados!$B$1:$B$1974,F$7,Dados!$A$1:$A$1974,$A16)</f>
        <v>0</v>
      </c>
      <c r="G16" s="8">
        <f>SUMIFS(Dados!$I$1:$I$1974,Dados!$B$1:$B$1974,G$7,Dados!$A$1:$A$1974,$A16)</f>
        <v>41711.5</v>
      </c>
      <c r="H16" s="8">
        <f>SUMIFS(Dados!$I$1:$I$1974,Dados!$B$1:$B$1974,H$7,Dados!$A$1:$A$1974,$A16)</f>
        <v>0</v>
      </c>
      <c r="I16" s="8">
        <f t="shared" si="0"/>
        <v>75370.510000000009</v>
      </c>
      <c r="J16" s="8">
        <f t="shared" si="1"/>
        <v>0</v>
      </c>
      <c r="K16" s="8">
        <f t="shared" si="2"/>
        <v>75370.510000000009</v>
      </c>
      <c r="L16" s="9">
        <f t="shared" si="4"/>
        <v>644815.27</v>
      </c>
      <c r="N16" s="34"/>
    </row>
    <row r="17" spans="1:14" ht="24" customHeight="1" x14ac:dyDescent="0.25">
      <c r="A17" s="61">
        <v>45540</v>
      </c>
      <c r="B17" s="24">
        <f t="shared" si="3"/>
        <v>9</v>
      </c>
      <c r="C17" s="8">
        <f>SUMIFS(Dados!$I$1:$I$1974,Dados!$B$1:$B$1974,C$7,Dados!$A$1:$A$1974,$A17)</f>
        <v>29095.38</v>
      </c>
      <c r="D17" s="8">
        <f>SUMIFS(Dados!$I$1:$I$1974,Dados!$B$1:$B$1974,D$7,Dados!$A$1:$A$1974,$A17)</f>
        <v>3123.5</v>
      </c>
      <c r="E17" s="8">
        <f>SUMIFS(Dados!$I$1:$I$1974,Dados!$B$1:$B$1974,E$7,Dados!$A$1:$A$1974,$A17)</f>
        <v>4530.74</v>
      </c>
      <c r="F17" s="8">
        <f>SUMIFS(Dados!$I$1:$I$1974,Dados!$B$1:$B$1974,F$7,Dados!$A$1:$A$1974,$A17)</f>
        <v>0</v>
      </c>
      <c r="G17" s="8">
        <f>SUMIFS(Dados!$I$1:$I$1974,Dados!$B$1:$B$1974,G$7,Dados!$A$1:$A$1974,$A17)</f>
        <v>20117.5</v>
      </c>
      <c r="H17" s="8">
        <f>SUMIFS(Dados!$I$1:$I$1974,Dados!$B$1:$B$1974,H$7,Dados!$A$1:$A$1974,$A17)</f>
        <v>0</v>
      </c>
      <c r="I17" s="8">
        <f t="shared" si="0"/>
        <v>56867.12</v>
      </c>
      <c r="J17" s="8">
        <f t="shared" si="1"/>
        <v>0</v>
      </c>
      <c r="K17" s="8">
        <f t="shared" si="2"/>
        <v>56867.12</v>
      </c>
      <c r="L17" s="9">
        <f t="shared" si="4"/>
        <v>701682.39</v>
      </c>
      <c r="N17" s="34"/>
    </row>
    <row r="18" spans="1:14" ht="24" customHeight="1" x14ac:dyDescent="0.25">
      <c r="A18" s="61">
        <v>45555</v>
      </c>
      <c r="B18" s="24">
        <f t="shared" si="3"/>
        <v>10</v>
      </c>
      <c r="C18" s="8">
        <f>SUMIFS(Dados!$I$1:$I$1974,Dados!$B$1:$B$1974,C$7,Dados!$A$1:$A$1974,$A18)</f>
        <v>19555.97</v>
      </c>
      <c r="D18" s="8">
        <f>SUMIFS(Dados!$I$1:$I$1974,Dados!$B$1:$B$1974,D$7,Dados!$A$1:$A$1974,$A18)</f>
        <v>33807</v>
      </c>
      <c r="E18" s="8">
        <f>SUMIFS(Dados!$I$1:$I$1974,Dados!$B$1:$B$1974,E$7,Dados!$A$1:$A$1974,$A18)</f>
        <v>17497.18</v>
      </c>
      <c r="F18" s="8">
        <f>SUMIFS(Dados!$I$1:$I$1974,Dados!$B$1:$B$1974,F$7,Dados!$A$1:$A$1974,$A18)</f>
        <v>0</v>
      </c>
      <c r="G18" s="8">
        <f>SUMIFS(Dados!$I$1:$I$1974,Dados!$B$1:$B$1974,G$7,Dados!$A$1:$A$1974,$A18)</f>
        <v>7299.23</v>
      </c>
      <c r="H18" s="8">
        <f>SUMIFS(Dados!$I$1:$I$1974,Dados!$B$1:$B$1974,H$7,Dados!$A$1:$A$1974,$A18)</f>
        <v>0</v>
      </c>
      <c r="I18" s="8">
        <f t="shared" si="0"/>
        <v>78159.37999999999</v>
      </c>
      <c r="J18" s="8">
        <f t="shared" si="1"/>
        <v>0</v>
      </c>
      <c r="K18" s="8">
        <f t="shared" si="2"/>
        <v>78159.37999999999</v>
      </c>
      <c r="L18" s="9">
        <f t="shared" si="4"/>
        <v>779841.77</v>
      </c>
      <c r="N18" s="34"/>
    </row>
    <row r="19" spans="1:14" ht="24" customHeight="1" x14ac:dyDescent="0.25">
      <c r="A19" s="61">
        <v>45570</v>
      </c>
      <c r="B19" s="24">
        <f t="shared" si="3"/>
        <v>11</v>
      </c>
      <c r="C19" s="8">
        <f>SUMIFS(Dados!$I$1:$I$1974,Dados!$B$1:$B$1974,C$7,Dados!$A$1:$A$1974,$A19)</f>
        <v>29623.1</v>
      </c>
      <c r="D19" s="8">
        <f>SUMIFS(Dados!$I$1:$I$1974,Dados!$B$1:$B$1974,D$7,Dados!$A$1:$A$1974,$A19)</f>
        <v>19467</v>
      </c>
      <c r="E19" s="8">
        <f>SUMIFS(Dados!$I$1:$I$1974,Dados!$B$1:$B$1974,E$7,Dados!$A$1:$A$1974,$A19)</f>
        <v>16884</v>
      </c>
      <c r="F19" s="8">
        <f>SUMIFS(Dados!$I$1:$I$1974,Dados!$B$1:$B$1974,F$7,Dados!$A$1:$A$1974,$A19)</f>
        <v>0</v>
      </c>
      <c r="G19" s="8">
        <f>SUMIFS(Dados!$I$1:$I$1974,Dados!$B$1:$B$1974,G$7,Dados!$A$1:$A$1974,$A19)</f>
        <v>4272.5</v>
      </c>
      <c r="H19" s="8">
        <f>SUMIFS(Dados!$I$1:$I$1974,Dados!$B$1:$B$1974,H$7,Dados!$A$1:$A$1974,$A19)</f>
        <v>0</v>
      </c>
      <c r="I19" s="8">
        <f t="shared" si="0"/>
        <v>70246.600000000006</v>
      </c>
      <c r="J19" s="8">
        <f t="shared" si="1"/>
        <v>0</v>
      </c>
      <c r="K19" s="8">
        <f t="shared" si="2"/>
        <v>70246.600000000006</v>
      </c>
      <c r="L19" s="9">
        <f t="shared" si="4"/>
        <v>850088.37</v>
      </c>
      <c r="N19" s="34"/>
    </row>
    <row r="20" spans="1:14" ht="24" customHeight="1" x14ac:dyDescent="0.25">
      <c r="A20" s="61">
        <v>45585</v>
      </c>
      <c r="B20" s="24">
        <f t="shared" si="3"/>
        <v>12</v>
      </c>
      <c r="C20" s="8">
        <f>SUMIFS(Dados!$I$1:$I$1974,Dados!$B$1:$B$1974,C$7,Dados!$A$1:$A$1974,$A20)</f>
        <v>22242.799999999999</v>
      </c>
      <c r="D20" s="8">
        <f>SUMIFS(Dados!$I$1:$I$1974,Dados!$B$1:$B$1974,D$7,Dados!$A$1:$A$1974,$A20)</f>
        <v>8736</v>
      </c>
      <c r="E20" s="8">
        <f>SUMIFS(Dados!$I$1:$I$1974,Dados!$B$1:$B$1974,E$7,Dados!$A$1:$A$1974,$A20)</f>
        <v>42108.959999999999</v>
      </c>
      <c r="F20" s="8">
        <f>SUMIFS(Dados!$I$1:$I$1974,Dados!$B$1:$B$1974,F$7,Dados!$A$1:$A$1974,$A20)</f>
        <v>1766.67</v>
      </c>
      <c r="G20" s="8">
        <f>SUMIFS(Dados!$I$1:$I$1974,Dados!$B$1:$B$1974,G$7,Dados!$A$1:$A$1974,$A20)</f>
        <v>36269</v>
      </c>
      <c r="H20" s="8">
        <f>SUMIFS(Dados!$I$1:$I$1974,Dados!$B$1:$B$1974,H$7,Dados!$A$1:$A$1974,$A20)</f>
        <v>0</v>
      </c>
      <c r="I20" s="8">
        <f t="shared" si="0"/>
        <v>111123.43</v>
      </c>
      <c r="J20" s="8">
        <f t="shared" si="1"/>
        <v>0</v>
      </c>
      <c r="K20" s="8">
        <f t="shared" si="2"/>
        <v>111123.43</v>
      </c>
      <c r="L20" s="9">
        <f t="shared" si="4"/>
        <v>961211.8</v>
      </c>
      <c r="N20" s="34"/>
    </row>
    <row r="21" spans="1:14" ht="24" customHeight="1" x14ac:dyDescent="0.25">
      <c r="A21" s="61">
        <v>45601</v>
      </c>
      <c r="B21" s="24">
        <f t="shared" si="3"/>
        <v>13</v>
      </c>
      <c r="C21" s="8">
        <f>SUMIFS(Dados!$I$1:$I$1974,Dados!$B$1:$B$1974,C$7,Dados!$A$1:$A$1974,$A21)</f>
        <v>29037.480000000003</v>
      </c>
      <c r="D21" s="8">
        <f>SUMIFS(Dados!$I$1:$I$1974,Dados!$B$1:$B$1974,D$7,Dados!$A$1:$A$1974,$A21)</f>
        <v>7528.7</v>
      </c>
      <c r="E21" s="8">
        <f>SUMIFS(Dados!$I$1:$I$1974,Dados!$B$1:$B$1974,E$7,Dados!$A$1:$A$1974,$A21)</f>
        <v>26327.809999999998</v>
      </c>
      <c r="F21" s="8">
        <f>SUMIFS(Dados!$I$1:$I$1974,Dados!$B$1:$B$1974,F$7,Dados!$A$1:$A$1974,$A21)</f>
        <v>0</v>
      </c>
      <c r="G21" s="8">
        <f>SUMIFS(Dados!$I$1:$I$1974,Dados!$B$1:$B$1974,G$7,Dados!$A$1:$A$1974,$A21)</f>
        <v>805.27</v>
      </c>
      <c r="H21" s="8">
        <f>SUMIFS(Dados!$I$1:$I$1974,Dados!$B$1:$B$1974,H$7,Dados!$A$1:$A$1974,$A21)</f>
        <v>0</v>
      </c>
      <c r="I21" s="8">
        <f t="shared" si="0"/>
        <v>63699.259999999995</v>
      </c>
      <c r="J21" s="8">
        <f t="shared" si="1"/>
        <v>0</v>
      </c>
      <c r="K21" s="8">
        <f t="shared" si="2"/>
        <v>63699.259999999995</v>
      </c>
      <c r="L21" s="9">
        <f t="shared" si="4"/>
        <v>1024911.06</v>
      </c>
      <c r="N21" s="34"/>
    </row>
    <row r="22" spans="1:14" ht="24" customHeight="1" x14ac:dyDescent="0.25">
      <c r="A22" s="61">
        <v>45616</v>
      </c>
      <c r="B22" s="24">
        <f t="shared" si="3"/>
        <v>14</v>
      </c>
      <c r="C22" s="8">
        <f>SUMIFS(Dados!$I$1:$I$1974,Dados!$B$1:$B$1974,C$7,Dados!$A$1:$A$1974,$A22)</f>
        <v>23963.579999999998</v>
      </c>
      <c r="D22" s="8">
        <f>SUMIFS(Dados!$I$1:$I$1974,Dados!$B$1:$B$1974,D$7,Dados!$A$1:$A$1974,$A22)</f>
        <v>2933.2</v>
      </c>
      <c r="E22" s="8">
        <f>SUMIFS(Dados!$I$1:$I$1974,Dados!$B$1:$B$1974,E$7,Dados!$A$1:$A$1974,$A22)</f>
        <v>27895.63</v>
      </c>
      <c r="F22" s="8">
        <f>SUMIFS(Dados!$I$1:$I$1974,Dados!$B$1:$B$1974,F$7,Dados!$A$1:$A$1974,$A22)</f>
        <v>0</v>
      </c>
      <c r="G22" s="8">
        <f>SUMIFS(Dados!$I$1:$I$1974,Dados!$B$1:$B$1974,G$7,Dados!$A$1:$A$1974,$A22)</f>
        <v>19950</v>
      </c>
      <c r="H22" s="8">
        <f>SUMIFS(Dados!$I$1:$I$1974,Dados!$B$1:$B$1974,H$7,Dados!$A$1:$A$1974,$A22)</f>
        <v>0</v>
      </c>
      <c r="I22" s="8">
        <f t="shared" si="0"/>
        <v>74742.41</v>
      </c>
      <c r="J22" s="8">
        <f t="shared" si="1"/>
        <v>0</v>
      </c>
      <c r="K22" s="8">
        <f t="shared" si="2"/>
        <v>74742.41</v>
      </c>
      <c r="L22" s="9">
        <f t="shared" si="4"/>
        <v>1099653.47</v>
      </c>
      <c r="N22" s="34"/>
    </row>
    <row r="23" spans="1:14" ht="24" customHeight="1" x14ac:dyDescent="0.25">
      <c r="A23" s="61">
        <v>45631</v>
      </c>
      <c r="B23" s="24">
        <f t="shared" si="3"/>
        <v>15</v>
      </c>
      <c r="C23" s="8">
        <f>SUMIFS(Dados!$I$1:$I$1974,Dados!$B$1:$B$1974,C$7,Dados!$A$1:$A$1974,$A23)</f>
        <v>24274.910000000003</v>
      </c>
      <c r="D23" s="8">
        <f>SUMIFS(Dados!$I$1:$I$1974,Dados!$B$1:$B$1974,D$7,Dados!$A$1:$A$1974,$A23)</f>
        <v>19991</v>
      </c>
      <c r="E23" s="8">
        <f>SUMIFS(Dados!$I$1:$I$1974,Dados!$B$1:$B$1974,E$7,Dados!$A$1:$A$1974,$A23)</f>
        <v>45705.229999999996</v>
      </c>
      <c r="F23" s="8">
        <f>SUMIFS(Dados!$I$1:$I$1974,Dados!$B$1:$B$1974,F$7,Dados!$A$1:$A$1974,$A23)</f>
        <v>0</v>
      </c>
      <c r="G23" s="8">
        <f>SUMIFS(Dados!$I$1:$I$1974,Dados!$B$1:$B$1974,G$7,Dados!$A$1:$A$1974,$A23)</f>
        <v>17512</v>
      </c>
      <c r="H23" s="8">
        <f>SUMIFS(Dados!$I$1:$I$1974,Dados!$B$1:$B$1974,H$7,Dados!$A$1:$A$1974,$A23)</f>
        <v>0</v>
      </c>
      <c r="I23" s="8">
        <f t="shared" si="0"/>
        <v>107483.14</v>
      </c>
      <c r="J23" s="8">
        <f t="shared" si="1"/>
        <v>0</v>
      </c>
      <c r="K23" s="8">
        <f t="shared" si="2"/>
        <v>107483.14</v>
      </c>
      <c r="L23" s="9">
        <f t="shared" si="4"/>
        <v>1207136.6100000001</v>
      </c>
      <c r="N23" s="34"/>
    </row>
    <row r="24" spans="1:14" ht="24" customHeight="1" x14ac:dyDescent="0.25">
      <c r="A24" s="61">
        <v>45646</v>
      </c>
      <c r="B24" s="24">
        <f t="shared" si="3"/>
        <v>16</v>
      </c>
      <c r="C24" s="8">
        <f>SUMIFS(Dados!$I$1:$I$1974,Dados!$B$1:$B$1974,C$7,Dados!$A$1:$A$1974,$A24)</f>
        <v>25309.45</v>
      </c>
      <c r="D24" s="8">
        <f>SUMIFS(Dados!$I$1:$I$1974,Dados!$B$1:$B$1974,D$7,Dados!$A$1:$A$1974,$A24)</f>
        <v>3787</v>
      </c>
      <c r="E24" s="8">
        <f>SUMIFS(Dados!$I$1:$I$1974,Dados!$B$1:$B$1974,E$7,Dados!$A$1:$A$1974,$A24)</f>
        <v>86097.290000000008</v>
      </c>
      <c r="F24" s="8">
        <f>SUMIFS(Dados!$I$1:$I$1974,Dados!$B$1:$B$1974,F$7,Dados!$A$1:$A$1974,$A24)</f>
        <v>0</v>
      </c>
      <c r="G24" s="8">
        <f>SUMIFS(Dados!$I$1:$I$1974,Dados!$B$1:$B$1974,G$7,Dados!$A$1:$A$1974,$A24)</f>
        <v>4194.5</v>
      </c>
      <c r="H24" s="8">
        <f>SUMIFS(Dados!$I$1:$I$1974,Dados!$B$1:$B$1974,H$7,Dados!$A$1:$A$1974,$A24)</f>
        <v>0</v>
      </c>
      <c r="I24" s="8">
        <f t="shared" si="0"/>
        <v>119388.24</v>
      </c>
      <c r="J24" s="8">
        <f t="shared" si="1"/>
        <v>0</v>
      </c>
      <c r="K24" s="7">
        <f t="shared" si="2"/>
        <v>119388.24</v>
      </c>
      <c r="L24" s="9">
        <f t="shared" si="4"/>
        <v>1326524.8500000001</v>
      </c>
      <c r="N24" s="34"/>
    </row>
    <row r="25" spans="1:14" ht="24" customHeight="1" x14ac:dyDescent="0.25">
      <c r="A25" s="61">
        <v>45662</v>
      </c>
      <c r="B25" s="24">
        <f t="shared" si="3"/>
        <v>17</v>
      </c>
      <c r="C25" s="8">
        <f>SUMIFS(Dados!$I$1:$I$1974,Dados!$B$1:$B$1974,C$7,Dados!$A$1:$A$1974,$A25)</f>
        <v>26419.62</v>
      </c>
      <c r="D25" s="8">
        <f>SUMIFS(Dados!$I$1:$I$1974,Dados!$B$1:$B$1974,D$7,Dados!$A$1:$A$1974,$A25)</f>
        <v>64819.7</v>
      </c>
      <c r="E25" s="8">
        <f>SUMIFS(Dados!$I$1:$I$1974,Dados!$B$1:$B$1974,E$7,Dados!$A$1:$A$1974,$A25)</f>
        <v>23598.67</v>
      </c>
      <c r="F25" s="8">
        <f>SUMIFS(Dados!$I$1:$I$1974,Dados!$B$1:$B$1974,F$7,Dados!$A$1:$A$1974,$A25)</f>
        <v>0</v>
      </c>
      <c r="G25" s="8">
        <f>SUMIFS(Dados!$I$1:$I$1974,Dados!$B$1:$B$1974,G$7,Dados!$A$1:$A$1974,$A25)</f>
        <v>2112</v>
      </c>
      <c r="H25" s="8">
        <f>SUMIFS(Dados!$I$1:$I$1974,Dados!$B$1:$B$1974,H$7,Dados!$A$1:$A$1974,$A25)</f>
        <v>0</v>
      </c>
      <c r="I25" s="8">
        <f t="shared" si="0"/>
        <v>116949.98999999999</v>
      </c>
      <c r="J25" s="8">
        <f t="shared" si="1"/>
        <v>0</v>
      </c>
      <c r="K25" s="7">
        <f t="shared" si="2"/>
        <v>116949.98999999999</v>
      </c>
      <c r="L25" s="9">
        <f t="shared" si="4"/>
        <v>1443474.84</v>
      </c>
      <c r="N25" s="34"/>
    </row>
    <row r="26" spans="1:14" ht="24" customHeight="1" x14ac:dyDescent="0.25">
      <c r="A26" s="61">
        <v>45677</v>
      </c>
      <c r="B26" s="24">
        <f t="shared" si="3"/>
        <v>18</v>
      </c>
      <c r="C26" s="8">
        <f>SUMIFS(Dados!$I$1:$I$1974,Dados!$B$1:$B$1974,C$7,Dados!$A$1:$A$1974,$A26)</f>
        <v>18436.499999999996</v>
      </c>
      <c r="D26" s="8">
        <f>SUMIFS(Dados!$I$1:$I$1974,Dados!$B$1:$B$1974,D$7,Dados!$A$1:$A$1974,$A26)</f>
        <v>4940</v>
      </c>
      <c r="E26" s="8">
        <f>SUMIFS(Dados!$I$1:$I$1974,Dados!$B$1:$B$1974,E$7,Dados!$A$1:$A$1974,$A26)</f>
        <v>21440.16</v>
      </c>
      <c r="F26" s="8">
        <f>SUMIFS(Dados!$I$1:$I$1974,Dados!$B$1:$B$1974,F$7,Dados!$A$1:$A$1974,$A26)</f>
        <v>0</v>
      </c>
      <c r="G26" s="8">
        <f>SUMIFS(Dados!$I$1:$I$1974,Dados!$B$1:$B$1974,G$7,Dados!$A$1:$A$1974,$A26)</f>
        <v>31040</v>
      </c>
      <c r="H26" s="8">
        <f>SUMIFS(Dados!$I$1:$I$1974,Dados!$B$1:$B$1974,H$7,Dados!$A$1:$A$1974,$A26)</f>
        <v>0</v>
      </c>
      <c r="I26" s="8">
        <f t="shared" si="0"/>
        <v>75856.66</v>
      </c>
      <c r="J26" s="8">
        <f t="shared" si="1"/>
        <v>0</v>
      </c>
      <c r="K26" s="7">
        <f t="shared" si="2"/>
        <v>75856.66</v>
      </c>
      <c r="L26" s="9">
        <f t="shared" si="4"/>
        <v>1519331.5</v>
      </c>
      <c r="N26" s="34"/>
    </row>
    <row r="27" spans="1:14" ht="24" customHeight="1" x14ac:dyDescent="0.25">
      <c r="A27" s="61">
        <v>45693</v>
      </c>
      <c r="B27" s="24">
        <f t="shared" si="3"/>
        <v>19</v>
      </c>
      <c r="C27" s="8">
        <f>SUMIFS(Dados!$I$1:$I$1974,Dados!$B$1:$B$1974,C$7,Dados!$A$1:$A$1974,$A27)</f>
        <v>38144.68</v>
      </c>
      <c r="D27" s="8">
        <f>SUMIFS(Dados!$I$1:$I$1974,Dados!$B$1:$B$1974,D$7,Dados!$A$1:$A$1974,$A27)</f>
        <v>3949</v>
      </c>
      <c r="E27" s="8">
        <f>SUMIFS(Dados!$I$1:$I$1974,Dados!$B$1:$B$1974,E$7,Dados!$A$1:$A$1974,$A27)</f>
        <v>47999.919999999991</v>
      </c>
      <c r="F27" s="8">
        <f>SUMIFS(Dados!$I$1:$I$1974,Dados!$B$1:$B$1974,F$7,Dados!$A$1:$A$1974,$A27)</f>
        <v>0</v>
      </c>
      <c r="G27" s="8">
        <f>SUMIFS(Dados!$I$1:$I$1974,Dados!$B$1:$B$1974,G$7,Dados!$A$1:$A$1974,$A27)</f>
        <v>32536.89</v>
      </c>
      <c r="H27" s="8">
        <f>SUMIFS(Dados!$I$1:$I$1974,Dados!$B$1:$B$1974,H$7,Dados!$A$1:$A$1974,$A27)</f>
        <v>0</v>
      </c>
      <c r="I27" s="8">
        <f t="shared" si="0"/>
        <v>122630.48999999999</v>
      </c>
      <c r="J27" s="8">
        <f t="shared" si="1"/>
        <v>0</v>
      </c>
      <c r="K27" s="7">
        <f t="shared" si="2"/>
        <v>122630.48999999999</v>
      </c>
      <c r="L27" s="9">
        <f t="shared" si="4"/>
        <v>1641961.99</v>
      </c>
      <c r="N27" s="34"/>
    </row>
    <row r="28" spans="1:14" ht="24" customHeight="1" x14ac:dyDescent="0.25">
      <c r="A28" s="61">
        <v>45708</v>
      </c>
      <c r="B28" s="24">
        <f t="shared" si="3"/>
        <v>20</v>
      </c>
      <c r="C28" s="8">
        <f>SUMIFS(Dados!$I$1:$I$1974,Dados!$B$1:$B$1974,C$7,Dados!$A$1:$A$1974,$A28)</f>
        <v>19503.599999999999</v>
      </c>
      <c r="D28" s="8">
        <f>SUMIFS(Dados!$I$1:$I$1974,Dados!$B$1:$B$1974,D$7,Dados!$A$1:$A$1974,$A28)</f>
        <v>1350</v>
      </c>
      <c r="E28" s="8">
        <f>SUMIFS(Dados!$I$1:$I$1974,Dados!$B$1:$B$1974,E$7,Dados!$A$1:$A$1974,$A28)</f>
        <v>39077.33</v>
      </c>
      <c r="F28" s="8">
        <f>SUMIFS(Dados!$I$1:$I$1974,Dados!$B$1:$B$1974,F$7,Dados!$A$1:$A$1974,$A28)</f>
        <v>20</v>
      </c>
      <c r="G28" s="8">
        <f>SUMIFS(Dados!$I$1:$I$1974,Dados!$B$1:$B$1974,G$7,Dados!$A$1:$A$1974,$A28)</f>
        <v>1950</v>
      </c>
      <c r="H28" s="8">
        <f>SUMIFS(Dados!$I$1:$I$1974,Dados!$B$1:$B$1974,H$7,Dados!$A$1:$A$1974,$A28)</f>
        <v>0</v>
      </c>
      <c r="I28" s="8">
        <f t="shared" si="0"/>
        <v>61900.93</v>
      </c>
      <c r="J28" s="8">
        <f t="shared" si="1"/>
        <v>0</v>
      </c>
      <c r="K28" s="7">
        <f t="shared" si="2"/>
        <v>61900.93</v>
      </c>
      <c r="L28" s="9">
        <f t="shared" si="4"/>
        <v>1703862.92</v>
      </c>
      <c r="N28" s="34"/>
    </row>
    <row r="29" spans="1:14" ht="24" customHeight="1" x14ac:dyDescent="0.25">
      <c r="A29" s="61">
        <v>45721</v>
      </c>
      <c r="B29" s="24">
        <f t="shared" si="3"/>
        <v>21</v>
      </c>
      <c r="C29" s="8">
        <f>SUMIFS(Dados!$I$1:$I$1974,Dados!$B$1:$B$1974,C$7,Dados!$A$1:$A$1974,$A29)</f>
        <v>0</v>
      </c>
      <c r="D29" s="8">
        <f>SUMIFS(Dados!$I$1:$I$1974,Dados!$B$1:$B$1974,D$7,Dados!$A$1:$A$1974,$A29)</f>
        <v>0</v>
      </c>
      <c r="E29" s="8">
        <f>SUMIFS(Dados!$I$1:$I$1974,Dados!$B$1:$B$1974,E$7,Dados!$A$1:$A$1974,$A29)</f>
        <v>0</v>
      </c>
      <c r="F29" s="8">
        <f>SUMIFS(Dados!$I$1:$I$1974,Dados!$B$1:$B$1974,F$7,Dados!$A$1:$A$1974,$A29)</f>
        <v>0</v>
      </c>
      <c r="G29" s="8">
        <f>SUMIFS(Dados!$I$1:$I$1974,Dados!$B$1:$B$1974,G$7,Dados!$A$1:$A$1974,$A29)</f>
        <v>0</v>
      </c>
      <c r="H29" s="8">
        <f>SUMIFS(Dados!$I$1:$I$1974,Dados!$B$1:$B$1974,H$7,Dados!$A$1:$A$1974,$A29)</f>
        <v>0</v>
      </c>
      <c r="I29" s="8">
        <f t="shared" si="0"/>
        <v>0</v>
      </c>
      <c r="J29" s="8">
        <f t="shared" si="1"/>
        <v>0</v>
      </c>
      <c r="K29" s="7">
        <f t="shared" si="2"/>
        <v>0</v>
      </c>
      <c r="L29" s="9">
        <f t="shared" si="4"/>
        <v>1703862.92</v>
      </c>
      <c r="N29" s="34"/>
    </row>
    <row r="30" spans="1:14" ht="24" customHeight="1" x14ac:dyDescent="0.25">
      <c r="A30" s="61">
        <v>45736</v>
      </c>
      <c r="B30" s="24">
        <f t="shared" si="3"/>
        <v>22</v>
      </c>
      <c r="C30" s="8">
        <f>SUMIFS(Dados!$I$1:$I$1974,Dados!$B$1:$B$1974,C$7,Dados!$A$1:$A$1974,$A30)</f>
        <v>0</v>
      </c>
      <c r="D30" s="8">
        <f>SUMIFS(Dados!$I$1:$I$1974,Dados!$B$1:$B$1974,D$7,Dados!$A$1:$A$1974,$A30)</f>
        <v>0</v>
      </c>
      <c r="E30" s="8">
        <f>SUMIFS(Dados!$I$1:$I$1974,Dados!$B$1:$B$1974,E$7,Dados!$A$1:$A$1974,$A30)</f>
        <v>0</v>
      </c>
      <c r="F30" s="8">
        <f>SUMIFS(Dados!$I$1:$I$1974,Dados!$B$1:$B$1974,F$7,Dados!$A$1:$A$1974,$A30)</f>
        <v>0</v>
      </c>
      <c r="G30" s="8">
        <f>SUMIFS(Dados!$I$1:$I$1974,Dados!$B$1:$B$1974,G$7,Dados!$A$1:$A$1974,$A30)</f>
        <v>0</v>
      </c>
      <c r="H30" s="8">
        <f>SUMIFS(Dados!$I$1:$I$1974,Dados!$B$1:$B$1974,H$7,Dados!$A$1:$A$1974,$A30)</f>
        <v>0</v>
      </c>
      <c r="I30" s="8">
        <f t="shared" si="0"/>
        <v>0</v>
      </c>
      <c r="J30" s="8">
        <f t="shared" si="1"/>
        <v>0</v>
      </c>
      <c r="K30" s="7">
        <f t="shared" si="2"/>
        <v>0</v>
      </c>
      <c r="L30" s="9">
        <f t="shared" si="4"/>
        <v>1703862.92</v>
      </c>
      <c r="N30" s="34"/>
    </row>
    <row r="31" spans="1:14" ht="24" customHeight="1" x14ac:dyDescent="0.25">
      <c r="A31" s="61">
        <v>45752</v>
      </c>
      <c r="B31" s="24">
        <f t="shared" si="3"/>
        <v>23</v>
      </c>
      <c r="C31" s="8">
        <f>SUMIFS(Dados!$I$1:$I$1974,Dados!$B$1:$B$1974,C$7,Dados!$A$1:$A$1974,$A31)</f>
        <v>0</v>
      </c>
      <c r="D31" s="8">
        <f>SUMIFS(Dados!$I$1:$I$1974,Dados!$B$1:$B$1974,D$7,Dados!$A$1:$A$1974,$A31)</f>
        <v>0</v>
      </c>
      <c r="E31" s="8">
        <f>SUMIFS(Dados!$I$1:$I$1974,Dados!$B$1:$B$1974,E$7,Dados!$A$1:$A$1974,$A31)</f>
        <v>12500</v>
      </c>
      <c r="F31" s="8">
        <f>SUMIFS(Dados!$I$1:$I$1974,Dados!$B$1:$B$1974,F$7,Dados!$A$1:$A$1974,$A31)</f>
        <v>0</v>
      </c>
      <c r="G31" s="8">
        <f>SUMIFS(Dados!$I$1:$I$1974,Dados!$B$1:$B$1974,G$7,Dados!$A$1:$A$1974,$A31)</f>
        <v>0</v>
      </c>
      <c r="H31" s="8">
        <f>SUMIFS(Dados!$I$1:$I$1974,Dados!$B$1:$B$1974,H$7,Dados!$A$1:$A$1974,$A31)</f>
        <v>0</v>
      </c>
      <c r="I31" s="8">
        <f t="shared" si="0"/>
        <v>12500</v>
      </c>
      <c r="J31" s="8">
        <f t="shared" si="1"/>
        <v>0</v>
      </c>
      <c r="K31" s="7">
        <f t="shared" si="2"/>
        <v>12500</v>
      </c>
      <c r="L31" s="9">
        <f t="shared" si="4"/>
        <v>1716362.92</v>
      </c>
      <c r="N31" s="34"/>
    </row>
    <row r="32" spans="1:14" ht="24" customHeight="1" x14ac:dyDescent="0.25">
      <c r="A32" s="61">
        <v>45767</v>
      </c>
      <c r="B32" s="24">
        <f t="shared" si="3"/>
        <v>24</v>
      </c>
      <c r="C32" s="8">
        <f>SUMIFS(Dados!$I$1:$I$1974,Dados!$B$1:$B$1974,C$7,Dados!$A$1:$A$1974,$A32)</f>
        <v>0</v>
      </c>
      <c r="D32" s="8">
        <f>SUMIFS(Dados!$I$1:$I$1974,Dados!$B$1:$B$1974,D$7,Dados!$A$1:$A$1974,$A32)</f>
        <v>0</v>
      </c>
      <c r="E32" s="8">
        <f>SUMIFS(Dados!$I$1:$I$1974,Dados!$B$1:$B$1974,E$7,Dados!$A$1:$A$1974,$A32)</f>
        <v>0</v>
      </c>
      <c r="F32" s="8">
        <f>SUMIFS(Dados!$I$1:$I$1974,Dados!$B$1:$B$1974,F$7,Dados!$A$1:$A$1974,$A32)</f>
        <v>0</v>
      </c>
      <c r="G32" s="8">
        <f>SUMIFS(Dados!$I$1:$I$1974,Dados!$B$1:$B$1974,G$7,Dados!$A$1:$A$1974,$A32)</f>
        <v>0</v>
      </c>
      <c r="H32" s="8">
        <f>SUMIFS(Dados!$I$1:$I$1974,Dados!$B$1:$B$1974,H$7,Dados!$A$1:$A$1974,$A32)</f>
        <v>0</v>
      </c>
      <c r="I32" s="8">
        <f t="shared" si="0"/>
        <v>0</v>
      </c>
      <c r="J32" s="8">
        <f t="shared" si="1"/>
        <v>0</v>
      </c>
      <c r="K32" s="7">
        <f t="shared" si="2"/>
        <v>0</v>
      </c>
      <c r="L32" s="9">
        <f t="shared" si="4"/>
        <v>1716362.92</v>
      </c>
      <c r="N32" s="34"/>
    </row>
    <row r="33" spans="1:14" ht="24" customHeight="1" x14ac:dyDescent="0.25">
      <c r="A33" s="61">
        <v>45782</v>
      </c>
      <c r="B33" s="24">
        <f t="shared" si="3"/>
        <v>25</v>
      </c>
      <c r="C33" s="8">
        <f>SUMIFS(Dados!$I$1:$I$1974,Dados!$B$1:$B$1974,C$7,Dados!$A$1:$A$1974,$A33)</f>
        <v>0</v>
      </c>
      <c r="D33" s="8">
        <f>SUMIFS(Dados!$I$1:$I$1974,Dados!$B$1:$B$1974,D$7,Dados!$A$1:$A$1974,$A33)</f>
        <v>0</v>
      </c>
      <c r="E33" s="8">
        <f>SUMIFS(Dados!$I$1:$I$1974,Dados!$B$1:$B$1974,E$7,Dados!$A$1:$A$1974,$A33)</f>
        <v>12500</v>
      </c>
      <c r="F33" s="8">
        <f>SUMIFS(Dados!$I$1:$I$1974,Dados!$B$1:$B$1974,F$7,Dados!$A$1:$A$1974,$A33)</f>
        <v>0</v>
      </c>
      <c r="G33" s="8">
        <f>SUMIFS(Dados!$I$1:$I$1974,Dados!$B$1:$B$1974,G$7,Dados!$A$1:$A$1974,$A33)</f>
        <v>0</v>
      </c>
      <c r="H33" s="8">
        <f>SUMIFS(Dados!$I$1:$I$1974,Dados!$B$1:$B$1974,H$7,Dados!$A$1:$A$1974,$A33)</f>
        <v>0</v>
      </c>
      <c r="I33" s="8">
        <f t="shared" si="0"/>
        <v>12500</v>
      </c>
      <c r="J33" s="8">
        <f t="shared" si="1"/>
        <v>0</v>
      </c>
      <c r="K33" s="7">
        <f t="shared" si="2"/>
        <v>12500</v>
      </c>
      <c r="L33" s="9">
        <f t="shared" si="4"/>
        <v>1728862.92</v>
      </c>
      <c r="N33" s="34"/>
    </row>
    <row r="34" spans="1:14" ht="24" customHeight="1" x14ac:dyDescent="0.25">
      <c r="A34" s="61">
        <v>45797</v>
      </c>
      <c r="B34" s="24">
        <f t="shared" si="3"/>
        <v>26</v>
      </c>
      <c r="C34" s="8">
        <f>SUMIFS(Dados!$I$1:$I$1974,Dados!$B$1:$B$1974,C$7,Dados!$A$1:$A$1974,$A34)</f>
        <v>0</v>
      </c>
      <c r="D34" s="8">
        <f>SUMIFS(Dados!$I$1:$I$1974,Dados!$B$1:$B$1974,D$7,Dados!$A$1:$A$1974,$A34)</f>
        <v>0</v>
      </c>
      <c r="E34" s="8">
        <f>SUMIFS(Dados!$I$1:$I$1974,Dados!$B$1:$B$1974,E$7,Dados!$A$1:$A$1974,$A34)</f>
        <v>0</v>
      </c>
      <c r="F34" s="8">
        <f>SUMIFS(Dados!$I$1:$I$1974,Dados!$B$1:$B$1974,F$7,Dados!$A$1:$A$1974,$A34)</f>
        <v>0</v>
      </c>
      <c r="G34" s="8">
        <f>SUMIFS(Dados!$I$1:$I$1974,Dados!$B$1:$B$1974,G$7,Dados!$A$1:$A$1974,$A34)</f>
        <v>0</v>
      </c>
      <c r="H34" s="8">
        <f>SUMIFS(Dados!$I$1:$I$1974,Dados!$B$1:$B$1974,H$7,Dados!$A$1:$A$1974,$A34)</f>
        <v>0</v>
      </c>
      <c r="I34" s="8">
        <f t="shared" si="0"/>
        <v>0</v>
      </c>
      <c r="J34" s="8">
        <f t="shared" si="1"/>
        <v>0</v>
      </c>
      <c r="K34" s="7">
        <f t="shared" si="2"/>
        <v>0</v>
      </c>
      <c r="L34" s="9">
        <f t="shared" si="4"/>
        <v>1728862.92</v>
      </c>
      <c r="N34" s="34"/>
    </row>
    <row r="35" spans="1:14" ht="24" customHeight="1" x14ac:dyDescent="0.25">
      <c r="A35" s="61">
        <v>45813</v>
      </c>
      <c r="B35" s="24">
        <f t="shared" si="3"/>
        <v>27</v>
      </c>
      <c r="C35" s="8">
        <f>SUMIFS(Dados!$I$1:$I$1974,Dados!$B$1:$B$1974,C$7,Dados!$A$1:$A$1974,$A35)</f>
        <v>0</v>
      </c>
      <c r="D35" s="8">
        <f>SUMIFS(Dados!$I$1:$I$1974,Dados!$B$1:$B$1974,D$7,Dados!$A$1:$A$1974,$A35)</f>
        <v>0</v>
      </c>
      <c r="E35" s="8">
        <f>SUMIFS(Dados!$I$1:$I$1974,Dados!$B$1:$B$1974,E$7,Dados!$A$1:$A$1974,$A35)</f>
        <v>12500</v>
      </c>
      <c r="F35" s="8">
        <f>SUMIFS(Dados!$I$1:$I$1974,Dados!$B$1:$B$1974,F$7,Dados!$A$1:$A$1974,$A35)</f>
        <v>0</v>
      </c>
      <c r="G35" s="8">
        <f>SUMIFS(Dados!$I$1:$I$1974,Dados!$B$1:$B$1974,G$7,Dados!$A$1:$A$1974,$A35)</f>
        <v>0</v>
      </c>
      <c r="H35" s="8">
        <f>SUMIFS(Dados!$I$1:$I$1974,Dados!$B$1:$B$1974,H$7,Dados!$A$1:$A$1974,$A35)</f>
        <v>0</v>
      </c>
      <c r="I35" s="8">
        <f t="shared" si="0"/>
        <v>12500</v>
      </c>
      <c r="J35" s="8">
        <f t="shared" si="1"/>
        <v>0</v>
      </c>
      <c r="K35" s="7">
        <f t="shared" si="2"/>
        <v>12500</v>
      </c>
      <c r="L35" s="9">
        <f t="shared" si="4"/>
        <v>1741362.92</v>
      </c>
      <c r="N35" s="34"/>
    </row>
    <row r="36" spans="1:14" ht="24" customHeight="1" x14ac:dyDescent="0.25">
      <c r="A36" s="61">
        <v>45828</v>
      </c>
      <c r="B36" s="24">
        <f t="shared" si="3"/>
        <v>28</v>
      </c>
      <c r="C36" s="8">
        <f>SUMIFS(Dados!$I$1:$I$1974,Dados!$B$1:$B$1974,C$7,Dados!$A$1:$A$1974,$A36)</f>
        <v>0</v>
      </c>
      <c r="D36" s="8">
        <f>SUMIFS(Dados!$I$1:$I$1974,Dados!$B$1:$B$1974,D$7,Dados!$A$1:$A$1974,$A36)</f>
        <v>0</v>
      </c>
      <c r="E36" s="8">
        <f>SUMIFS(Dados!$I$1:$I$1974,Dados!$B$1:$B$1974,E$7,Dados!$A$1:$A$1974,$A36)</f>
        <v>0</v>
      </c>
      <c r="F36" s="8">
        <f>SUMIFS(Dados!$I$1:$I$1974,Dados!$B$1:$B$1974,F$7,Dados!$A$1:$A$1974,$A36)</f>
        <v>0</v>
      </c>
      <c r="G36" s="8">
        <f>SUMIFS(Dados!$I$1:$I$1974,Dados!$B$1:$B$1974,G$7,Dados!$A$1:$A$1974,$A36)</f>
        <v>0</v>
      </c>
      <c r="H36" s="8">
        <f>SUMIFS(Dados!$I$1:$I$1974,Dados!$B$1:$B$1974,H$7,Dados!$A$1:$A$1974,$A36)</f>
        <v>0</v>
      </c>
      <c r="I36" s="8">
        <f t="shared" si="0"/>
        <v>0</v>
      </c>
      <c r="J36" s="8">
        <f t="shared" si="1"/>
        <v>0</v>
      </c>
      <c r="K36" s="7">
        <f t="shared" si="2"/>
        <v>0</v>
      </c>
      <c r="L36" s="9">
        <f t="shared" si="4"/>
        <v>1741362.92</v>
      </c>
      <c r="N36" s="34"/>
    </row>
    <row r="37" spans="1:14" ht="24" customHeight="1" x14ac:dyDescent="0.25">
      <c r="A37" s="61">
        <v>45843</v>
      </c>
      <c r="B37" s="24">
        <f t="shared" si="3"/>
        <v>29</v>
      </c>
      <c r="C37" s="8">
        <f>SUMIFS(Dados!$I$1:$I$1974,Dados!$B$1:$B$1974,C$7,Dados!$A$1:$A$1974,$A37)</f>
        <v>0</v>
      </c>
      <c r="D37" s="8">
        <f>SUMIFS(Dados!$I$1:$I$1974,Dados!$B$1:$B$1974,D$7,Dados!$A$1:$A$1974,$A37)</f>
        <v>0</v>
      </c>
      <c r="E37" s="8">
        <f>SUMIFS(Dados!$I$1:$I$1974,Dados!$B$1:$B$1974,E$7,Dados!$A$1:$A$1974,$A37)</f>
        <v>0</v>
      </c>
      <c r="F37" s="8">
        <f>SUMIFS(Dados!$I$1:$I$1974,Dados!$B$1:$B$1974,F$7,Dados!$A$1:$A$1974,$A37)</f>
        <v>0</v>
      </c>
      <c r="G37" s="8">
        <f>SUMIFS(Dados!$I$1:$I$1974,Dados!$B$1:$B$1974,G$7,Dados!$A$1:$A$1974,$A37)</f>
        <v>0</v>
      </c>
      <c r="H37" s="8">
        <f>SUMIFS(Dados!$I$1:$I$1974,Dados!$B$1:$B$1974,H$7,Dados!$A$1:$A$1974,$A37)</f>
        <v>0</v>
      </c>
      <c r="I37" s="8">
        <f t="shared" si="0"/>
        <v>0</v>
      </c>
      <c r="J37" s="8">
        <f t="shared" si="1"/>
        <v>0</v>
      </c>
      <c r="K37" s="7">
        <f t="shared" si="2"/>
        <v>0</v>
      </c>
      <c r="L37" s="9">
        <f t="shared" si="4"/>
        <v>1741362.92</v>
      </c>
      <c r="N37" s="34"/>
    </row>
    <row r="38" spans="1:14" ht="24" customHeight="1" x14ac:dyDescent="0.25">
      <c r="A38" s="61">
        <v>45858</v>
      </c>
      <c r="B38" s="24">
        <f t="shared" si="3"/>
        <v>30</v>
      </c>
      <c r="C38" s="8">
        <f>SUMIFS(Dados!$I$1:$I$1974,Dados!$B$1:$B$1974,C$7,Dados!$A$1:$A$1974,$A38)</f>
        <v>0</v>
      </c>
      <c r="D38" s="8">
        <f>SUMIFS(Dados!$I$1:$I$1974,Dados!$B$1:$B$1974,D$7,Dados!$A$1:$A$1974,$A38)</f>
        <v>0</v>
      </c>
      <c r="E38" s="8">
        <f>SUMIFS(Dados!$I$1:$I$1974,Dados!$B$1:$B$1974,E$7,Dados!$A$1:$A$1974,$A38)</f>
        <v>0</v>
      </c>
      <c r="F38" s="8">
        <f>SUMIFS(Dados!$I$1:$I$1974,Dados!$B$1:$B$1974,F$7,Dados!$A$1:$A$1974,$A38)</f>
        <v>0</v>
      </c>
      <c r="G38" s="8">
        <f>SUMIFS(Dados!$I$1:$I$1974,Dados!$B$1:$B$1974,G$7,Dados!$A$1:$A$1974,$A38)</f>
        <v>0</v>
      </c>
      <c r="H38" s="8">
        <f>SUMIFS(Dados!$I$1:$I$1974,Dados!$B$1:$B$1974,H$7,Dados!$A$1:$A$1974,$A38)</f>
        <v>0</v>
      </c>
      <c r="I38" s="8">
        <f t="shared" si="0"/>
        <v>0</v>
      </c>
      <c r="J38" s="8">
        <f t="shared" si="1"/>
        <v>0</v>
      </c>
      <c r="K38" s="7">
        <f t="shared" si="2"/>
        <v>0</v>
      </c>
      <c r="L38" s="9">
        <f t="shared" si="4"/>
        <v>1741362.92</v>
      </c>
      <c r="N38" s="34"/>
    </row>
    <row r="39" spans="1:14" ht="24" customHeight="1" x14ac:dyDescent="0.25">
      <c r="A39" s="61">
        <v>45874</v>
      </c>
      <c r="B39" s="24">
        <f t="shared" si="3"/>
        <v>31</v>
      </c>
      <c r="C39" s="8">
        <f>SUMIFS(Dados!$I$1:$I$1974,Dados!$B$1:$B$1974,C$7,Dados!$A$1:$A$1974,$A39)</f>
        <v>0</v>
      </c>
      <c r="D39" s="8">
        <f>SUMIFS(Dados!$I$1:$I$1974,Dados!$B$1:$B$1974,D$7,Dados!$A$1:$A$1974,$A39)</f>
        <v>0</v>
      </c>
      <c r="E39" s="8">
        <f>SUMIFS(Dados!$I$1:$I$1974,Dados!$B$1:$B$1974,E$7,Dados!$A$1:$A$1974,$A39)</f>
        <v>0</v>
      </c>
      <c r="F39" s="8">
        <f>SUMIFS(Dados!$I$1:$I$1974,Dados!$B$1:$B$1974,F$7,Dados!$A$1:$A$1974,$A39)</f>
        <v>0</v>
      </c>
      <c r="G39" s="8">
        <f>SUMIFS(Dados!$I$1:$I$1974,Dados!$B$1:$B$1974,G$7,Dados!$A$1:$A$1974,$A39)</f>
        <v>0</v>
      </c>
      <c r="H39" s="8">
        <f>SUMIFS(Dados!$I$1:$I$1974,Dados!$B$1:$B$1974,H$7,Dados!$A$1:$A$1974,$A39)</f>
        <v>0</v>
      </c>
      <c r="I39" s="8">
        <f t="shared" si="0"/>
        <v>0</v>
      </c>
      <c r="J39" s="8">
        <f t="shared" si="1"/>
        <v>0</v>
      </c>
      <c r="K39" s="7">
        <f t="shared" si="2"/>
        <v>0</v>
      </c>
      <c r="L39" s="9">
        <f t="shared" si="4"/>
        <v>1741362.92</v>
      </c>
      <c r="N39" s="34"/>
    </row>
    <row r="40" spans="1:14" ht="24" customHeight="1" x14ac:dyDescent="0.25">
      <c r="A40" s="61">
        <v>45889</v>
      </c>
      <c r="B40" s="24">
        <f t="shared" si="3"/>
        <v>32</v>
      </c>
      <c r="C40" s="8">
        <f>SUMIFS(Dados!$I$1:$I$1974,Dados!$B$1:$B$1974,C$7,Dados!$A$1:$A$1974,$A40)</f>
        <v>0</v>
      </c>
      <c r="D40" s="8">
        <f>SUMIFS(Dados!$I$1:$I$1974,Dados!$B$1:$B$1974,D$7,Dados!$A$1:$A$1974,$A40)</f>
        <v>0</v>
      </c>
      <c r="E40" s="8">
        <f>SUMIFS(Dados!$I$1:$I$1974,Dados!$B$1:$B$1974,E$7,Dados!$A$1:$A$1974,$A40)</f>
        <v>0</v>
      </c>
      <c r="F40" s="8">
        <f>SUMIFS(Dados!$I$1:$I$1974,Dados!$B$1:$B$1974,F$7,Dados!$A$1:$A$1974,$A40)</f>
        <v>0</v>
      </c>
      <c r="G40" s="8">
        <f>SUMIFS(Dados!$I$1:$I$1974,Dados!$B$1:$B$1974,G$7,Dados!$A$1:$A$1974,$A40)</f>
        <v>0</v>
      </c>
      <c r="H40" s="8">
        <f>SUMIFS(Dados!$I$1:$I$1974,Dados!$B$1:$B$1974,H$7,Dados!$A$1:$A$1974,$A40)</f>
        <v>0</v>
      </c>
      <c r="I40" s="8">
        <f t="shared" si="0"/>
        <v>0</v>
      </c>
      <c r="J40" s="8">
        <f t="shared" si="1"/>
        <v>0</v>
      </c>
      <c r="K40" s="7">
        <f t="shared" si="2"/>
        <v>0</v>
      </c>
      <c r="L40" s="9">
        <f t="shared" si="4"/>
        <v>1741362.92</v>
      </c>
      <c r="N40" s="34"/>
    </row>
    <row r="41" spans="1:14" ht="24" customHeight="1" x14ac:dyDescent="0.25">
      <c r="A41" s="61">
        <v>45905</v>
      </c>
      <c r="B41" s="24">
        <f t="shared" si="3"/>
        <v>33</v>
      </c>
      <c r="C41" s="8">
        <f>SUMIFS(Dados!$I$1:$I$1974,Dados!$B$1:$B$1974,C$7,Dados!$A$1:$A$1974,$A41)</f>
        <v>0</v>
      </c>
      <c r="D41" s="8">
        <f>SUMIFS(Dados!$I$1:$I$1974,Dados!$B$1:$B$1974,D$7,Dados!$A$1:$A$1974,$A41)</f>
        <v>0</v>
      </c>
      <c r="E41" s="8">
        <f>SUMIFS(Dados!$I$1:$I$1974,Dados!$B$1:$B$1974,E$7,Dados!$A$1:$A$1974,$A41)</f>
        <v>0</v>
      </c>
      <c r="F41" s="8">
        <f>SUMIFS(Dados!$I$1:$I$1974,Dados!$B$1:$B$1974,F$7,Dados!$A$1:$A$1974,$A41)</f>
        <v>0</v>
      </c>
      <c r="G41" s="8">
        <f>SUMIFS(Dados!$I$1:$I$1974,Dados!$B$1:$B$1974,G$7,Dados!$A$1:$A$1974,$A41)</f>
        <v>0</v>
      </c>
      <c r="H41" s="8">
        <f>SUMIFS(Dados!$I$1:$I$1974,Dados!$B$1:$B$1974,H$7,Dados!$A$1:$A$1974,$A41)</f>
        <v>0</v>
      </c>
      <c r="I41" s="8">
        <f t="shared" ref="I41:I72" si="5">SUM(C41:H41)</f>
        <v>0</v>
      </c>
      <c r="J41" s="8">
        <f t="shared" ref="J41:J72" si="6">ROUND(I41*$L$4,2)</f>
        <v>0</v>
      </c>
      <c r="K41" s="7">
        <f t="shared" ref="K41:K72" si="7">SUM(I41:J41)</f>
        <v>0</v>
      </c>
      <c r="L41" s="9">
        <f t="shared" si="4"/>
        <v>1741362.92</v>
      </c>
      <c r="N41" s="34"/>
    </row>
    <row r="42" spans="1:14" ht="24" customHeight="1" x14ac:dyDescent="0.25">
      <c r="A42" s="61">
        <v>45920</v>
      </c>
      <c r="B42" s="24">
        <f t="shared" ref="B42:B73" si="8">B41+1</f>
        <v>34</v>
      </c>
      <c r="C42" s="8">
        <f>SUMIFS(Dados!$I$1:$I$1974,Dados!$B$1:$B$1974,C$7,Dados!$A$1:$A$1974,$A42)</f>
        <v>0</v>
      </c>
      <c r="D42" s="8">
        <f>SUMIFS(Dados!$I$1:$I$1974,Dados!$B$1:$B$1974,D$7,Dados!$A$1:$A$1974,$A42)</f>
        <v>0</v>
      </c>
      <c r="E42" s="8">
        <f>SUMIFS(Dados!$I$1:$I$1974,Dados!$B$1:$B$1974,E$7,Dados!$A$1:$A$1974,$A42)</f>
        <v>0</v>
      </c>
      <c r="F42" s="8">
        <f>SUMIFS(Dados!$I$1:$I$1974,Dados!$B$1:$B$1974,F$7,Dados!$A$1:$A$1974,$A42)</f>
        <v>0</v>
      </c>
      <c r="G42" s="8">
        <f>SUMIFS(Dados!$I$1:$I$1974,Dados!$B$1:$B$1974,G$7,Dados!$A$1:$A$1974,$A42)</f>
        <v>0</v>
      </c>
      <c r="H42" s="8">
        <f>SUMIFS(Dados!$I$1:$I$1974,Dados!$B$1:$B$1974,H$7,Dados!$A$1:$A$1974,$A42)</f>
        <v>0</v>
      </c>
      <c r="I42" s="8">
        <f t="shared" si="5"/>
        <v>0</v>
      </c>
      <c r="J42" s="8">
        <f t="shared" si="6"/>
        <v>0</v>
      </c>
      <c r="K42" s="7">
        <f t="shared" si="7"/>
        <v>0</v>
      </c>
      <c r="L42" s="9">
        <f t="shared" ref="L42:L73" si="9">ROUND(K42+L41,2)</f>
        <v>1741362.92</v>
      </c>
      <c r="N42" s="34"/>
    </row>
    <row r="43" spans="1:14" ht="24" customHeight="1" x14ac:dyDescent="0.25">
      <c r="A43" s="61">
        <v>45935</v>
      </c>
      <c r="B43" s="24">
        <f t="shared" si="8"/>
        <v>35</v>
      </c>
      <c r="C43" s="8">
        <f>SUMIFS(Dados!$I$1:$I$1974,Dados!$B$1:$B$1974,C$7,Dados!$A$1:$A$1974,$A43)</f>
        <v>0</v>
      </c>
      <c r="D43" s="8">
        <f>SUMIFS(Dados!$I$1:$I$1974,Dados!$B$1:$B$1974,D$7,Dados!$A$1:$A$1974,$A43)</f>
        <v>0</v>
      </c>
      <c r="E43" s="8">
        <f>SUMIFS(Dados!$I$1:$I$1974,Dados!$B$1:$B$1974,E$7,Dados!$A$1:$A$1974,$A43)</f>
        <v>0</v>
      </c>
      <c r="F43" s="8">
        <f>SUMIFS(Dados!$I$1:$I$1974,Dados!$B$1:$B$1974,F$7,Dados!$A$1:$A$1974,$A43)</f>
        <v>0</v>
      </c>
      <c r="G43" s="8">
        <f>SUMIFS(Dados!$I$1:$I$1974,Dados!$B$1:$B$1974,G$7,Dados!$A$1:$A$1974,$A43)</f>
        <v>0</v>
      </c>
      <c r="H43" s="8">
        <f>SUMIFS(Dados!$I$1:$I$1974,Dados!$B$1:$B$1974,H$7,Dados!$A$1:$A$1974,$A43)</f>
        <v>0</v>
      </c>
      <c r="I43" s="8">
        <f t="shared" si="5"/>
        <v>0</v>
      </c>
      <c r="J43" s="8">
        <f t="shared" si="6"/>
        <v>0</v>
      </c>
      <c r="K43" s="7">
        <f t="shared" si="7"/>
        <v>0</v>
      </c>
      <c r="L43" s="9">
        <f t="shared" si="9"/>
        <v>1741362.92</v>
      </c>
      <c r="N43" s="34"/>
    </row>
    <row r="44" spans="1:14" ht="24" customHeight="1" x14ac:dyDescent="0.25">
      <c r="A44" s="61">
        <v>45950</v>
      </c>
      <c r="B44" s="24">
        <f t="shared" si="8"/>
        <v>36</v>
      </c>
      <c r="C44" s="8">
        <f>SUMIFS(Dados!$I$1:$I$1974,Dados!$B$1:$B$1974,C$7,Dados!$A$1:$A$1974,$A44)</f>
        <v>0</v>
      </c>
      <c r="D44" s="8">
        <f>SUMIFS(Dados!$I$1:$I$1974,Dados!$B$1:$B$1974,D$7,Dados!$A$1:$A$1974,$A44)</f>
        <v>0</v>
      </c>
      <c r="E44" s="8">
        <f>SUMIFS(Dados!$I$1:$I$1974,Dados!$B$1:$B$1974,E$7,Dados!$A$1:$A$1974,$A44)</f>
        <v>0</v>
      </c>
      <c r="F44" s="8">
        <f>SUMIFS(Dados!$I$1:$I$1974,Dados!$B$1:$B$1974,F$7,Dados!$A$1:$A$1974,$A44)</f>
        <v>0</v>
      </c>
      <c r="G44" s="8">
        <f>SUMIFS(Dados!$I$1:$I$1974,Dados!$B$1:$B$1974,G$7,Dados!$A$1:$A$1974,$A44)</f>
        <v>0</v>
      </c>
      <c r="H44" s="8">
        <f>SUMIFS(Dados!$I$1:$I$1974,Dados!$B$1:$B$1974,H$7,Dados!$A$1:$A$1974,$A44)</f>
        <v>0</v>
      </c>
      <c r="I44" s="8">
        <f t="shared" si="5"/>
        <v>0</v>
      </c>
      <c r="J44" s="8">
        <f t="shared" si="6"/>
        <v>0</v>
      </c>
      <c r="K44" s="7">
        <f t="shared" si="7"/>
        <v>0</v>
      </c>
      <c r="L44" s="9">
        <f t="shared" si="9"/>
        <v>1741362.92</v>
      </c>
      <c r="N44" s="34"/>
    </row>
    <row r="45" spans="1:14" ht="24" customHeight="1" x14ac:dyDescent="0.25">
      <c r="A45" s="61">
        <v>45966</v>
      </c>
      <c r="B45" s="24">
        <f t="shared" si="8"/>
        <v>37</v>
      </c>
      <c r="C45" s="8">
        <f>SUMIFS(Dados!$I$1:$I$1974,Dados!$B$1:$B$1974,C$7,Dados!$A$1:$A$1974,$A45)</f>
        <v>0</v>
      </c>
      <c r="D45" s="8">
        <f>SUMIFS(Dados!$I$1:$I$1974,Dados!$B$1:$B$1974,D$7,Dados!$A$1:$A$1974,$A45)</f>
        <v>0</v>
      </c>
      <c r="E45" s="8">
        <f>SUMIFS(Dados!$I$1:$I$1974,Dados!$B$1:$B$1974,E$7,Dados!$A$1:$A$1974,$A45)</f>
        <v>0</v>
      </c>
      <c r="F45" s="8">
        <f>SUMIFS(Dados!$I$1:$I$1974,Dados!$B$1:$B$1974,F$7,Dados!$A$1:$A$1974,$A45)</f>
        <v>0</v>
      </c>
      <c r="G45" s="8">
        <f>SUMIFS(Dados!$I$1:$I$1974,Dados!$B$1:$B$1974,G$7,Dados!$A$1:$A$1974,$A45)</f>
        <v>0</v>
      </c>
      <c r="H45" s="8">
        <f>SUMIFS(Dados!$I$1:$I$1974,Dados!$B$1:$B$1974,H$7,Dados!$A$1:$A$1974,$A45)</f>
        <v>0</v>
      </c>
      <c r="I45" s="8">
        <f t="shared" si="5"/>
        <v>0</v>
      </c>
      <c r="J45" s="8">
        <f t="shared" si="6"/>
        <v>0</v>
      </c>
      <c r="K45" s="7">
        <f t="shared" si="7"/>
        <v>0</v>
      </c>
      <c r="L45" s="9">
        <f t="shared" si="9"/>
        <v>1741362.92</v>
      </c>
      <c r="N45" s="34"/>
    </row>
    <row r="46" spans="1:14" ht="24" customHeight="1" x14ac:dyDescent="0.25">
      <c r="A46" s="61">
        <v>45981</v>
      </c>
      <c r="B46" s="24">
        <f t="shared" si="8"/>
        <v>38</v>
      </c>
      <c r="C46" s="8">
        <f>SUMIFS(Dados!$I$1:$I$1974,Dados!$B$1:$B$1974,C$7,Dados!$A$1:$A$1974,$A46)</f>
        <v>0</v>
      </c>
      <c r="D46" s="8">
        <f>SUMIFS(Dados!$I$1:$I$1974,Dados!$B$1:$B$1974,D$7,Dados!$A$1:$A$1974,$A46)</f>
        <v>0</v>
      </c>
      <c r="E46" s="8">
        <f>SUMIFS(Dados!$I$1:$I$1974,Dados!$B$1:$B$1974,E$7,Dados!$A$1:$A$1974,$A46)</f>
        <v>0</v>
      </c>
      <c r="F46" s="8">
        <f>SUMIFS(Dados!$I$1:$I$1974,Dados!$B$1:$B$1974,F$7,Dados!$A$1:$A$1974,$A46)</f>
        <v>0</v>
      </c>
      <c r="G46" s="8">
        <f>SUMIFS(Dados!$I$1:$I$1974,Dados!$B$1:$B$1974,G$7,Dados!$A$1:$A$1974,$A46)</f>
        <v>0</v>
      </c>
      <c r="H46" s="8">
        <f>SUMIFS(Dados!$I$1:$I$1974,Dados!$B$1:$B$1974,H$7,Dados!$A$1:$A$1974,$A46)</f>
        <v>0</v>
      </c>
      <c r="I46" s="8">
        <f t="shared" si="5"/>
        <v>0</v>
      </c>
      <c r="J46" s="8">
        <f t="shared" si="6"/>
        <v>0</v>
      </c>
      <c r="K46" s="7">
        <f t="shared" si="7"/>
        <v>0</v>
      </c>
      <c r="L46" s="9">
        <f t="shared" si="9"/>
        <v>1741362.92</v>
      </c>
      <c r="N46" s="34"/>
    </row>
    <row r="47" spans="1:14" ht="24" customHeight="1" x14ac:dyDescent="0.25">
      <c r="A47" s="61">
        <v>45996</v>
      </c>
      <c r="B47" s="24">
        <f t="shared" si="8"/>
        <v>39</v>
      </c>
      <c r="C47" s="8">
        <f>SUMIFS(Dados!$I$1:$I$1974,Dados!$B$1:$B$1974,C$7,Dados!$A$1:$A$1974,$A47)</f>
        <v>0</v>
      </c>
      <c r="D47" s="8">
        <f>SUMIFS(Dados!$I$1:$I$1974,Dados!$B$1:$B$1974,D$7,Dados!$A$1:$A$1974,$A47)</f>
        <v>0</v>
      </c>
      <c r="E47" s="8">
        <f>SUMIFS(Dados!$I$1:$I$1974,Dados!$B$1:$B$1974,E$7,Dados!$A$1:$A$1974,$A47)</f>
        <v>0</v>
      </c>
      <c r="F47" s="8">
        <f>SUMIFS(Dados!$I$1:$I$1974,Dados!$B$1:$B$1974,F$7,Dados!$A$1:$A$1974,$A47)</f>
        <v>0</v>
      </c>
      <c r="G47" s="8">
        <f>SUMIFS(Dados!$I$1:$I$1974,Dados!$B$1:$B$1974,G$7,Dados!$A$1:$A$1974,$A47)</f>
        <v>0</v>
      </c>
      <c r="H47" s="8">
        <f>SUMIFS(Dados!$I$1:$I$1974,Dados!$B$1:$B$1974,H$7,Dados!$A$1:$A$1974,$A47)</f>
        <v>0</v>
      </c>
      <c r="I47" s="8">
        <f t="shared" si="5"/>
        <v>0</v>
      </c>
      <c r="J47" s="8">
        <f t="shared" si="6"/>
        <v>0</v>
      </c>
      <c r="K47" s="7">
        <f t="shared" si="7"/>
        <v>0</v>
      </c>
      <c r="L47" s="9">
        <f t="shared" si="9"/>
        <v>1741362.92</v>
      </c>
      <c r="N47" s="34"/>
    </row>
    <row r="48" spans="1:14" ht="24" customHeight="1" x14ac:dyDescent="0.25">
      <c r="A48" s="61">
        <v>46011</v>
      </c>
      <c r="B48" s="24">
        <f t="shared" si="8"/>
        <v>40</v>
      </c>
      <c r="C48" s="8">
        <f>SUMIFS(Dados!$I$1:$I$1974,Dados!$B$1:$B$1974,C$7,Dados!$A$1:$A$1974,$A48)</f>
        <v>0</v>
      </c>
      <c r="D48" s="8">
        <f>SUMIFS(Dados!$I$1:$I$1974,Dados!$B$1:$B$1974,D$7,Dados!$A$1:$A$1974,$A48)</f>
        <v>0</v>
      </c>
      <c r="E48" s="8">
        <f>SUMIFS(Dados!$I$1:$I$1974,Dados!$B$1:$B$1974,E$7,Dados!$A$1:$A$1974,$A48)</f>
        <v>0</v>
      </c>
      <c r="F48" s="8">
        <f>SUMIFS(Dados!$I$1:$I$1974,Dados!$B$1:$B$1974,F$7,Dados!$A$1:$A$1974,$A48)</f>
        <v>0</v>
      </c>
      <c r="G48" s="8">
        <f>SUMIFS(Dados!$I$1:$I$1974,Dados!$B$1:$B$1974,G$7,Dados!$A$1:$A$1974,$A48)</f>
        <v>0</v>
      </c>
      <c r="H48" s="8">
        <f>SUMIFS(Dados!$I$1:$I$1974,Dados!$B$1:$B$1974,H$7,Dados!$A$1:$A$1974,$A48)</f>
        <v>0</v>
      </c>
      <c r="I48" s="8">
        <f t="shared" si="5"/>
        <v>0</v>
      </c>
      <c r="J48" s="8">
        <f t="shared" si="6"/>
        <v>0</v>
      </c>
      <c r="K48" s="7">
        <f t="shared" si="7"/>
        <v>0</v>
      </c>
      <c r="L48" s="9">
        <f t="shared" si="9"/>
        <v>1741362.92</v>
      </c>
      <c r="N48" s="34"/>
    </row>
    <row r="49" spans="1:14" ht="24" customHeight="1" x14ac:dyDescent="0.25">
      <c r="A49" s="61">
        <v>46027</v>
      </c>
      <c r="B49" s="24">
        <f t="shared" si="8"/>
        <v>41</v>
      </c>
      <c r="C49" s="8">
        <f>SUMIFS(Dados!$I$1:$I$1974,Dados!$B$1:$B$1974,C$7,Dados!$A$1:$A$1974,$A49)</f>
        <v>0</v>
      </c>
      <c r="D49" s="8">
        <f>SUMIFS(Dados!$I$1:$I$1974,Dados!$B$1:$B$1974,D$7,Dados!$A$1:$A$1974,$A49)</f>
        <v>0</v>
      </c>
      <c r="E49" s="8">
        <f>SUMIFS(Dados!$I$1:$I$1974,Dados!$B$1:$B$1974,E$7,Dados!$A$1:$A$1974,$A49)</f>
        <v>0</v>
      </c>
      <c r="F49" s="8">
        <f>SUMIFS(Dados!$I$1:$I$1974,Dados!$B$1:$B$1974,F$7,Dados!$A$1:$A$1974,$A49)</f>
        <v>0</v>
      </c>
      <c r="G49" s="8">
        <f>SUMIFS(Dados!$I$1:$I$1974,Dados!$B$1:$B$1974,G$7,Dados!$A$1:$A$1974,$A49)</f>
        <v>0</v>
      </c>
      <c r="H49" s="8">
        <f>SUMIFS(Dados!$I$1:$I$1974,Dados!$B$1:$B$1974,H$7,Dados!$A$1:$A$1974,$A49)</f>
        <v>0</v>
      </c>
      <c r="I49" s="8">
        <f t="shared" si="5"/>
        <v>0</v>
      </c>
      <c r="J49" s="8">
        <f t="shared" si="6"/>
        <v>0</v>
      </c>
      <c r="K49" s="7">
        <f t="shared" si="7"/>
        <v>0</v>
      </c>
      <c r="L49" s="9">
        <f t="shared" si="9"/>
        <v>1741362.92</v>
      </c>
      <c r="N49" s="34"/>
    </row>
    <row r="50" spans="1:14" ht="24" customHeight="1" x14ac:dyDescent="0.25">
      <c r="A50" s="61">
        <v>46042</v>
      </c>
      <c r="B50" s="24">
        <f t="shared" si="8"/>
        <v>42</v>
      </c>
      <c r="C50" s="8">
        <f>SUMIFS(Dados!$I$1:$I$1974,Dados!$B$1:$B$1974,C$7,Dados!$A$1:$A$1974,$A50)</f>
        <v>0</v>
      </c>
      <c r="D50" s="8">
        <f>SUMIFS(Dados!$I$1:$I$1974,Dados!$B$1:$B$1974,D$7,Dados!$A$1:$A$1974,$A50)</f>
        <v>0</v>
      </c>
      <c r="E50" s="8">
        <f>SUMIFS(Dados!$I$1:$I$1974,Dados!$B$1:$B$1974,E$7,Dados!$A$1:$A$1974,$A50)</f>
        <v>0</v>
      </c>
      <c r="F50" s="8">
        <f>SUMIFS(Dados!$I$1:$I$1974,Dados!$B$1:$B$1974,F$7,Dados!$A$1:$A$1974,$A50)</f>
        <v>0</v>
      </c>
      <c r="G50" s="8">
        <f>SUMIFS(Dados!$I$1:$I$1974,Dados!$B$1:$B$1974,G$7,Dados!$A$1:$A$1974,$A50)</f>
        <v>0</v>
      </c>
      <c r="H50" s="8">
        <f>SUMIFS(Dados!$I$1:$I$1974,Dados!$B$1:$B$1974,H$7,Dados!$A$1:$A$1974,$A50)</f>
        <v>0</v>
      </c>
      <c r="I50" s="8">
        <f t="shared" si="5"/>
        <v>0</v>
      </c>
      <c r="J50" s="8">
        <f t="shared" si="6"/>
        <v>0</v>
      </c>
      <c r="K50" s="7">
        <f t="shared" si="7"/>
        <v>0</v>
      </c>
      <c r="L50" s="9">
        <f t="shared" si="9"/>
        <v>1741362.92</v>
      </c>
      <c r="N50" s="34"/>
    </row>
    <row r="51" spans="1:14" ht="24" customHeight="1" x14ac:dyDescent="0.25">
      <c r="A51" s="61">
        <v>46058</v>
      </c>
      <c r="B51" s="24">
        <f t="shared" si="8"/>
        <v>43</v>
      </c>
      <c r="C51" s="8">
        <f>SUMIFS(Dados!$I$1:$I$1974,Dados!$B$1:$B$1974,C$7,Dados!$A$1:$A$1974,$A51)</f>
        <v>0</v>
      </c>
      <c r="D51" s="8">
        <f>SUMIFS(Dados!$I$1:$I$1974,Dados!$B$1:$B$1974,D$7,Dados!$A$1:$A$1974,$A51)</f>
        <v>0</v>
      </c>
      <c r="E51" s="8">
        <f>SUMIFS(Dados!$I$1:$I$1974,Dados!$B$1:$B$1974,E$7,Dados!$A$1:$A$1974,$A51)</f>
        <v>0</v>
      </c>
      <c r="F51" s="8">
        <f>SUMIFS(Dados!$I$1:$I$1974,Dados!$B$1:$B$1974,F$7,Dados!$A$1:$A$1974,$A51)</f>
        <v>0</v>
      </c>
      <c r="G51" s="8">
        <f>SUMIFS(Dados!$I$1:$I$1974,Dados!$B$1:$B$1974,G$7,Dados!$A$1:$A$1974,$A51)</f>
        <v>0</v>
      </c>
      <c r="H51" s="8">
        <f>SUMIFS(Dados!$I$1:$I$1974,Dados!$B$1:$B$1974,H$7,Dados!$A$1:$A$1974,$A51)</f>
        <v>0</v>
      </c>
      <c r="I51" s="8">
        <f t="shared" si="5"/>
        <v>0</v>
      </c>
      <c r="J51" s="8">
        <f t="shared" si="6"/>
        <v>0</v>
      </c>
      <c r="K51" s="7">
        <f t="shared" si="7"/>
        <v>0</v>
      </c>
      <c r="L51" s="9">
        <f t="shared" si="9"/>
        <v>1741362.92</v>
      </c>
      <c r="N51" s="34"/>
    </row>
    <row r="52" spans="1:14" ht="24" customHeight="1" x14ac:dyDescent="0.25">
      <c r="A52" s="61">
        <v>46073</v>
      </c>
      <c r="B52" s="24">
        <f t="shared" si="8"/>
        <v>44</v>
      </c>
      <c r="C52" s="8">
        <f>SUMIFS(Dados!$I$1:$I$1974,Dados!$B$1:$B$1974,C$7,Dados!$A$1:$A$1974,$A52)</f>
        <v>0</v>
      </c>
      <c r="D52" s="8">
        <f>SUMIFS(Dados!$I$1:$I$1974,Dados!$B$1:$B$1974,D$7,Dados!$A$1:$A$1974,$A52)</f>
        <v>0</v>
      </c>
      <c r="E52" s="8">
        <f>SUMIFS(Dados!$I$1:$I$1974,Dados!$B$1:$B$1974,E$7,Dados!$A$1:$A$1974,$A52)</f>
        <v>0</v>
      </c>
      <c r="F52" s="8">
        <f>SUMIFS(Dados!$I$1:$I$1974,Dados!$B$1:$B$1974,F$7,Dados!$A$1:$A$1974,$A52)</f>
        <v>0</v>
      </c>
      <c r="G52" s="8">
        <f>SUMIFS(Dados!$I$1:$I$1974,Dados!$B$1:$B$1974,G$7,Dados!$A$1:$A$1974,$A52)</f>
        <v>0</v>
      </c>
      <c r="H52" s="8">
        <f>SUMIFS(Dados!$I$1:$I$1974,Dados!$B$1:$B$1974,H$7,Dados!$A$1:$A$1974,$A52)</f>
        <v>0</v>
      </c>
      <c r="I52" s="8">
        <f t="shared" si="5"/>
        <v>0</v>
      </c>
      <c r="J52" s="8">
        <f t="shared" si="6"/>
        <v>0</v>
      </c>
      <c r="K52" s="7">
        <f t="shared" si="7"/>
        <v>0</v>
      </c>
      <c r="L52" s="9">
        <f t="shared" si="9"/>
        <v>1741362.92</v>
      </c>
      <c r="N52" s="34"/>
    </row>
    <row r="53" spans="1:14" ht="24" customHeight="1" x14ac:dyDescent="0.25">
      <c r="A53" s="61">
        <v>46086</v>
      </c>
      <c r="B53" s="24">
        <f t="shared" si="8"/>
        <v>45</v>
      </c>
      <c r="C53" s="8">
        <f>SUMIFS(Dados!$I$1:$I$1974,Dados!$B$1:$B$1974,C$7,Dados!$A$1:$A$1974,$A53)</f>
        <v>0</v>
      </c>
      <c r="D53" s="8">
        <f>SUMIFS(Dados!$I$1:$I$1974,Dados!$B$1:$B$1974,D$7,Dados!$A$1:$A$1974,$A53)</f>
        <v>0</v>
      </c>
      <c r="E53" s="8">
        <f>SUMIFS(Dados!$I$1:$I$1974,Dados!$B$1:$B$1974,E$7,Dados!$A$1:$A$1974,$A53)</f>
        <v>0</v>
      </c>
      <c r="F53" s="8">
        <f>SUMIFS(Dados!$I$1:$I$1974,Dados!$B$1:$B$1974,F$7,Dados!$A$1:$A$1974,$A53)</f>
        <v>0</v>
      </c>
      <c r="G53" s="8">
        <f>SUMIFS(Dados!$I$1:$I$1974,Dados!$B$1:$B$1974,G$7,Dados!$A$1:$A$1974,$A53)</f>
        <v>0</v>
      </c>
      <c r="H53" s="8">
        <f>SUMIFS(Dados!$I$1:$I$1974,Dados!$B$1:$B$1974,H$7,Dados!$A$1:$A$1974,$A53)</f>
        <v>0</v>
      </c>
      <c r="I53" s="8">
        <f t="shared" si="5"/>
        <v>0</v>
      </c>
      <c r="J53" s="8">
        <f t="shared" si="6"/>
        <v>0</v>
      </c>
      <c r="K53" s="7">
        <f t="shared" si="7"/>
        <v>0</v>
      </c>
      <c r="L53" s="9">
        <f t="shared" si="9"/>
        <v>1741362.92</v>
      </c>
      <c r="N53" s="34"/>
    </row>
    <row r="54" spans="1:14" ht="24" customHeight="1" x14ac:dyDescent="0.25">
      <c r="A54" s="61">
        <v>46101</v>
      </c>
      <c r="B54" s="24">
        <f t="shared" si="8"/>
        <v>46</v>
      </c>
      <c r="C54" s="8">
        <f>SUMIFS(Dados!$I$1:$I$1974,Dados!$B$1:$B$1974,C$7,Dados!$A$1:$A$1974,$A54)</f>
        <v>0</v>
      </c>
      <c r="D54" s="8">
        <f>SUMIFS(Dados!$I$1:$I$1974,Dados!$B$1:$B$1974,D$7,Dados!$A$1:$A$1974,$A54)</f>
        <v>0</v>
      </c>
      <c r="E54" s="8">
        <f>SUMIFS(Dados!$I$1:$I$1974,Dados!$B$1:$B$1974,E$7,Dados!$A$1:$A$1974,$A54)</f>
        <v>0</v>
      </c>
      <c r="F54" s="8">
        <f>SUMIFS(Dados!$I$1:$I$1974,Dados!$B$1:$B$1974,F$7,Dados!$A$1:$A$1974,$A54)</f>
        <v>0</v>
      </c>
      <c r="G54" s="8">
        <f>SUMIFS(Dados!$I$1:$I$1974,Dados!$B$1:$B$1974,G$7,Dados!$A$1:$A$1974,$A54)</f>
        <v>0</v>
      </c>
      <c r="H54" s="8">
        <f>SUMIFS(Dados!$I$1:$I$1974,Dados!$B$1:$B$1974,H$7,Dados!$A$1:$A$1974,$A54)</f>
        <v>0</v>
      </c>
      <c r="I54" s="8">
        <f t="shared" si="5"/>
        <v>0</v>
      </c>
      <c r="J54" s="8">
        <f t="shared" si="6"/>
        <v>0</v>
      </c>
      <c r="K54" s="7">
        <f t="shared" si="7"/>
        <v>0</v>
      </c>
      <c r="L54" s="9">
        <f t="shared" si="9"/>
        <v>1741362.92</v>
      </c>
      <c r="N54" s="34"/>
    </row>
    <row r="55" spans="1:14" ht="24" customHeight="1" x14ac:dyDescent="0.25">
      <c r="A55" s="61">
        <v>46117</v>
      </c>
      <c r="B55" s="24">
        <f t="shared" si="8"/>
        <v>47</v>
      </c>
      <c r="C55" s="8">
        <f>SUMIFS(Dados!$I$1:$I$1974,Dados!$B$1:$B$1974,C$7,Dados!$A$1:$A$1974,$A55)</f>
        <v>0</v>
      </c>
      <c r="D55" s="8">
        <f>SUMIFS(Dados!$I$1:$I$1974,Dados!$B$1:$B$1974,D$7,Dados!$A$1:$A$1974,$A55)</f>
        <v>0</v>
      </c>
      <c r="E55" s="8">
        <f>SUMIFS(Dados!$I$1:$I$1974,Dados!$B$1:$B$1974,E$7,Dados!$A$1:$A$1974,$A55)</f>
        <v>0</v>
      </c>
      <c r="F55" s="8">
        <f>SUMIFS(Dados!$I$1:$I$1974,Dados!$B$1:$B$1974,F$7,Dados!$A$1:$A$1974,$A55)</f>
        <v>0</v>
      </c>
      <c r="G55" s="8">
        <f>SUMIFS(Dados!$I$1:$I$1974,Dados!$B$1:$B$1974,G$7,Dados!$A$1:$A$1974,$A55)</f>
        <v>0</v>
      </c>
      <c r="H55" s="8">
        <f>SUMIFS(Dados!$I$1:$I$1974,Dados!$B$1:$B$1974,H$7,Dados!$A$1:$A$1974,$A55)</f>
        <v>0</v>
      </c>
      <c r="I55" s="8">
        <f t="shared" si="5"/>
        <v>0</v>
      </c>
      <c r="J55" s="8">
        <f t="shared" si="6"/>
        <v>0</v>
      </c>
      <c r="K55" s="7">
        <f t="shared" si="7"/>
        <v>0</v>
      </c>
      <c r="L55" s="9">
        <f t="shared" si="9"/>
        <v>1741362.92</v>
      </c>
      <c r="N55" s="34"/>
    </row>
    <row r="56" spans="1:14" ht="24" customHeight="1" x14ac:dyDescent="0.25">
      <c r="A56" s="61">
        <v>46132</v>
      </c>
      <c r="B56" s="24">
        <f t="shared" si="8"/>
        <v>48</v>
      </c>
      <c r="C56" s="8">
        <f>SUMIFS(Dados!$I$1:$I$1974,Dados!$B$1:$B$1974,C$7,Dados!$A$1:$A$1974,$A56)</f>
        <v>0</v>
      </c>
      <c r="D56" s="8">
        <f>SUMIFS(Dados!$I$1:$I$1974,Dados!$B$1:$B$1974,D$7,Dados!$A$1:$A$1974,$A56)</f>
        <v>0</v>
      </c>
      <c r="E56" s="8">
        <f>SUMIFS(Dados!$I$1:$I$1974,Dados!$B$1:$B$1974,E$7,Dados!$A$1:$A$1974,$A56)</f>
        <v>0</v>
      </c>
      <c r="F56" s="8">
        <f>SUMIFS(Dados!$I$1:$I$1974,Dados!$B$1:$B$1974,F$7,Dados!$A$1:$A$1974,$A56)</f>
        <v>0</v>
      </c>
      <c r="G56" s="8">
        <f>SUMIFS(Dados!$I$1:$I$1974,Dados!$B$1:$B$1974,G$7,Dados!$A$1:$A$1974,$A56)</f>
        <v>0</v>
      </c>
      <c r="H56" s="8">
        <f>SUMIFS(Dados!$I$1:$I$1974,Dados!$B$1:$B$1974,H$7,Dados!$A$1:$A$1974,$A56)</f>
        <v>0</v>
      </c>
      <c r="I56" s="8">
        <f t="shared" si="5"/>
        <v>0</v>
      </c>
      <c r="J56" s="8">
        <f t="shared" si="6"/>
        <v>0</v>
      </c>
      <c r="K56" s="7">
        <f t="shared" si="7"/>
        <v>0</v>
      </c>
      <c r="L56" s="9">
        <f t="shared" si="9"/>
        <v>1741362.92</v>
      </c>
      <c r="N56" s="34"/>
    </row>
    <row r="57" spans="1:14" ht="24" customHeight="1" x14ac:dyDescent="0.25">
      <c r="A57" s="61">
        <v>46147</v>
      </c>
      <c r="B57" s="24">
        <f t="shared" si="8"/>
        <v>49</v>
      </c>
      <c r="C57" s="8">
        <f>SUMIFS(Dados!$I$1:$I$1974,Dados!$B$1:$B$1974,C$7,Dados!$A$1:$A$1974,$A57)</f>
        <v>0</v>
      </c>
      <c r="D57" s="8">
        <f>SUMIFS(Dados!$I$1:$I$1974,Dados!$B$1:$B$1974,D$7,Dados!$A$1:$A$1974,$A57)</f>
        <v>0</v>
      </c>
      <c r="E57" s="8">
        <f>SUMIFS(Dados!$I$1:$I$1974,Dados!$B$1:$B$1974,E$7,Dados!$A$1:$A$1974,$A57)</f>
        <v>0</v>
      </c>
      <c r="F57" s="8">
        <f>SUMIFS(Dados!$I$1:$I$1974,Dados!$B$1:$B$1974,F$7,Dados!$A$1:$A$1974,$A57)</f>
        <v>0</v>
      </c>
      <c r="G57" s="8">
        <f>SUMIFS(Dados!$I$1:$I$1974,Dados!$B$1:$B$1974,G$7,Dados!$A$1:$A$1974,$A57)</f>
        <v>0</v>
      </c>
      <c r="H57" s="8">
        <f>SUMIFS(Dados!$I$1:$I$1974,Dados!$B$1:$B$1974,H$7,Dados!$A$1:$A$1974,$A57)</f>
        <v>0</v>
      </c>
      <c r="I57" s="8">
        <f t="shared" si="5"/>
        <v>0</v>
      </c>
      <c r="J57" s="8">
        <f t="shared" si="6"/>
        <v>0</v>
      </c>
      <c r="K57" s="7">
        <f t="shared" si="7"/>
        <v>0</v>
      </c>
      <c r="L57" s="9">
        <f t="shared" si="9"/>
        <v>1741362.92</v>
      </c>
      <c r="N57" s="34"/>
    </row>
    <row r="58" spans="1:14" ht="24" customHeight="1" x14ac:dyDescent="0.25">
      <c r="A58" s="61">
        <v>46162</v>
      </c>
      <c r="B58" s="24">
        <f t="shared" si="8"/>
        <v>50</v>
      </c>
      <c r="C58" s="8">
        <f>SUMIFS(Dados!$I$1:$I$1974,Dados!$B$1:$B$1974,C$7,Dados!$A$1:$A$1974,$A58)</f>
        <v>0</v>
      </c>
      <c r="D58" s="8">
        <f>SUMIFS(Dados!$I$1:$I$1974,Dados!$B$1:$B$1974,D$7,Dados!$A$1:$A$1974,$A58)</f>
        <v>0</v>
      </c>
      <c r="E58" s="8">
        <f>SUMIFS(Dados!$I$1:$I$1974,Dados!$B$1:$B$1974,E$7,Dados!$A$1:$A$1974,$A58)</f>
        <v>0</v>
      </c>
      <c r="F58" s="8">
        <f>SUMIFS(Dados!$I$1:$I$1974,Dados!$B$1:$B$1974,F$7,Dados!$A$1:$A$1974,$A58)</f>
        <v>0</v>
      </c>
      <c r="G58" s="8">
        <f>SUMIFS(Dados!$I$1:$I$1974,Dados!$B$1:$B$1974,G$7,Dados!$A$1:$A$1974,$A58)</f>
        <v>0</v>
      </c>
      <c r="H58" s="8">
        <f>SUMIFS(Dados!$I$1:$I$1974,Dados!$B$1:$B$1974,H$7,Dados!$A$1:$A$1974,$A58)</f>
        <v>0</v>
      </c>
      <c r="I58" s="8">
        <f t="shared" si="5"/>
        <v>0</v>
      </c>
      <c r="J58" s="8">
        <f t="shared" si="6"/>
        <v>0</v>
      </c>
      <c r="K58" s="7">
        <f t="shared" si="7"/>
        <v>0</v>
      </c>
      <c r="L58" s="9">
        <f t="shared" si="9"/>
        <v>1741362.92</v>
      </c>
      <c r="N58" s="34"/>
    </row>
    <row r="59" spans="1:14" ht="24" customHeight="1" x14ac:dyDescent="0.25">
      <c r="A59" s="61">
        <v>46178</v>
      </c>
      <c r="B59" s="24">
        <f t="shared" si="8"/>
        <v>51</v>
      </c>
      <c r="C59" s="8">
        <f>SUMIFS(Dados!$I$1:$I$1974,Dados!$B$1:$B$1974,C$7,Dados!$A$1:$A$1974,$A59)</f>
        <v>0</v>
      </c>
      <c r="D59" s="8">
        <f>SUMIFS(Dados!$I$1:$I$1974,Dados!$B$1:$B$1974,D$7,Dados!$A$1:$A$1974,$A59)</f>
        <v>0</v>
      </c>
      <c r="E59" s="8">
        <f>SUMIFS(Dados!$I$1:$I$1974,Dados!$B$1:$B$1974,E$7,Dados!$A$1:$A$1974,$A59)</f>
        <v>0</v>
      </c>
      <c r="F59" s="8">
        <f>SUMIFS(Dados!$I$1:$I$1974,Dados!$B$1:$B$1974,F$7,Dados!$A$1:$A$1974,$A59)</f>
        <v>0</v>
      </c>
      <c r="G59" s="8">
        <f>SUMIFS(Dados!$I$1:$I$1974,Dados!$B$1:$B$1974,G$7,Dados!$A$1:$A$1974,$A59)</f>
        <v>0</v>
      </c>
      <c r="H59" s="8">
        <f>SUMIFS(Dados!$I$1:$I$1974,Dados!$B$1:$B$1974,H$7,Dados!$A$1:$A$1974,$A59)</f>
        <v>0</v>
      </c>
      <c r="I59" s="8">
        <f t="shared" si="5"/>
        <v>0</v>
      </c>
      <c r="J59" s="8">
        <f t="shared" si="6"/>
        <v>0</v>
      </c>
      <c r="K59" s="7">
        <f t="shared" si="7"/>
        <v>0</v>
      </c>
      <c r="L59" s="9">
        <f t="shared" si="9"/>
        <v>1741362.92</v>
      </c>
      <c r="N59" s="34"/>
    </row>
    <row r="60" spans="1:14" ht="24" customHeight="1" x14ac:dyDescent="0.25">
      <c r="A60" s="61">
        <v>46193</v>
      </c>
      <c r="B60" s="24">
        <f t="shared" si="8"/>
        <v>52</v>
      </c>
      <c r="C60" s="8">
        <f>SUMIFS(Dados!$I$1:$I$1974,Dados!$B$1:$B$1974,C$7,Dados!$A$1:$A$1974,$A60)</f>
        <v>0</v>
      </c>
      <c r="D60" s="8">
        <f>SUMIFS(Dados!$I$1:$I$1974,Dados!$B$1:$B$1974,D$7,Dados!$A$1:$A$1974,$A60)</f>
        <v>0</v>
      </c>
      <c r="E60" s="8">
        <f>SUMIFS(Dados!$I$1:$I$1974,Dados!$B$1:$B$1974,E$7,Dados!$A$1:$A$1974,$A60)</f>
        <v>0</v>
      </c>
      <c r="F60" s="8">
        <f>SUMIFS(Dados!$I$1:$I$1974,Dados!$B$1:$B$1974,F$7,Dados!$A$1:$A$1974,$A60)</f>
        <v>0</v>
      </c>
      <c r="G60" s="8">
        <f>SUMIFS(Dados!$I$1:$I$1974,Dados!$B$1:$B$1974,G$7,Dados!$A$1:$A$1974,$A60)</f>
        <v>0</v>
      </c>
      <c r="H60" s="8">
        <f>SUMIFS(Dados!$I$1:$I$1974,Dados!$B$1:$B$1974,H$7,Dados!$A$1:$A$1974,$A60)</f>
        <v>0</v>
      </c>
      <c r="I60" s="8">
        <f t="shared" si="5"/>
        <v>0</v>
      </c>
      <c r="J60" s="8">
        <f t="shared" si="6"/>
        <v>0</v>
      </c>
      <c r="K60" s="7">
        <f t="shared" si="7"/>
        <v>0</v>
      </c>
      <c r="L60" s="9">
        <f t="shared" si="9"/>
        <v>1741362.92</v>
      </c>
      <c r="N60" s="34"/>
    </row>
    <row r="61" spans="1:14" ht="24" customHeight="1" x14ac:dyDescent="0.25">
      <c r="A61" s="61">
        <v>46208</v>
      </c>
      <c r="B61" s="24">
        <f t="shared" si="8"/>
        <v>53</v>
      </c>
      <c r="C61" s="8">
        <f>SUMIFS(Dados!$I$1:$I$1974,Dados!$B$1:$B$1974,C$7,Dados!$A$1:$A$1974,$A61)</f>
        <v>0</v>
      </c>
      <c r="D61" s="8">
        <f>SUMIFS(Dados!$I$1:$I$1974,Dados!$B$1:$B$1974,D$7,Dados!$A$1:$A$1974,$A61)</f>
        <v>0</v>
      </c>
      <c r="E61" s="8">
        <f>SUMIFS(Dados!$I$1:$I$1974,Dados!$B$1:$B$1974,E$7,Dados!$A$1:$A$1974,$A61)</f>
        <v>0</v>
      </c>
      <c r="F61" s="8">
        <f>SUMIFS(Dados!$I$1:$I$1974,Dados!$B$1:$B$1974,F$7,Dados!$A$1:$A$1974,$A61)</f>
        <v>0</v>
      </c>
      <c r="G61" s="8">
        <f>SUMIFS(Dados!$I$1:$I$1974,Dados!$B$1:$B$1974,G$7,Dados!$A$1:$A$1974,$A61)</f>
        <v>0</v>
      </c>
      <c r="H61" s="8">
        <f>SUMIFS(Dados!$I$1:$I$1974,Dados!$B$1:$B$1974,H$7,Dados!$A$1:$A$1974,$A61)</f>
        <v>0</v>
      </c>
      <c r="I61" s="8">
        <f t="shared" si="5"/>
        <v>0</v>
      </c>
      <c r="J61" s="8">
        <f t="shared" si="6"/>
        <v>0</v>
      </c>
      <c r="K61" s="7">
        <f t="shared" si="7"/>
        <v>0</v>
      </c>
      <c r="L61" s="9">
        <f t="shared" si="9"/>
        <v>1741362.92</v>
      </c>
      <c r="N61" s="34"/>
    </row>
    <row r="62" spans="1:14" ht="24" customHeight="1" x14ac:dyDescent="0.25">
      <c r="A62" s="61">
        <v>46223</v>
      </c>
      <c r="B62" s="24">
        <f t="shared" si="8"/>
        <v>54</v>
      </c>
      <c r="C62" s="8">
        <f>SUMIFS(Dados!$I$1:$I$1974,Dados!$B$1:$B$1974,C$7,Dados!$A$1:$A$1974,$A62)</f>
        <v>0</v>
      </c>
      <c r="D62" s="8">
        <f>SUMIFS(Dados!$I$1:$I$1974,Dados!$B$1:$B$1974,D$7,Dados!$A$1:$A$1974,$A62)</f>
        <v>0</v>
      </c>
      <c r="E62" s="8">
        <f>SUMIFS(Dados!$I$1:$I$1974,Dados!$B$1:$B$1974,E$7,Dados!$A$1:$A$1974,$A62)</f>
        <v>0</v>
      </c>
      <c r="F62" s="8">
        <f>SUMIFS(Dados!$I$1:$I$1974,Dados!$B$1:$B$1974,F$7,Dados!$A$1:$A$1974,$A62)</f>
        <v>0</v>
      </c>
      <c r="G62" s="8">
        <f>SUMIFS(Dados!$I$1:$I$1974,Dados!$B$1:$B$1974,G$7,Dados!$A$1:$A$1974,$A62)</f>
        <v>0</v>
      </c>
      <c r="H62" s="8">
        <f>SUMIFS(Dados!$I$1:$I$1974,Dados!$B$1:$B$1974,H$7,Dados!$A$1:$A$1974,$A62)</f>
        <v>0</v>
      </c>
      <c r="I62" s="8">
        <f t="shared" si="5"/>
        <v>0</v>
      </c>
      <c r="J62" s="8">
        <f t="shared" si="6"/>
        <v>0</v>
      </c>
      <c r="K62" s="7">
        <f t="shared" si="7"/>
        <v>0</v>
      </c>
      <c r="L62" s="9">
        <f t="shared" si="9"/>
        <v>1741362.92</v>
      </c>
      <c r="N62" s="34"/>
    </row>
    <row r="63" spans="1:14" ht="24" customHeight="1" x14ac:dyDescent="0.25">
      <c r="A63" s="61">
        <v>46239</v>
      </c>
      <c r="B63" s="24">
        <f t="shared" si="8"/>
        <v>55</v>
      </c>
      <c r="C63" s="8">
        <f>SUMIFS(Dados!$I$1:$I$1974,Dados!$B$1:$B$1974,C$7,Dados!$A$1:$A$1974,$A63)</f>
        <v>0</v>
      </c>
      <c r="D63" s="8">
        <f>SUMIFS(Dados!$I$1:$I$1974,Dados!$B$1:$B$1974,D$7,Dados!$A$1:$A$1974,$A63)</f>
        <v>0</v>
      </c>
      <c r="E63" s="8">
        <f>SUMIFS(Dados!$I$1:$I$1974,Dados!$B$1:$B$1974,E$7,Dados!$A$1:$A$1974,$A63)</f>
        <v>0</v>
      </c>
      <c r="F63" s="8">
        <f>SUMIFS(Dados!$I$1:$I$1974,Dados!$B$1:$B$1974,F$7,Dados!$A$1:$A$1974,$A63)</f>
        <v>0</v>
      </c>
      <c r="G63" s="8">
        <f>SUMIFS(Dados!$I$1:$I$1974,Dados!$B$1:$B$1974,G$7,Dados!$A$1:$A$1974,$A63)</f>
        <v>0</v>
      </c>
      <c r="H63" s="8">
        <f>SUMIFS(Dados!$I$1:$I$1974,Dados!$B$1:$B$1974,H$7,Dados!$A$1:$A$1974,$A63)</f>
        <v>0</v>
      </c>
      <c r="I63" s="8">
        <f t="shared" si="5"/>
        <v>0</v>
      </c>
      <c r="J63" s="8">
        <f t="shared" si="6"/>
        <v>0</v>
      </c>
      <c r="K63" s="7">
        <f t="shared" si="7"/>
        <v>0</v>
      </c>
      <c r="L63" s="9">
        <f t="shared" si="9"/>
        <v>1741362.92</v>
      </c>
      <c r="N63" s="34"/>
    </row>
    <row r="64" spans="1:14" ht="24" customHeight="1" x14ac:dyDescent="0.25">
      <c r="A64" s="61">
        <v>46254</v>
      </c>
      <c r="B64" s="24">
        <f t="shared" si="8"/>
        <v>56</v>
      </c>
      <c r="C64" s="8">
        <f>SUMIFS(Dados!$I$1:$I$1974,Dados!$B$1:$B$1974,C$7,Dados!$A$1:$A$1974,$A64)</f>
        <v>0</v>
      </c>
      <c r="D64" s="8">
        <f>SUMIFS(Dados!$I$1:$I$1974,Dados!$B$1:$B$1974,D$7,Dados!$A$1:$A$1974,$A64)</f>
        <v>0</v>
      </c>
      <c r="E64" s="8">
        <f>SUMIFS(Dados!$I$1:$I$1974,Dados!$B$1:$B$1974,E$7,Dados!$A$1:$A$1974,$A64)</f>
        <v>0</v>
      </c>
      <c r="F64" s="8">
        <f>SUMIFS(Dados!$I$1:$I$1974,Dados!$B$1:$B$1974,F$7,Dados!$A$1:$A$1974,$A64)</f>
        <v>0</v>
      </c>
      <c r="G64" s="8">
        <f>SUMIFS(Dados!$I$1:$I$1974,Dados!$B$1:$B$1974,G$7,Dados!$A$1:$A$1974,$A64)</f>
        <v>0</v>
      </c>
      <c r="H64" s="8">
        <f>SUMIFS(Dados!$I$1:$I$1974,Dados!$B$1:$B$1974,H$7,Dados!$A$1:$A$1974,$A64)</f>
        <v>0</v>
      </c>
      <c r="I64" s="8">
        <f t="shared" si="5"/>
        <v>0</v>
      </c>
      <c r="J64" s="8">
        <f t="shared" si="6"/>
        <v>0</v>
      </c>
      <c r="K64" s="7">
        <f t="shared" si="7"/>
        <v>0</v>
      </c>
      <c r="L64" s="9">
        <f t="shared" si="9"/>
        <v>1741362.92</v>
      </c>
      <c r="N64" s="34"/>
    </row>
    <row r="65" spans="1:14" ht="24" customHeight="1" x14ac:dyDescent="0.25">
      <c r="A65" s="61">
        <v>46270</v>
      </c>
      <c r="B65" s="24">
        <f t="shared" si="8"/>
        <v>57</v>
      </c>
      <c r="C65" s="8">
        <f>SUMIFS(Dados!$I$1:$I$1974,Dados!$B$1:$B$1974,C$7,Dados!$A$1:$A$1974,$A65)</f>
        <v>0</v>
      </c>
      <c r="D65" s="8">
        <f>SUMIFS(Dados!$I$1:$I$1974,Dados!$B$1:$B$1974,D$7,Dados!$A$1:$A$1974,$A65)</f>
        <v>0</v>
      </c>
      <c r="E65" s="8">
        <f>SUMIFS(Dados!$I$1:$I$1974,Dados!$B$1:$B$1974,E$7,Dados!$A$1:$A$1974,$A65)</f>
        <v>0</v>
      </c>
      <c r="F65" s="8">
        <f>SUMIFS(Dados!$I$1:$I$1974,Dados!$B$1:$B$1974,F$7,Dados!$A$1:$A$1974,$A65)</f>
        <v>0</v>
      </c>
      <c r="G65" s="8">
        <f>SUMIFS(Dados!$I$1:$I$1974,Dados!$B$1:$B$1974,G$7,Dados!$A$1:$A$1974,$A65)</f>
        <v>0</v>
      </c>
      <c r="H65" s="8">
        <f>SUMIFS(Dados!$I$1:$I$1974,Dados!$B$1:$B$1974,H$7,Dados!$A$1:$A$1974,$A65)</f>
        <v>0</v>
      </c>
      <c r="I65" s="8">
        <f t="shared" si="5"/>
        <v>0</v>
      </c>
      <c r="J65" s="8">
        <f t="shared" si="6"/>
        <v>0</v>
      </c>
      <c r="K65" s="7">
        <f t="shared" si="7"/>
        <v>0</v>
      </c>
      <c r="L65" s="9">
        <f t="shared" si="9"/>
        <v>1741362.92</v>
      </c>
      <c r="N65" s="34"/>
    </row>
    <row r="66" spans="1:14" ht="24" customHeight="1" x14ac:dyDescent="0.25">
      <c r="A66" s="61">
        <v>46285</v>
      </c>
      <c r="B66" s="24">
        <f t="shared" si="8"/>
        <v>58</v>
      </c>
      <c r="C66" s="8">
        <f>SUMIFS(Dados!$I$1:$I$1974,Dados!$B$1:$B$1974,C$7,Dados!$A$1:$A$1974,$A66)</f>
        <v>0</v>
      </c>
      <c r="D66" s="8">
        <f>SUMIFS(Dados!$I$1:$I$1974,Dados!$B$1:$B$1974,D$7,Dados!$A$1:$A$1974,$A66)</f>
        <v>0</v>
      </c>
      <c r="E66" s="8">
        <f>SUMIFS(Dados!$I$1:$I$1974,Dados!$B$1:$B$1974,E$7,Dados!$A$1:$A$1974,$A66)</f>
        <v>0</v>
      </c>
      <c r="F66" s="8">
        <f>SUMIFS(Dados!$I$1:$I$1974,Dados!$B$1:$B$1974,F$7,Dados!$A$1:$A$1974,$A66)</f>
        <v>0</v>
      </c>
      <c r="G66" s="8">
        <f>SUMIFS(Dados!$I$1:$I$1974,Dados!$B$1:$B$1974,G$7,Dados!$A$1:$A$1974,$A66)</f>
        <v>0</v>
      </c>
      <c r="H66" s="8">
        <f>SUMIFS(Dados!$I$1:$I$1974,Dados!$B$1:$B$1974,H$7,Dados!$A$1:$A$1974,$A66)</f>
        <v>0</v>
      </c>
      <c r="I66" s="8">
        <f t="shared" si="5"/>
        <v>0</v>
      </c>
      <c r="J66" s="8">
        <f t="shared" si="6"/>
        <v>0</v>
      </c>
      <c r="K66" s="7">
        <f t="shared" si="7"/>
        <v>0</v>
      </c>
      <c r="L66" s="9">
        <f t="shared" si="9"/>
        <v>1741362.92</v>
      </c>
      <c r="N66" s="34"/>
    </row>
    <row r="67" spans="1:14" ht="24" customHeight="1" x14ac:dyDescent="0.25">
      <c r="A67" s="61">
        <v>46300</v>
      </c>
      <c r="B67" s="24">
        <f t="shared" si="8"/>
        <v>59</v>
      </c>
      <c r="C67" s="8">
        <f>SUMIFS(Dados!$I$1:$I$1974,Dados!$B$1:$B$1974,C$7,Dados!$A$1:$A$1974,$A67)</f>
        <v>0</v>
      </c>
      <c r="D67" s="8">
        <f>SUMIFS(Dados!$I$1:$I$1974,Dados!$B$1:$B$1974,D$7,Dados!$A$1:$A$1974,$A67)</f>
        <v>0</v>
      </c>
      <c r="E67" s="8">
        <f>SUMIFS(Dados!$I$1:$I$1974,Dados!$B$1:$B$1974,E$7,Dados!$A$1:$A$1974,$A67)</f>
        <v>0</v>
      </c>
      <c r="F67" s="8">
        <f>SUMIFS(Dados!$I$1:$I$1974,Dados!$B$1:$B$1974,F$7,Dados!$A$1:$A$1974,$A67)</f>
        <v>0</v>
      </c>
      <c r="G67" s="8">
        <f>SUMIFS(Dados!$I$1:$I$1974,Dados!$B$1:$B$1974,G$7,Dados!$A$1:$A$1974,$A67)</f>
        <v>0</v>
      </c>
      <c r="H67" s="8">
        <f>SUMIFS(Dados!$I$1:$I$1974,Dados!$B$1:$B$1974,H$7,Dados!$A$1:$A$1974,$A67)</f>
        <v>0</v>
      </c>
      <c r="I67" s="8">
        <f t="shared" si="5"/>
        <v>0</v>
      </c>
      <c r="J67" s="8">
        <f t="shared" si="6"/>
        <v>0</v>
      </c>
      <c r="K67" s="7">
        <f t="shared" si="7"/>
        <v>0</v>
      </c>
      <c r="L67" s="9">
        <f t="shared" si="9"/>
        <v>1741362.92</v>
      </c>
      <c r="N67" s="34"/>
    </row>
    <row r="68" spans="1:14" ht="24" customHeight="1" x14ac:dyDescent="0.25">
      <c r="A68" s="61">
        <v>46315</v>
      </c>
      <c r="B68" s="24">
        <f t="shared" si="8"/>
        <v>60</v>
      </c>
      <c r="C68" s="8">
        <f>SUMIFS(Dados!$I$1:$I$1974,Dados!$B$1:$B$1974,C$7,Dados!$A$1:$A$1974,$A68)</f>
        <v>0</v>
      </c>
      <c r="D68" s="8">
        <f>SUMIFS(Dados!$I$1:$I$1974,Dados!$B$1:$B$1974,D$7,Dados!$A$1:$A$1974,$A68)</f>
        <v>0</v>
      </c>
      <c r="E68" s="8">
        <f>SUMIFS(Dados!$I$1:$I$1974,Dados!$B$1:$B$1974,E$7,Dados!$A$1:$A$1974,$A68)</f>
        <v>0</v>
      </c>
      <c r="F68" s="8">
        <f>SUMIFS(Dados!$I$1:$I$1974,Dados!$B$1:$B$1974,F$7,Dados!$A$1:$A$1974,$A68)</f>
        <v>0</v>
      </c>
      <c r="G68" s="8">
        <f>SUMIFS(Dados!$I$1:$I$1974,Dados!$B$1:$B$1974,G$7,Dados!$A$1:$A$1974,$A68)</f>
        <v>0</v>
      </c>
      <c r="H68" s="8">
        <f>SUMIFS(Dados!$I$1:$I$1974,Dados!$B$1:$B$1974,H$7,Dados!$A$1:$A$1974,$A68)</f>
        <v>0</v>
      </c>
      <c r="I68" s="8">
        <f t="shared" si="5"/>
        <v>0</v>
      </c>
      <c r="J68" s="8">
        <f t="shared" si="6"/>
        <v>0</v>
      </c>
      <c r="K68" s="7">
        <f t="shared" si="7"/>
        <v>0</v>
      </c>
      <c r="L68" s="9">
        <f t="shared" si="9"/>
        <v>1741362.92</v>
      </c>
      <c r="N68" s="34"/>
    </row>
    <row r="69" spans="1:14" ht="24" customHeight="1" x14ac:dyDescent="0.25">
      <c r="A69" s="61">
        <v>46331</v>
      </c>
      <c r="B69" s="24">
        <f t="shared" si="8"/>
        <v>61</v>
      </c>
      <c r="C69" s="8">
        <f>SUMIFS(Dados!$I$1:$I$1974,Dados!$B$1:$B$1974,C$7,Dados!$A$1:$A$1974,$A69)</f>
        <v>0</v>
      </c>
      <c r="D69" s="8">
        <f>SUMIFS(Dados!$I$1:$I$1974,Dados!$B$1:$B$1974,D$7,Dados!$A$1:$A$1974,$A69)</f>
        <v>0</v>
      </c>
      <c r="E69" s="8">
        <f>SUMIFS(Dados!$I$1:$I$1974,Dados!$B$1:$B$1974,E$7,Dados!$A$1:$A$1974,$A69)</f>
        <v>0</v>
      </c>
      <c r="F69" s="8">
        <f>SUMIFS(Dados!$I$1:$I$1974,Dados!$B$1:$B$1974,F$7,Dados!$A$1:$A$1974,$A69)</f>
        <v>0</v>
      </c>
      <c r="G69" s="8">
        <f>SUMIFS(Dados!$I$1:$I$1974,Dados!$B$1:$B$1974,G$7,Dados!$A$1:$A$1974,$A69)</f>
        <v>0</v>
      </c>
      <c r="H69" s="8">
        <f>SUMIFS(Dados!$I$1:$I$1974,Dados!$B$1:$B$1974,H$7,Dados!$A$1:$A$1974,$A69)</f>
        <v>0</v>
      </c>
      <c r="I69" s="8">
        <f t="shared" si="5"/>
        <v>0</v>
      </c>
      <c r="J69" s="8">
        <f t="shared" si="6"/>
        <v>0</v>
      </c>
      <c r="K69" s="7">
        <f t="shared" si="7"/>
        <v>0</v>
      </c>
      <c r="L69" s="9">
        <f t="shared" si="9"/>
        <v>1741362.92</v>
      </c>
      <c r="N69" s="34"/>
    </row>
    <row r="70" spans="1:14" ht="24" customHeight="1" x14ac:dyDescent="0.25">
      <c r="A70" s="61">
        <v>46346</v>
      </c>
      <c r="B70" s="24">
        <f t="shared" si="8"/>
        <v>62</v>
      </c>
      <c r="C70" s="8">
        <f>SUMIFS(Dados!$I$1:$I$1974,Dados!$B$1:$B$1974,C$7,Dados!$A$1:$A$1974,$A70)</f>
        <v>0</v>
      </c>
      <c r="D70" s="8">
        <f>SUMIFS(Dados!$I$1:$I$1974,Dados!$B$1:$B$1974,D$7,Dados!$A$1:$A$1974,$A70)</f>
        <v>0</v>
      </c>
      <c r="E70" s="8">
        <f>SUMIFS(Dados!$I$1:$I$1974,Dados!$B$1:$B$1974,E$7,Dados!$A$1:$A$1974,$A70)</f>
        <v>0</v>
      </c>
      <c r="F70" s="8">
        <f>SUMIFS(Dados!$I$1:$I$1974,Dados!$B$1:$B$1974,F$7,Dados!$A$1:$A$1974,$A70)</f>
        <v>0</v>
      </c>
      <c r="G70" s="8">
        <f>SUMIFS(Dados!$I$1:$I$1974,Dados!$B$1:$B$1974,G$7,Dados!$A$1:$A$1974,$A70)</f>
        <v>0</v>
      </c>
      <c r="H70" s="8">
        <f>SUMIFS(Dados!$I$1:$I$1974,Dados!$B$1:$B$1974,H$7,Dados!$A$1:$A$1974,$A70)</f>
        <v>0</v>
      </c>
      <c r="I70" s="8">
        <f t="shared" si="5"/>
        <v>0</v>
      </c>
      <c r="J70" s="8">
        <f t="shared" si="6"/>
        <v>0</v>
      </c>
      <c r="K70" s="7">
        <f t="shared" si="7"/>
        <v>0</v>
      </c>
      <c r="L70" s="9">
        <f t="shared" si="9"/>
        <v>1741362.92</v>
      </c>
      <c r="N70" s="34"/>
    </row>
    <row r="71" spans="1:14" ht="24" customHeight="1" x14ac:dyDescent="0.25">
      <c r="A71" s="61">
        <v>46361</v>
      </c>
      <c r="B71" s="24">
        <f t="shared" si="8"/>
        <v>63</v>
      </c>
      <c r="C71" s="8">
        <f>SUMIFS(Dados!$I$1:$I$1974,Dados!$B$1:$B$1974,C$7,Dados!$A$1:$A$1974,$A71)</f>
        <v>0</v>
      </c>
      <c r="D71" s="8">
        <f>SUMIFS(Dados!$I$1:$I$1974,Dados!$B$1:$B$1974,D$7,Dados!$A$1:$A$1974,$A71)</f>
        <v>0</v>
      </c>
      <c r="E71" s="8">
        <f>SUMIFS(Dados!$I$1:$I$1974,Dados!$B$1:$B$1974,E$7,Dados!$A$1:$A$1974,$A71)</f>
        <v>0</v>
      </c>
      <c r="F71" s="8">
        <f>SUMIFS(Dados!$I$1:$I$1974,Dados!$B$1:$B$1974,F$7,Dados!$A$1:$A$1974,$A71)</f>
        <v>0</v>
      </c>
      <c r="G71" s="8">
        <f>SUMIFS(Dados!$I$1:$I$1974,Dados!$B$1:$B$1974,G$7,Dados!$A$1:$A$1974,$A71)</f>
        <v>0</v>
      </c>
      <c r="H71" s="8">
        <f>SUMIFS(Dados!$I$1:$I$1974,Dados!$B$1:$B$1974,H$7,Dados!$A$1:$A$1974,$A71)</f>
        <v>0</v>
      </c>
      <c r="I71" s="8">
        <f t="shared" si="5"/>
        <v>0</v>
      </c>
      <c r="J71" s="8">
        <f t="shared" si="6"/>
        <v>0</v>
      </c>
      <c r="K71" s="7">
        <f t="shared" si="7"/>
        <v>0</v>
      </c>
      <c r="L71" s="9">
        <f t="shared" si="9"/>
        <v>1741362.92</v>
      </c>
      <c r="N71" s="34"/>
    </row>
    <row r="72" spans="1:14" ht="24" customHeight="1" x14ac:dyDescent="0.25">
      <c r="A72" s="61">
        <v>46376</v>
      </c>
      <c r="B72" s="24">
        <f t="shared" si="8"/>
        <v>64</v>
      </c>
      <c r="C72" s="8">
        <f>SUMIFS(Dados!$I$1:$I$1974,Dados!$B$1:$B$1974,C$7,Dados!$A$1:$A$1974,$A72)</f>
        <v>0</v>
      </c>
      <c r="D72" s="8">
        <f>SUMIFS(Dados!$I$1:$I$1974,Dados!$B$1:$B$1974,D$7,Dados!$A$1:$A$1974,$A72)</f>
        <v>0</v>
      </c>
      <c r="E72" s="8">
        <f>SUMIFS(Dados!$I$1:$I$1974,Dados!$B$1:$B$1974,E$7,Dados!$A$1:$A$1974,$A72)</f>
        <v>0</v>
      </c>
      <c r="F72" s="8">
        <f>SUMIFS(Dados!$I$1:$I$1974,Dados!$B$1:$B$1974,F$7,Dados!$A$1:$A$1974,$A72)</f>
        <v>0</v>
      </c>
      <c r="G72" s="8">
        <f>SUMIFS(Dados!$I$1:$I$1974,Dados!$B$1:$B$1974,G$7,Dados!$A$1:$A$1974,$A72)</f>
        <v>0</v>
      </c>
      <c r="H72" s="8">
        <f>SUMIFS(Dados!$I$1:$I$1974,Dados!$B$1:$B$1974,H$7,Dados!$A$1:$A$1974,$A72)</f>
        <v>0</v>
      </c>
      <c r="I72" s="8">
        <f t="shared" si="5"/>
        <v>0</v>
      </c>
      <c r="J72" s="8">
        <f t="shared" si="6"/>
        <v>0</v>
      </c>
      <c r="K72" s="7">
        <f t="shared" si="7"/>
        <v>0</v>
      </c>
      <c r="L72" s="9">
        <f t="shared" si="9"/>
        <v>1741362.92</v>
      </c>
      <c r="N72" s="34"/>
    </row>
    <row r="73" spans="1:14" ht="24" customHeight="1" x14ac:dyDescent="0.25">
      <c r="A73" s="61">
        <v>46392</v>
      </c>
      <c r="B73" s="24">
        <f t="shared" si="8"/>
        <v>65</v>
      </c>
      <c r="C73" s="8">
        <f>SUMIFS(Dados!$I$1:$I$1974,Dados!$B$1:$B$1974,C$7,Dados!$A$1:$A$1974,$A73)</f>
        <v>0</v>
      </c>
      <c r="D73" s="8">
        <f>SUMIFS(Dados!$I$1:$I$1974,Dados!$B$1:$B$1974,D$7,Dados!$A$1:$A$1974,$A73)</f>
        <v>0</v>
      </c>
      <c r="E73" s="8">
        <f>SUMIFS(Dados!$I$1:$I$1974,Dados!$B$1:$B$1974,E$7,Dados!$A$1:$A$1974,$A73)</f>
        <v>0</v>
      </c>
      <c r="F73" s="8">
        <f>SUMIFS(Dados!$I$1:$I$1974,Dados!$B$1:$B$1974,F$7,Dados!$A$1:$A$1974,$A73)</f>
        <v>0</v>
      </c>
      <c r="G73" s="8">
        <f>SUMIFS(Dados!$I$1:$I$1974,Dados!$B$1:$B$1974,G$7,Dados!$A$1:$A$1974,$A73)</f>
        <v>0</v>
      </c>
      <c r="H73" s="8">
        <f>SUMIFS(Dados!$I$1:$I$1974,Dados!$B$1:$B$1974,H$7,Dados!$A$1:$A$1974,$A73)</f>
        <v>0</v>
      </c>
      <c r="I73" s="8">
        <f t="shared" ref="I73:I104" si="10">SUM(C73:H73)</f>
        <v>0</v>
      </c>
      <c r="J73" s="8">
        <f t="shared" ref="J73:J104" si="11">ROUND(I73*$L$4,2)</f>
        <v>0</v>
      </c>
      <c r="K73" s="7">
        <f t="shared" ref="K73:K104" si="12">SUM(I73:J73)</f>
        <v>0</v>
      </c>
      <c r="L73" s="9">
        <f t="shared" si="9"/>
        <v>1741362.92</v>
      </c>
      <c r="N73" s="34"/>
    </row>
    <row r="74" spans="1:14" ht="24" customHeight="1" x14ac:dyDescent="0.25">
      <c r="A74" s="61">
        <v>46407</v>
      </c>
      <c r="B74" s="24">
        <f t="shared" ref="B74:B80" si="13">B73+1</f>
        <v>66</v>
      </c>
      <c r="C74" s="8">
        <f>SUMIFS(Dados!$I$1:$I$1974,Dados!$B$1:$B$1974,C$7,Dados!$A$1:$A$1974,$A74)</f>
        <v>0</v>
      </c>
      <c r="D74" s="8">
        <f>SUMIFS(Dados!$I$1:$I$1974,Dados!$B$1:$B$1974,D$7,Dados!$A$1:$A$1974,$A74)</f>
        <v>0</v>
      </c>
      <c r="E74" s="8">
        <f>SUMIFS(Dados!$I$1:$I$1974,Dados!$B$1:$B$1974,E$7,Dados!$A$1:$A$1974,$A74)</f>
        <v>0</v>
      </c>
      <c r="F74" s="8">
        <f>SUMIFS(Dados!$I$1:$I$1974,Dados!$B$1:$B$1974,F$7,Dados!$A$1:$A$1974,$A74)</f>
        <v>0</v>
      </c>
      <c r="G74" s="8">
        <f>SUMIFS(Dados!$I$1:$I$1974,Dados!$B$1:$B$1974,G$7,Dados!$A$1:$A$1974,$A74)</f>
        <v>0</v>
      </c>
      <c r="H74" s="8">
        <f>SUMIFS(Dados!$I$1:$I$1974,Dados!$B$1:$B$1974,H$7,Dados!$A$1:$A$1974,$A74)</f>
        <v>0</v>
      </c>
      <c r="I74" s="8">
        <f t="shared" si="10"/>
        <v>0</v>
      </c>
      <c r="J74" s="8">
        <f t="shared" si="11"/>
        <v>0</v>
      </c>
      <c r="K74" s="7">
        <f t="shared" si="12"/>
        <v>0</v>
      </c>
      <c r="L74" s="9">
        <f t="shared" ref="L74:L105" si="14">ROUND(K74+L73,2)</f>
        <v>1741362.92</v>
      </c>
      <c r="N74" s="34"/>
    </row>
    <row r="75" spans="1:14" ht="24" customHeight="1" x14ac:dyDescent="0.25">
      <c r="A75" s="61">
        <v>46423</v>
      </c>
      <c r="B75" s="24">
        <f t="shared" si="13"/>
        <v>67</v>
      </c>
      <c r="C75" s="8">
        <f>SUMIFS(Dados!$I$1:$I$1974,Dados!$B$1:$B$1974,C$7,Dados!$A$1:$A$1974,$A75)</f>
        <v>0</v>
      </c>
      <c r="D75" s="8">
        <f>SUMIFS(Dados!$I$1:$I$1974,Dados!$B$1:$B$1974,D$7,Dados!$A$1:$A$1974,$A75)</f>
        <v>0</v>
      </c>
      <c r="E75" s="8">
        <f>SUMIFS(Dados!$I$1:$I$1974,Dados!$B$1:$B$1974,E$7,Dados!$A$1:$A$1974,$A75)</f>
        <v>0</v>
      </c>
      <c r="F75" s="8">
        <f>SUMIFS(Dados!$I$1:$I$1974,Dados!$B$1:$B$1974,F$7,Dados!$A$1:$A$1974,$A75)</f>
        <v>0</v>
      </c>
      <c r="G75" s="8">
        <f>SUMIFS(Dados!$I$1:$I$1974,Dados!$B$1:$B$1974,G$7,Dados!$A$1:$A$1974,$A75)</f>
        <v>0</v>
      </c>
      <c r="H75" s="8">
        <f>SUMIFS(Dados!$I$1:$I$1974,Dados!$B$1:$B$1974,H$7,Dados!$A$1:$A$1974,$A75)</f>
        <v>0</v>
      </c>
      <c r="I75" s="8">
        <f t="shared" si="10"/>
        <v>0</v>
      </c>
      <c r="J75" s="8">
        <f t="shared" si="11"/>
        <v>0</v>
      </c>
      <c r="K75" s="7">
        <f t="shared" si="12"/>
        <v>0</v>
      </c>
      <c r="L75" s="9">
        <f t="shared" si="14"/>
        <v>1741362.92</v>
      </c>
      <c r="N75" s="34"/>
    </row>
    <row r="76" spans="1:14" ht="24" customHeight="1" x14ac:dyDescent="0.25">
      <c r="A76" s="61">
        <v>46438</v>
      </c>
      <c r="B76" s="24">
        <f t="shared" si="13"/>
        <v>68</v>
      </c>
      <c r="C76" s="8">
        <f>SUMIFS(Dados!$I$1:$I$1974,Dados!$B$1:$B$1974,C$7,Dados!$A$1:$A$1974,$A76)</f>
        <v>0</v>
      </c>
      <c r="D76" s="8">
        <f>SUMIFS(Dados!$I$1:$I$1974,Dados!$B$1:$B$1974,D$7,Dados!$A$1:$A$1974,$A76)</f>
        <v>0</v>
      </c>
      <c r="E76" s="8">
        <f>SUMIFS(Dados!$I$1:$I$1974,Dados!$B$1:$B$1974,E$7,Dados!$A$1:$A$1974,$A76)</f>
        <v>0</v>
      </c>
      <c r="F76" s="8">
        <f>SUMIFS(Dados!$I$1:$I$1974,Dados!$B$1:$B$1974,F$7,Dados!$A$1:$A$1974,$A76)</f>
        <v>0</v>
      </c>
      <c r="G76" s="8">
        <f>SUMIFS(Dados!$I$1:$I$1974,Dados!$B$1:$B$1974,G$7,Dados!$A$1:$A$1974,$A76)</f>
        <v>0</v>
      </c>
      <c r="H76" s="8">
        <f>SUMIFS(Dados!$I$1:$I$1974,Dados!$B$1:$B$1974,H$7,Dados!$A$1:$A$1974,$A76)</f>
        <v>0</v>
      </c>
      <c r="I76" s="8">
        <f t="shared" si="10"/>
        <v>0</v>
      </c>
      <c r="J76" s="8">
        <f t="shared" si="11"/>
        <v>0</v>
      </c>
      <c r="K76" s="7">
        <f t="shared" si="12"/>
        <v>0</v>
      </c>
      <c r="L76" s="9">
        <f t="shared" si="14"/>
        <v>1741362.92</v>
      </c>
      <c r="N76" s="34"/>
    </row>
    <row r="77" spans="1:14" ht="24" customHeight="1" x14ac:dyDescent="0.25">
      <c r="A77" s="61">
        <v>46451</v>
      </c>
      <c r="B77" s="24">
        <f t="shared" si="13"/>
        <v>69</v>
      </c>
      <c r="C77" s="8">
        <f>SUMIFS(Dados!$I$1:$I$1974,Dados!$B$1:$B$1974,C$7,Dados!$A$1:$A$1974,$A77)</f>
        <v>0</v>
      </c>
      <c r="D77" s="8">
        <f>SUMIFS(Dados!$I$1:$I$1974,Dados!$B$1:$B$1974,D$7,Dados!$A$1:$A$1974,$A77)</f>
        <v>0</v>
      </c>
      <c r="E77" s="8">
        <f>SUMIFS(Dados!$I$1:$I$1974,Dados!$B$1:$B$1974,E$7,Dados!$A$1:$A$1974,$A77)</f>
        <v>0</v>
      </c>
      <c r="F77" s="8">
        <f>SUMIFS(Dados!$I$1:$I$1974,Dados!$B$1:$B$1974,F$7,Dados!$A$1:$A$1974,$A77)</f>
        <v>0</v>
      </c>
      <c r="G77" s="8">
        <f>SUMIFS(Dados!$I$1:$I$1974,Dados!$B$1:$B$1974,G$7,Dados!$A$1:$A$1974,$A77)</f>
        <v>0</v>
      </c>
      <c r="H77" s="8">
        <f>SUMIFS(Dados!$I$1:$I$1974,Dados!$B$1:$B$1974,H$7,Dados!$A$1:$A$1974,$A77)</f>
        <v>0</v>
      </c>
      <c r="I77" s="8">
        <f t="shared" si="10"/>
        <v>0</v>
      </c>
      <c r="J77" s="8">
        <f t="shared" si="11"/>
        <v>0</v>
      </c>
      <c r="K77" s="7">
        <f t="shared" si="12"/>
        <v>0</v>
      </c>
      <c r="L77" s="9">
        <f t="shared" si="14"/>
        <v>1741362.92</v>
      </c>
      <c r="N77" s="34"/>
    </row>
    <row r="78" spans="1:14" ht="24" customHeight="1" x14ac:dyDescent="0.25">
      <c r="A78" s="61">
        <v>46466</v>
      </c>
      <c r="B78" s="24">
        <f t="shared" si="13"/>
        <v>70</v>
      </c>
      <c r="C78" s="8">
        <f>SUMIFS(Dados!$I$1:$I$1974,Dados!$B$1:$B$1974,C$7,Dados!$A$1:$A$1974,$A78)</f>
        <v>0</v>
      </c>
      <c r="D78" s="8">
        <f>SUMIFS(Dados!$I$1:$I$1974,Dados!$B$1:$B$1974,D$7,Dados!$A$1:$A$1974,$A78)</f>
        <v>0</v>
      </c>
      <c r="E78" s="8">
        <f>SUMIFS(Dados!$I$1:$I$1974,Dados!$B$1:$B$1974,E$7,Dados!$A$1:$A$1974,$A78)</f>
        <v>0</v>
      </c>
      <c r="F78" s="8">
        <f>SUMIFS(Dados!$I$1:$I$1974,Dados!$B$1:$B$1974,F$7,Dados!$A$1:$A$1974,$A78)</f>
        <v>0</v>
      </c>
      <c r="G78" s="8">
        <f>SUMIFS(Dados!$I$1:$I$1974,Dados!$B$1:$B$1974,G$7,Dados!$A$1:$A$1974,$A78)</f>
        <v>0</v>
      </c>
      <c r="H78" s="8">
        <f>SUMIFS(Dados!$I$1:$I$1974,Dados!$B$1:$B$1974,H$7,Dados!$A$1:$A$1974,$A78)</f>
        <v>0</v>
      </c>
      <c r="I78" s="8">
        <f t="shared" si="10"/>
        <v>0</v>
      </c>
      <c r="J78" s="8">
        <f t="shared" si="11"/>
        <v>0</v>
      </c>
      <c r="K78" s="7">
        <f t="shared" si="12"/>
        <v>0</v>
      </c>
      <c r="L78" s="9">
        <f t="shared" si="14"/>
        <v>1741362.92</v>
      </c>
      <c r="N78" s="34"/>
    </row>
    <row r="79" spans="1:14" ht="24" customHeight="1" x14ac:dyDescent="0.25">
      <c r="A79" s="61">
        <v>46482</v>
      </c>
      <c r="B79" s="24">
        <f t="shared" si="13"/>
        <v>71</v>
      </c>
      <c r="C79" s="8">
        <f>SUMIFS(Dados!$I$1:$I$1974,Dados!$B$1:$B$1974,C$7,Dados!$A$1:$A$1974,$A79)</f>
        <v>0</v>
      </c>
      <c r="D79" s="8">
        <f>SUMIFS(Dados!$I$1:$I$1974,Dados!$B$1:$B$1974,D$7,Dados!$A$1:$A$1974,$A79)</f>
        <v>0</v>
      </c>
      <c r="E79" s="8">
        <f>SUMIFS(Dados!$I$1:$I$1974,Dados!$B$1:$B$1974,E$7,Dados!$A$1:$A$1974,$A79)</f>
        <v>0</v>
      </c>
      <c r="F79" s="8">
        <f>SUMIFS(Dados!$I$1:$I$1974,Dados!$B$1:$B$1974,F$7,Dados!$A$1:$A$1974,$A79)</f>
        <v>0</v>
      </c>
      <c r="G79" s="8">
        <f>SUMIFS(Dados!$I$1:$I$1974,Dados!$B$1:$B$1974,G$7,Dados!$A$1:$A$1974,$A79)</f>
        <v>0</v>
      </c>
      <c r="H79" s="8">
        <f>SUMIFS(Dados!$I$1:$I$1974,Dados!$B$1:$B$1974,H$7,Dados!$A$1:$A$1974,$A79)</f>
        <v>0</v>
      </c>
      <c r="I79" s="8">
        <f t="shared" si="10"/>
        <v>0</v>
      </c>
      <c r="J79" s="8">
        <f t="shared" si="11"/>
        <v>0</v>
      </c>
      <c r="K79" s="7">
        <f t="shared" si="12"/>
        <v>0</v>
      </c>
      <c r="L79" s="9">
        <f t="shared" si="14"/>
        <v>1741362.92</v>
      </c>
      <c r="N79" s="34"/>
    </row>
    <row r="80" spans="1:14" ht="24" customHeight="1" thickBot="1" x14ac:dyDescent="0.3">
      <c r="A80" s="61">
        <v>46497</v>
      </c>
      <c r="B80" s="24">
        <f t="shared" si="13"/>
        <v>72</v>
      </c>
      <c r="C80" s="8">
        <f>SUMIFS(Dados!$I$1:$I$1974,Dados!$B$1:$B$1974,C$7,Dados!$A$1:$A$1974,$A80)</f>
        <v>0</v>
      </c>
      <c r="D80" s="8">
        <f>SUMIFS(Dados!$I$1:$I$1974,Dados!$B$1:$B$1974,D$7,Dados!$A$1:$A$1974,$A80)</f>
        <v>0</v>
      </c>
      <c r="E80" s="8">
        <f>SUMIFS(Dados!$I$1:$I$1974,Dados!$B$1:$B$1974,E$7,Dados!$A$1:$A$1974,$A80)</f>
        <v>0</v>
      </c>
      <c r="F80" s="8">
        <f>SUMIFS(Dados!$I$1:$I$1974,Dados!$B$1:$B$1974,F$7,Dados!$A$1:$A$1974,$A80)</f>
        <v>0</v>
      </c>
      <c r="G80" s="8">
        <f>SUMIFS(Dados!$I$1:$I$1974,Dados!$B$1:$B$1974,G$7,Dados!$A$1:$A$1974,$A80)</f>
        <v>0</v>
      </c>
      <c r="H80" s="8">
        <f>SUMIFS(Dados!$I$1:$I$1974,Dados!$B$1:$B$1974,H$7,Dados!$A$1:$A$1974,$A80)</f>
        <v>0</v>
      </c>
      <c r="I80" s="8">
        <f t="shared" si="10"/>
        <v>0</v>
      </c>
      <c r="J80" s="8">
        <f t="shared" si="11"/>
        <v>0</v>
      </c>
      <c r="K80" s="7">
        <f t="shared" si="12"/>
        <v>0</v>
      </c>
      <c r="L80" s="9">
        <f t="shared" si="14"/>
        <v>1741362.92</v>
      </c>
      <c r="N80" s="34"/>
    </row>
    <row r="81" spans="1:12" ht="36" customHeight="1" thickTop="1" thickBot="1" x14ac:dyDescent="0.3">
      <c r="A81" s="19" t="s">
        <v>744</v>
      </c>
      <c r="B81" s="19"/>
      <c r="C81" s="14">
        <f t="shared" ref="C81:K81" si="15">SUM(C9:C80)</f>
        <v>404254.88999999996</v>
      </c>
      <c r="D81" s="14">
        <f t="shared" si="15"/>
        <v>274917.60000000003</v>
      </c>
      <c r="E81" s="14">
        <f t="shared" si="15"/>
        <v>489376.27</v>
      </c>
      <c r="F81" s="14">
        <f t="shared" si="15"/>
        <v>2245.9499999999998</v>
      </c>
      <c r="G81" s="14">
        <f t="shared" si="15"/>
        <v>570568.21000000008</v>
      </c>
      <c r="H81" s="14">
        <f t="shared" si="15"/>
        <v>0</v>
      </c>
      <c r="I81" s="14">
        <f t="shared" si="15"/>
        <v>1741362.9199999997</v>
      </c>
      <c r="J81" s="14">
        <f t="shared" si="15"/>
        <v>0</v>
      </c>
      <c r="K81" s="14">
        <f t="shared" si="15"/>
        <v>1741362.9199999997</v>
      </c>
      <c r="L81" s="15"/>
    </row>
    <row r="82" spans="1:12" ht="50.1" hidden="1" customHeight="1" x14ac:dyDescent="0.25">
      <c r="A82" s="20"/>
      <c r="B82" s="20"/>
    </row>
    <row r="83" spans="1:12" ht="50.1" hidden="1" customHeight="1" x14ac:dyDescent="0.25">
      <c r="A83" s="20"/>
      <c r="B83" s="20"/>
    </row>
  </sheetData>
  <mergeCells count="2">
    <mergeCell ref="G1:L1"/>
    <mergeCell ref="P1:T1"/>
  </mergeCells>
  <printOptions horizontalCentered="1"/>
  <pageMargins left="0" right="0" top="0.59055118110236227" bottom="0.19685039370078741" header="0.31496062992125978" footer="0.31496062992125978"/>
  <pageSetup paperSize="9" scale="65" fitToHeight="6" orientation="portrait"/>
  <colBreaks count="1" manualBreakCount="1">
    <brk id="12" max="1048575" man="1"/>
  </colBreak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ilha2"/>
  <dimension ref="A1:R50"/>
  <sheetViews>
    <sheetView showGridLines="0" topLeftCell="A6" zoomScale="80" zoomScaleNormal="80" workbookViewId="0">
      <selection activeCell="F20" sqref="F20"/>
    </sheetView>
  </sheetViews>
  <sheetFormatPr defaultColWidth="8.875" defaultRowHeight="15.75" x14ac:dyDescent="0.25"/>
  <cols>
    <col min="1" max="1" width="13.875" style="1" customWidth="1"/>
    <col min="2" max="2" width="4.875" style="1" customWidth="1"/>
    <col min="3" max="9" width="15.875" style="1" customWidth="1"/>
    <col min="10" max="10" width="16.875" style="1" customWidth="1"/>
    <col min="11" max="79" width="8.875" style="1" customWidth="1"/>
    <col min="80" max="16384" width="8.875" style="1"/>
  </cols>
  <sheetData>
    <row r="1" spans="1:18" ht="69.95" customHeight="1" x14ac:dyDescent="0.25">
      <c r="D1" s="2"/>
      <c r="E1" s="2"/>
      <c r="G1" s="68" t="s">
        <v>728</v>
      </c>
      <c r="H1" s="69"/>
      <c r="I1" s="69"/>
      <c r="J1" s="69"/>
      <c r="L1" s="2"/>
      <c r="M1" s="2"/>
      <c r="N1" s="68"/>
      <c r="O1" s="69"/>
      <c r="P1" s="69"/>
      <c r="Q1" s="69"/>
      <c r="R1" s="69"/>
    </row>
    <row r="2" spans="1:18" ht="35.1" customHeight="1" x14ac:dyDescent="0.25">
      <c r="D2" s="2"/>
      <c r="E2" s="2"/>
      <c r="L2" s="2"/>
      <c r="M2" s="2"/>
      <c r="O2" s="2"/>
    </row>
    <row r="3" spans="1:18" ht="35.1" customHeight="1" x14ac:dyDescent="0.25">
      <c r="A3" s="32" t="str">
        <f>RESUMO!A3</f>
        <v>GILMAR ALMEIDA PORTUGAL</v>
      </c>
      <c r="B3" s="5"/>
      <c r="D3" s="2"/>
      <c r="E3" s="2"/>
      <c r="K3" s="5"/>
      <c r="L3" s="2"/>
      <c r="M3" s="2"/>
      <c r="O3" s="2"/>
    </row>
    <row r="4" spans="1:18" ht="18.95" customHeight="1" x14ac:dyDescent="0.25">
      <c r="A4" s="33" t="str">
        <f>RESUMO!A4</f>
        <v>RUA LÍRIO DO AMANHÃ, L OTE 2 Q 23, n° 85 VALE DOS CRISTAIS</v>
      </c>
      <c r="B4" s="3"/>
      <c r="D4" s="2"/>
      <c r="E4" s="2"/>
      <c r="K4" s="3"/>
      <c r="L4" s="2"/>
      <c r="M4" s="2"/>
      <c r="O4" s="2"/>
    </row>
    <row r="5" spans="1:18" ht="30" customHeight="1" x14ac:dyDescent="0.25"/>
    <row r="6" spans="1:18" ht="50.1" customHeight="1" thickBot="1" x14ac:dyDescent="0.3">
      <c r="A6" s="21" t="s">
        <v>746</v>
      </c>
      <c r="B6" s="21"/>
    </row>
    <row r="7" spans="1:18" ht="17.100000000000001" hidden="1" customHeight="1" thickBot="1" x14ac:dyDescent="0.3">
      <c r="A7" s="20"/>
      <c r="B7" s="20"/>
      <c r="C7" s="1" t="s">
        <v>116</v>
      </c>
      <c r="D7" s="1" t="s">
        <v>51</v>
      </c>
      <c r="E7" s="1" t="s">
        <v>39</v>
      </c>
      <c r="F7" s="1" t="s">
        <v>47</v>
      </c>
      <c r="G7" s="1" t="s">
        <v>21</v>
      </c>
      <c r="H7" s="1" t="s">
        <v>29</v>
      </c>
      <c r="I7" s="1" t="s">
        <v>495</v>
      </c>
    </row>
    <row r="8" spans="1:18" ht="39.950000000000003" customHeight="1" thickBot="1" x14ac:dyDescent="0.3">
      <c r="A8" s="29" t="s">
        <v>734</v>
      </c>
      <c r="B8" s="29"/>
      <c r="C8" s="16" t="s">
        <v>747</v>
      </c>
      <c r="D8" s="16" t="s">
        <v>748</v>
      </c>
      <c r="E8" s="16" t="s">
        <v>749</v>
      </c>
      <c r="F8" s="16" t="s">
        <v>750</v>
      </c>
      <c r="G8" s="16" t="s">
        <v>751</v>
      </c>
      <c r="H8" s="16" t="s">
        <v>752</v>
      </c>
      <c r="I8" s="16" t="s">
        <v>753</v>
      </c>
      <c r="J8" s="17" t="s">
        <v>744</v>
      </c>
    </row>
    <row r="9" spans="1:18" ht="27.95" customHeight="1" thickTop="1" x14ac:dyDescent="0.25">
      <c r="A9" s="42">
        <f>DATE(YEAR(RESUMO!A9),MONTH(RESUMO!A9),1)</f>
        <v>45413</v>
      </c>
      <c r="B9" s="35"/>
      <c r="C9" s="7">
        <f>SUMIFS(Dados!$I$1:$I$1983,Dados!$K$1:$K$1983,Tp.Despesas!C$7,Dados!$A$1:$A$1983,"&gt;="&amp;$A9,Dados!$A$1:$A$1983,"&lt;="&amp;EOMONTH($A9,0))</f>
        <v>0</v>
      </c>
      <c r="D9" s="7">
        <f>SUMIFS(Dados!$I$1:$I$1983,Dados!$K$1:$K$1983,Tp.Despesas!D$7,Dados!$A$1:$A$1983,"&gt;="&amp;$A9,Dados!$A$1:$A$1983,"&lt;="&amp;EOMONTH($A9,0))</f>
        <v>2510</v>
      </c>
      <c r="E9" s="7">
        <f>SUMIFS(Dados!$I$1:$I$1983,Dados!$K$1:$K$1983,Tp.Despesas!E$7,Dados!$A$1:$A$1983,"&gt;="&amp;$A9,Dados!$A$1:$A$1983,"&lt;="&amp;EOMONTH($A9,0))</f>
        <v>1860</v>
      </c>
      <c r="F9" s="7">
        <f>SUMIFS(Dados!$I$1:$I$1983,Dados!$K$1:$K$1983,Tp.Despesas!F$7,Dados!$A$1:$A$1983,"&gt;="&amp;$A9,Dados!$A$1:$A$1983,"&lt;="&amp;EOMONTH($A9,0))</f>
        <v>137119.9</v>
      </c>
      <c r="G9" s="7">
        <f>SUMIFS(Dados!$I$1:$I$1983,Dados!$K$1:$K$1983,Tp.Despesas!G$7,Dados!$A$1:$A$1983,"&gt;="&amp;$A9,Dados!$A$1:$A$1983,"&lt;="&amp;EOMONTH($A9,0))</f>
        <v>9719.2799999999988</v>
      </c>
      <c r="H9" s="7">
        <f>SUMIFS(Dados!$I$1:$I$1983,Dados!$K$1:$K$1983,Tp.Despesas!H$7,Dados!$A$1:$A$1983,"&gt;="&amp;$A9,Dados!$A$1:$A$1983,"&lt;="&amp;EOMONTH($A9,0))</f>
        <v>79086</v>
      </c>
      <c r="I9" s="7">
        <f>SUMIFS(Dados!$I$1:$I$1983,Dados!$K$1:$K$1983,Tp.Despesas!I$7,Dados!$A$1:$A$1983,"&gt;="&amp;$A9,Dados!$A$1:$A$1983,"&lt;="&amp;EOMONTH($A9,0))</f>
        <v>0</v>
      </c>
      <c r="J9" s="18">
        <f t="shared" ref="J9:J44" si="0">SUM(C9:I9)</f>
        <v>230295.18</v>
      </c>
    </row>
    <row r="10" spans="1:18" ht="27.95" customHeight="1" x14ac:dyDescent="0.25">
      <c r="A10" s="42">
        <f t="shared" ref="A10:A44" si="1">EOMONTH(A9,1)-DAY(EOMONTH(A9,1))+1</f>
        <v>45444</v>
      </c>
      <c r="B10" s="36"/>
      <c r="C10" s="7">
        <f>SUMIFS(Dados!$I$1:$I$1983,Dados!$K$1:$K$1983,Tp.Despesas!C$7,Dados!$A$1:$A$1983,"&gt;="&amp;$A10,Dados!$A$1:$A$1983,"&lt;="&amp;EOMONTH($A10,0))</f>
        <v>35000</v>
      </c>
      <c r="D10" s="7">
        <f>SUMIFS(Dados!$I$1:$I$1983,Dados!$K$1:$K$1983,Tp.Despesas!D$7,Dados!$A$1:$A$1983,"&gt;="&amp;$A10,Dados!$A$1:$A$1983,"&lt;="&amp;EOMONTH($A10,0))</f>
        <v>3700</v>
      </c>
      <c r="E10" s="7">
        <f>SUMIFS(Dados!$I$1:$I$1983,Dados!$K$1:$K$1983,Tp.Despesas!E$7,Dados!$A$1:$A$1983,"&gt;="&amp;$A10,Dados!$A$1:$A$1983,"&lt;="&amp;EOMONTH($A10,0))</f>
        <v>0</v>
      </c>
      <c r="F10" s="7">
        <f>SUMIFS(Dados!$I$1:$I$1983,Dados!$K$1:$K$1983,Tp.Despesas!F$7,Dados!$A$1:$A$1983,"&gt;="&amp;$A10,Dados!$A$1:$A$1983,"&lt;="&amp;EOMONTH($A10,0))</f>
        <v>52133.66</v>
      </c>
      <c r="G10" s="7">
        <f>SUMIFS(Dados!$I$1:$I$1983,Dados!$K$1:$K$1983,Tp.Despesas!G$7,Dados!$A$1:$A$1983,"&gt;="&amp;$A10,Dados!$A$1:$A$1983,"&lt;="&amp;EOMONTH($A10,0))</f>
        <v>23526.780000000002</v>
      </c>
      <c r="H10" s="7">
        <f>SUMIFS(Dados!$I$1:$I$1983,Dados!$K$1:$K$1983,Tp.Despesas!H$7,Dados!$A$1:$A$1983,"&gt;="&amp;$A10,Dados!$A$1:$A$1983,"&lt;="&amp;EOMONTH($A10,0))</f>
        <v>64024.240000000005</v>
      </c>
      <c r="I10" s="7">
        <f>SUMIFS(Dados!$I$1:$I$1983,Dados!$K$1:$K$1983,Tp.Despesas!I$7,Dados!$A$1:$A$1983,"&gt;="&amp;$A10,Dados!$A$1:$A$1983,"&lt;="&amp;EOMONTH($A10,0))</f>
        <v>0</v>
      </c>
      <c r="J10" s="18">
        <f t="shared" si="0"/>
        <v>178384.68</v>
      </c>
    </row>
    <row r="11" spans="1:18" ht="27.95" customHeight="1" x14ac:dyDescent="0.25">
      <c r="A11" s="42">
        <f t="shared" si="1"/>
        <v>45474</v>
      </c>
      <c r="B11" s="36"/>
      <c r="C11" s="7">
        <f>SUMIFS(Dados!$I$1:$I$1983,Dados!$K$1:$K$1983,Tp.Despesas!C$7,Dados!$A$1:$A$1983,"&gt;="&amp;$A11,Dados!$A$1:$A$1983,"&lt;="&amp;EOMONTH($A11,0))</f>
        <v>15000</v>
      </c>
      <c r="D11" s="7">
        <f>SUMIFS(Dados!$I$1:$I$1983,Dados!$K$1:$K$1983,Tp.Despesas!D$7,Dados!$A$1:$A$1983,"&gt;="&amp;$A11,Dados!$A$1:$A$1983,"&lt;="&amp;EOMONTH($A11,0))</f>
        <v>786.16</v>
      </c>
      <c r="E11" s="7">
        <f>SUMIFS(Dados!$I$1:$I$1983,Dados!$K$1:$K$1983,Tp.Despesas!E$7,Dados!$A$1:$A$1983,"&gt;="&amp;$A11,Dados!$A$1:$A$1983,"&lt;="&amp;EOMONTH($A11,0))</f>
        <v>6700</v>
      </c>
      <c r="F11" s="7">
        <f>SUMIFS(Dados!$I$1:$I$1983,Dados!$K$1:$K$1983,Tp.Despesas!F$7,Dados!$A$1:$A$1983,"&gt;="&amp;$A11,Dados!$A$1:$A$1983,"&lt;="&amp;EOMONTH($A11,0))</f>
        <v>22881.670000000002</v>
      </c>
      <c r="G11" s="7">
        <f>SUMIFS(Dados!$I$1:$I$1983,Dados!$K$1:$K$1983,Tp.Despesas!G$7,Dados!$A$1:$A$1983,"&gt;="&amp;$A11,Dados!$A$1:$A$1983,"&lt;="&amp;EOMONTH($A11,0))</f>
        <v>54151.999999999993</v>
      </c>
      <c r="H11" s="7">
        <f>SUMIFS(Dados!$I$1:$I$1983,Dados!$K$1:$K$1983,Tp.Despesas!H$7,Dados!$A$1:$A$1983,"&gt;="&amp;$A11,Dados!$A$1:$A$1983,"&lt;="&amp;EOMONTH($A11,0))</f>
        <v>5058</v>
      </c>
      <c r="I11" s="7">
        <f>SUMIFS(Dados!$I$1:$I$1983,Dados!$K$1:$K$1983,Tp.Despesas!I$7,Dados!$A$1:$A$1983,"&gt;="&amp;$A11,Dados!$A$1:$A$1983,"&lt;="&amp;EOMONTH($A11,0))</f>
        <v>0</v>
      </c>
      <c r="J11" s="18">
        <f t="shared" si="0"/>
        <v>104577.82999999999</v>
      </c>
    </row>
    <row r="12" spans="1:18" ht="27.95" customHeight="1" x14ac:dyDescent="0.25">
      <c r="A12" s="42">
        <f t="shared" si="1"/>
        <v>45505</v>
      </c>
      <c r="B12" s="36"/>
      <c r="C12" s="7">
        <f>SUMIFS(Dados!$I$1:$I$1983,Dados!$K$1:$K$1983,Tp.Despesas!C$7,Dados!$A$1:$A$1983,"&gt;="&amp;$A12,Dados!$A$1:$A$1983,"&lt;="&amp;EOMONTH($A12,0))</f>
        <v>0</v>
      </c>
      <c r="D12" s="7">
        <f>SUMIFS(Dados!$I$1:$I$1983,Dados!$K$1:$K$1983,Tp.Despesas!D$7,Dados!$A$1:$A$1983,"&gt;="&amp;$A12,Dados!$A$1:$A$1983,"&lt;="&amp;EOMONTH($A12,0))</f>
        <v>125</v>
      </c>
      <c r="E12" s="7">
        <f>SUMIFS(Dados!$I$1:$I$1983,Dados!$K$1:$K$1983,Tp.Despesas!E$7,Dados!$A$1:$A$1983,"&gt;="&amp;$A12,Dados!$A$1:$A$1983,"&lt;="&amp;EOMONTH($A12,0))</f>
        <v>3966.65</v>
      </c>
      <c r="F12" s="7">
        <f>SUMIFS(Dados!$I$1:$I$1983,Dados!$K$1:$K$1983,Tp.Despesas!F$7,Dados!$A$1:$A$1983,"&gt;="&amp;$A12,Dados!$A$1:$A$1983,"&lt;="&amp;EOMONTH($A12,0))</f>
        <v>73395.78</v>
      </c>
      <c r="G12" s="7">
        <f>SUMIFS(Dados!$I$1:$I$1983,Dados!$K$1:$K$1983,Tp.Despesas!G$7,Dados!$A$1:$A$1983,"&gt;="&amp;$A12,Dados!$A$1:$A$1983,"&lt;="&amp;EOMONTH($A12,0))</f>
        <v>53096.649999999994</v>
      </c>
      <c r="H12" s="7">
        <f>SUMIFS(Dados!$I$1:$I$1983,Dados!$K$1:$K$1983,Tp.Despesas!H$7,Dados!$A$1:$A$1983,"&gt;="&amp;$A12,Dados!$A$1:$A$1983,"&lt;="&amp;EOMONTH($A12,0))</f>
        <v>973.5</v>
      </c>
      <c r="I12" s="7">
        <f>SUMIFS(Dados!$I$1:$I$1983,Dados!$K$1:$K$1983,Tp.Despesas!I$7,Dados!$A$1:$A$1983,"&gt;="&amp;$A12,Dados!$A$1:$A$1983,"&lt;="&amp;EOMONTH($A12,0))</f>
        <v>0</v>
      </c>
      <c r="J12" s="18">
        <f t="shared" si="0"/>
        <v>131557.57999999999</v>
      </c>
    </row>
    <row r="13" spans="1:18" ht="27.95" customHeight="1" x14ac:dyDescent="0.25">
      <c r="A13" s="42">
        <f t="shared" si="1"/>
        <v>45536</v>
      </c>
      <c r="B13" s="36"/>
      <c r="C13" s="7">
        <f>SUMIFS(Dados!$I$1:$I$1983,Dados!$K$1:$K$1983,Tp.Despesas!C$7,Dados!$A$1:$A$1983,"&gt;="&amp;$A13,Dados!$A$1:$A$1983,"&lt;="&amp;EOMONTH($A13,0))</f>
        <v>29225</v>
      </c>
      <c r="D13" s="7">
        <f>SUMIFS(Dados!$I$1:$I$1983,Dados!$K$1:$K$1983,Tp.Despesas!D$7,Dados!$A$1:$A$1983,"&gt;="&amp;$A13,Dados!$A$1:$A$1983,"&lt;="&amp;EOMONTH($A13,0))</f>
        <v>275</v>
      </c>
      <c r="E13" s="7">
        <f>SUMIFS(Dados!$I$1:$I$1983,Dados!$K$1:$K$1983,Tp.Despesas!E$7,Dados!$A$1:$A$1983,"&gt;="&amp;$A13,Dados!$A$1:$A$1983,"&lt;="&amp;EOMONTH($A13,0))</f>
        <v>2637.04</v>
      </c>
      <c r="F13" s="7">
        <f>SUMIFS(Dados!$I$1:$I$1983,Dados!$K$1:$K$1983,Tp.Despesas!F$7,Dados!$A$1:$A$1983,"&gt;="&amp;$A13,Dados!$A$1:$A$1983,"&lt;="&amp;EOMONTH($A13,0))</f>
        <v>35224.910000000003</v>
      </c>
      <c r="G13" s="7">
        <f>SUMIFS(Dados!$I$1:$I$1983,Dados!$K$1:$K$1983,Tp.Despesas!G$7,Dados!$A$1:$A$1983,"&gt;="&amp;$A13,Dados!$A$1:$A$1983,"&lt;="&amp;EOMONTH($A13,0))</f>
        <v>65099.050000000017</v>
      </c>
      <c r="H13" s="7">
        <f>SUMIFS(Dados!$I$1:$I$1983,Dados!$K$1:$K$1983,Tp.Despesas!H$7,Dados!$A$1:$A$1983,"&gt;="&amp;$A13,Dados!$A$1:$A$1983,"&lt;="&amp;EOMONTH($A13,0))</f>
        <v>2565.5</v>
      </c>
      <c r="I13" s="7">
        <f>SUMIFS(Dados!$I$1:$I$1983,Dados!$K$1:$K$1983,Tp.Despesas!I$7,Dados!$A$1:$A$1983,"&gt;="&amp;$A13,Dados!$A$1:$A$1983,"&lt;="&amp;EOMONTH($A13,0))</f>
        <v>0</v>
      </c>
      <c r="J13" s="18">
        <f t="shared" si="0"/>
        <v>135026.50000000003</v>
      </c>
    </row>
    <row r="14" spans="1:18" ht="27.95" customHeight="1" x14ac:dyDescent="0.25">
      <c r="A14" s="42">
        <f t="shared" si="1"/>
        <v>45566</v>
      </c>
      <c r="B14" s="36"/>
      <c r="C14" s="7">
        <f>SUMIFS(Dados!$I$1:$I$1983,Dados!$K$1:$K$1983,Tp.Despesas!C$7,Dados!$A$1:$A$1983,"&gt;="&amp;$A14,Dados!$A$1:$A$1983,"&lt;="&amp;EOMONTH($A14,0))</f>
        <v>16334</v>
      </c>
      <c r="D14" s="7">
        <f>SUMIFS(Dados!$I$1:$I$1983,Dados!$K$1:$K$1983,Tp.Despesas!D$7,Dados!$A$1:$A$1983,"&gt;="&amp;$A14,Dados!$A$1:$A$1983,"&lt;="&amp;EOMONTH($A14,0))</f>
        <v>1234</v>
      </c>
      <c r="E14" s="7">
        <f>SUMIFS(Dados!$I$1:$I$1983,Dados!$K$1:$K$1983,Tp.Despesas!E$7,Dados!$A$1:$A$1983,"&gt;="&amp;$A14,Dados!$A$1:$A$1983,"&lt;="&amp;EOMONTH($A14,0))</f>
        <v>12503.98</v>
      </c>
      <c r="F14" s="7">
        <f>SUMIFS(Dados!$I$1:$I$1983,Dados!$K$1:$K$1983,Tp.Despesas!F$7,Dados!$A$1:$A$1983,"&gt;="&amp;$A14,Dados!$A$1:$A$1983,"&lt;="&amp;EOMONTH($A14,0))</f>
        <v>71257.62</v>
      </c>
      <c r="G14" s="7">
        <f>SUMIFS(Dados!$I$1:$I$1983,Dados!$K$1:$K$1983,Tp.Despesas!G$7,Dados!$A$1:$A$1983,"&gt;="&amp;$A14,Dados!$A$1:$A$1983,"&lt;="&amp;EOMONTH($A14,0))</f>
        <v>71088.640000000014</v>
      </c>
      <c r="H14" s="7">
        <f>SUMIFS(Dados!$I$1:$I$1983,Dados!$K$1:$K$1983,Tp.Despesas!H$7,Dados!$A$1:$A$1983,"&gt;="&amp;$A14,Dados!$A$1:$A$1983,"&lt;="&amp;EOMONTH($A14,0))</f>
        <v>7779</v>
      </c>
      <c r="I14" s="7">
        <f>SUMIFS(Dados!$I$1:$I$1983,Dados!$K$1:$K$1983,Tp.Despesas!I$7,Dados!$A$1:$A$1983,"&gt;="&amp;$A14,Dados!$A$1:$A$1983,"&lt;="&amp;EOMONTH($A14,0))</f>
        <v>1172.79</v>
      </c>
      <c r="J14" s="18">
        <f t="shared" si="0"/>
        <v>181370.03</v>
      </c>
    </row>
    <row r="15" spans="1:18" ht="27.95" customHeight="1" x14ac:dyDescent="0.25">
      <c r="A15" s="42">
        <f t="shared" si="1"/>
        <v>45597</v>
      </c>
      <c r="B15" s="36"/>
      <c r="C15" s="7">
        <f>SUMIFS(Dados!$I$1:$I$1983,Dados!$K$1:$K$1983,Tp.Despesas!C$7,Dados!$A$1:$A$1983,"&gt;="&amp;$A15,Dados!$A$1:$A$1983,"&lt;="&amp;EOMONTH($A15,0))</f>
        <v>0</v>
      </c>
      <c r="D15" s="7">
        <f>SUMIFS(Dados!$I$1:$I$1983,Dados!$K$1:$K$1983,Tp.Despesas!D$7,Dados!$A$1:$A$1983,"&gt;="&amp;$A15,Dados!$A$1:$A$1983,"&lt;="&amp;EOMONTH($A15,0))</f>
        <v>1535</v>
      </c>
      <c r="E15" s="7">
        <f>SUMIFS(Dados!$I$1:$I$1983,Dados!$K$1:$K$1983,Tp.Despesas!E$7,Dados!$A$1:$A$1983,"&gt;="&amp;$A15,Dados!$A$1:$A$1983,"&lt;="&amp;EOMONTH($A15,0))</f>
        <v>6495.9</v>
      </c>
      <c r="F15" s="7">
        <f>SUMIFS(Dados!$I$1:$I$1983,Dados!$K$1:$K$1983,Tp.Despesas!F$7,Dados!$A$1:$A$1983,"&gt;="&amp;$A15,Dados!$A$1:$A$1983,"&lt;="&amp;EOMONTH($A15,0))</f>
        <v>57854.41</v>
      </c>
      <c r="G15" s="7">
        <f>SUMIFS(Dados!$I$1:$I$1983,Dados!$K$1:$K$1983,Tp.Despesas!G$7,Dados!$A$1:$A$1983,"&gt;="&amp;$A15,Dados!$A$1:$A$1983,"&lt;="&amp;EOMONTH($A15,0))</f>
        <v>69827.24000000002</v>
      </c>
      <c r="H15" s="7">
        <f>SUMIFS(Dados!$I$1:$I$1983,Dados!$K$1:$K$1983,Tp.Despesas!H$7,Dados!$A$1:$A$1983,"&gt;="&amp;$A15,Dados!$A$1:$A$1983,"&lt;="&amp;EOMONTH($A15,0))</f>
        <v>1757.5</v>
      </c>
      <c r="I15" s="7">
        <f>SUMIFS(Dados!$I$1:$I$1983,Dados!$K$1:$K$1983,Tp.Despesas!I$7,Dados!$A$1:$A$1983,"&gt;="&amp;$A15,Dados!$A$1:$A$1983,"&lt;="&amp;EOMONTH($A15,0))</f>
        <v>971.61999999999989</v>
      </c>
      <c r="J15" s="18">
        <f t="shared" si="0"/>
        <v>138441.67000000001</v>
      </c>
    </row>
    <row r="16" spans="1:18" ht="27.95" customHeight="1" x14ac:dyDescent="0.25">
      <c r="A16" s="42">
        <f t="shared" si="1"/>
        <v>45627</v>
      </c>
      <c r="B16" s="36"/>
      <c r="C16" s="7">
        <f>SUMIFS(Dados!$I$1:$I$1983,Dados!$K$1:$K$1983,Tp.Despesas!C$7,Dados!$A$1:$A$1983,"&gt;="&amp;$A16,Dados!$A$1:$A$1983,"&lt;="&amp;EOMONTH($A16,0))</f>
        <v>16334</v>
      </c>
      <c r="D16" s="7">
        <f>SUMIFS(Dados!$I$1:$I$1983,Dados!$K$1:$K$1983,Tp.Despesas!D$7,Dados!$A$1:$A$1983,"&gt;="&amp;$A16,Dados!$A$1:$A$1983,"&lt;="&amp;EOMONTH($A16,0))</f>
        <v>135</v>
      </c>
      <c r="E16" s="7">
        <f>SUMIFS(Dados!$I$1:$I$1983,Dados!$K$1:$K$1983,Tp.Despesas!E$7,Dados!$A$1:$A$1983,"&gt;="&amp;$A16,Dados!$A$1:$A$1983,"&lt;="&amp;EOMONTH($A16,0))</f>
        <v>42898.86</v>
      </c>
      <c r="F16" s="7">
        <f>SUMIFS(Dados!$I$1:$I$1983,Dados!$K$1:$K$1983,Tp.Despesas!F$7,Dados!$A$1:$A$1983,"&gt;="&amp;$A16,Dados!$A$1:$A$1983,"&lt;="&amp;EOMONTH($A16,0))</f>
        <v>88168.26</v>
      </c>
      <c r="G16" s="7">
        <f>SUMIFS(Dados!$I$1:$I$1983,Dados!$K$1:$K$1983,Tp.Despesas!G$7,Dados!$A$1:$A$1983,"&gt;="&amp;$A16,Dados!$A$1:$A$1983,"&lt;="&amp;EOMONTH($A16,0))</f>
        <v>75279.500000000015</v>
      </c>
      <c r="H16" s="7">
        <f>SUMIFS(Dados!$I$1:$I$1983,Dados!$K$1:$K$1983,Tp.Despesas!H$7,Dados!$A$1:$A$1983,"&gt;="&amp;$A16,Dados!$A$1:$A$1983,"&lt;="&amp;EOMONTH($A16,0))</f>
        <v>3657</v>
      </c>
      <c r="I16" s="7">
        <f>SUMIFS(Dados!$I$1:$I$1983,Dados!$K$1:$K$1983,Tp.Despesas!I$7,Dados!$A$1:$A$1983,"&gt;="&amp;$A16,Dados!$A$1:$A$1983,"&lt;="&amp;EOMONTH($A16,0))</f>
        <v>398.76</v>
      </c>
      <c r="J16" s="18">
        <f t="shared" si="0"/>
        <v>226871.38</v>
      </c>
    </row>
    <row r="17" spans="1:10" ht="27.95" customHeight="1" x14ac:dyDescent="0.25">
      <c r="A17" s="42">
        <f t="shared" si="1"/>
        <v>45658</v>
      </c>
      <c r="B17" s="36"/>
      <c r="C17" s="7">
        <f>SUMIFS(Dados!$I$1:$I$1983,Dados!$K$1:$K$1983,Tp.Despesas!C$7,Dados!$A$1:$A$1983,"&gt;="&amp;$A17,Dados!$A$1:$A$1983,"&lt;="&amp;EOMONTH($A17,0))</f>
        <v>16334</v>
      </c>
      <c r="D17" s="7">
        <f>SUMIFS(Dados!$I$1:$I$1983,Dados!$K$1:$K$1983,Tp.Despesas!D$7,Dados!$A$1:$A$1983,"&gt;="&amp;$A17,Dados!$A$1:$A$1983,"&lt;="&amp;EOMONTH($A17,0))</f>
        <v>1835</v>
      </c>
      <c r="E17" s="7">
        <f>SUMIFS(Dados!$I$1:$I$1983,Dados!$K$1:$K$1983,Tp.Despesas!E$7,Dados!$A$1:$A$1983,"&gt;="&amp;$A17,Dados!$A$1:$A$1983,"&lt;="&amp;EOMONTH($A17,0))</f>
        <v>24088.67</v>
      </c>
      <c r="F17" s="7">
        <f>SUMIFS(Dados!$I$1:$I$1983,Dados!$K$1:$K$1983,Tp.Despesas!F$7,Dados!$A$1:$A$1983,"&gt;="&amp;$A17,Dados!$A$1:$A$1983,"&lt;="&amp;EOMONTH($A17,0))</f>
        <v>83552</v>
      </c>
      <c r="G17" s="7">
        <f>SUMIFS(Dados!$I$1:$I$1983,Dados!$K$1:$K$1983,Tp.Despesas!G$7,Dados!$A$1:$A$1983,"&gt;="&amp;$A17,Dados!$A$1:$A$1983,"&lt;="&amp;EOMONTH($A17,0))</f>
        <v>65019.80000000001</v>
      </c>
      <c r="H17" s="7">
        <f>SUMIFS(Dados!$I$1:$I$1983,Dados!$K$1:$K$1983,Tp.Despesas!H$7,Dados!$A$1:$A$1983,"&gt;="&amp;$A17,Dados!$A$1:$A$1983,"&lt;="&amp;EOMONTH($A17,0))</f>
        <v>1652.5</v>
      </c>
      <c r="I17" s="7">
        <f>SUMIFS(Dados!$I$1:$I$1983,Dados!$K$1:$K$1983,Tp.Despesas!I$7,Dados!$A$1:$A$1983,"&gt;="&amp;$A17,Dados!$A$1:$A$1983,"&lt;="&amp;EOMONTH($A17,0))</f>
        <v>324.68</v>
      </c>
      <c r="J17" s="18">
        <f t="shared" si="0"/>
        <v>192806.65</v>
      </c>
    </row>
    <row r="18" spans="1:10" ht="27.95" customHeight="1" x14ac:dyDescent="0.25">
      <c r="A18" s="42">
        <f t="shared" si="1"/>
        <v>45689</v>
      </c>
      <c r="B18" s="36"/>
      <c r="C18" s="7">
        <f>SUMIFS(Dados!$I$1:$I$1983,Dados!$K$1:$K$1983,Tp.Despesas!C$7,Dados!$A$1:$A$1983,"&gt;="&amp;$A18,Dados!$A$1:$A$1983,"&lt;="&amp;EOMONTH($A18,0))</f>
        <v>0</v>
      </c>
      <c r="D18" s="7">
        <f>SUMIFS(Dados!$I$1:$I$1983,Dados!$K$1:$K$1983,Tp.Despesas!D$7,Dados!$A$1:$A$1983,"&gt;="&amp;$A18,Dados!$A$1:$A$1983,"&lt;="&amp;EOMONTH($A18,0))</f>
        <v>1785</v>
      </c>
      <c r="E18" s="7">
        <f>SUMIFS(Dados!$I$1:$I$1983,Dados!$K$1:$K$1983,Tp.Despesas!E$7,Dados!$A$1:$A$1983,"&gt;="&amp;$A18,Dados!$A$1:$A$1983,"&lt;="&amp;EOMONTH($A18,0))</f>
        <v>23738.17</v>
      </c>
      <c r="F18" s="7">
        <f>SUMIFS(Dados!$I$1:$I$1983,Dados!$K$1:$K$1983,Tp.Despesas!F$7,Dados!$A$1:$A$1983,"&gt;="&amp;$A18,Dados!$A$1:$A$1983,"&lt;="&amp;EOMONTH($A18,0))</f>
        <v>76592.290000000008</v>
      </c>
      <c r="G18" s="7">
        <f>SUMIFS(Dados!$I$1:$I$1983,Dados!$K$1:$K$1983,Tp.Despesas!G$7,Dados!$A$1:$A$1983,"&gt;="&amp;$A18,Dados!$A$1:$A$1983,"&lt;="&amp;EOMONTH($A18,0))</f>
        <v>82017.689999999988</v>
      </c>
      <c r="H18" s="7">
        <f>SUMIFS(Dados!$I$1:$I$1983,Dados!$K$1:$K$1983,Tp.Despesas!H$7,Dados!$A$1:$A$1983,"&gt;="&amp;$A18,Dados!$A$1:$A$1983,"&lt;="&amp;EOMONTH($A18,0))</f>
        <v>29</v>
      </c>
      <c r="I18" s="7">
        <f>SUMIFS(Dados!$I$1:$I$1983,Dados!$K$1:$K$1983,Tp.Despesas!I$7,Dados!$A$1:$A$1983,"&gt;="&amp;$A18,Dados!$A$1:$A$1983,"&lt;="&amp;EOMONTH($A18,0))</f>
        <v>369.27000000000004</v>
      </c>
      <c r="J18" s="18">
        <f t="shared" si="0"/>
        <v>184531.41999999998</v>
      </c>
    </row>
    <row r="19" spans="1:10" ht="27.95" customHeight="1" x14ac:dyDescent="0.25">
      <c r="A19" s="42">
        <f t="shared" si="1"/>
        <v>45717</v>
      </c>
      <c r="B19" s="36"/>
      <c r="C19" s="7">
        <f>SUMIFS(Dados!$I$1:$I$1983,Dados!$K$1:$K$1983,Tp.Despesas!C$7,Dados!$A$1:$A$1983,"&gt;="&amp;$A19,Dados!$A$1:$A$1983,"&lt;="&amp;EOMONTH($A19,0))</f>
        <v>0</v>
      </c>
      <c r="D19" s="7">
        <f>SUMIFS(Dados!$I$1:$I$1983,Dados!$K$1:$K$1983,Tp.Despesas!D$7,Dados!$A$1:$A$1983,"&gt;="&amp;$A19,Dados!$A$1:$A$1983,"&lt;="&amp;EOMONTH($A19,0))</f>
        <v>0</v>
      </c>
      <c r="E19" s="7">
        <f>SUMIFS(Dados!$I$1:$I$1983,Dados!$K$1:$K$1983,Tp.Despesas!E$7,Dados!$A$1:$A$1983,"&gt;="&amp;$A19,Dados!$A$1:$A$1983,"&lt;="&amp;EOMONTH($A19,0))</f>
        <v>0</v>
      </c>
      <c r="F19" s="7">
        <f>SUMIFS(Dados!$I$1:$I$1983,Dados!$K$1:$K$1983,Tp.Despesas!F$7,Dados!$A$1:$A$1983,"&gt;="&amp;$A19,Dados!$A$1:$A$1983,"&lt;="&amp;EOMONTH($A19,0))</f>
        <v>0</v>
      </c>
      <c r="G19" s="7">
        <f>SUMIFS(Dados!$I$1:$I$1983,Dados!$K$1:$K$1983,Tp.Despesas!G$7,Dados!$A$1:$A$1983,"&gt;="&amp;$A19,Dados!$A$1:$A$1983,"&lt;="&amp;EOMONTH($A19,0))</f>
        <v>0</v>
      </c>
      <c r="H19" s="7">
        <f>SUMIFS(Dados!$I$1:$I$1983,Dados!$K$1:$K$1983,Tp.Despesas!H$7,Dados!$A$1:$A$1983,"&gt;="&amp;$A19,Dados!$A$1:$A$1983,"&lt;="&amp;EOMONTH($A19,0))</f>
        <v>0</v>
      </c>
      <c r="I19" s="7">
        <f>SUMIFS(Dados!$I$1:$I$1983,Dados!$K$1:$K$1983,Tp.Despesas!I$7,Dados!$A$1:$A$1983,"&gt;="&amp;$A19,Dados!$A$1:$A$1983,"&lt;="&amp;EOMONTH($A19,0))</f>
        <v>0</v>
      </c>
      <c r="J19" s="18">
        <f t="shared" si="0"/>
        <v>0</v>
      </c>
    </row>
    <row r="20" spans="1:10" ht="27.95" customHeight="1" x14ac:dyDescent="0.25">
      <c r="A20" s="42">
        <f t="shared" si="1"/>
        <v>45748</v>
      </c>
      <c r="B20" s="36"/>
      <c r="C20" s="7">
        <f>SUMIFS(Dados!$I$1:$I$1983,Dados!$K$1:$K$1983,Tp.Despesas!C$7,Dados!$A$1:$A$1983,"&gt;="&amp;$A20,Dados!$A$1:$A$1983,"&lt;="&amp;EOMONTH($A20,0))</f>
        <v>0</v>
      </c>
      <c r="D20" s="7">
        <f>SUMIFS(Dados!$I$1:$I$1983,Dados!$K$1:$K$1983,Tp.Despesas!D$7,Dados!$A$1:$A$1983,"&gt;="&amp;$A20,Dados!$A$1:$A$1983,"&lt;="&amp;EOMONTH($A20,0))</f>
        <v>0</v>
      </c>
      <c r="E20" s="7">
        <f>SUMIFS(Dados!$I$1:$I$1983,Dados!$K$1:$K$1983,Tp.Despesas!E$7,Dados!$A$1:$A$1983,"&gt;="&amp;$A20,Dados!$A$1:$A$1983,"&lt;="&amp;EOMONTH($A20,0))</f>
        <v>0</v>
      </c>
      <c r="F20" s="7">
        <f>SUMIFS(Dados!$I$1:$I$1983,Dados!$K$1:$K$1983,Tp.Despesas!F$7,Dados!$A$1:$A$1983,"&gt;="&amp;$A20,Dados!$A$1:$A$1983,"&lt;="&amp;EOMONTH($A20,0))</f>
        <v>12500</v>
      </c>
      <c r="G20" s="7">
        <f>SUMIFS(Dados!$I$1:$I$1983,Dados!$K$1:$K$1983,Tp.Despesas!G$7,Dados!$A$1:$A$1983,"&gt;="&amp;$A20,Dados!$A$1:$A$1983,"&lt;="&amp;EOMONTH($A20,0))</f>
        <v>0</v>
      </c>
      <c r="H20" s="7">
        <f>SUMIFS(Dados!$I$1:$I$1983,Dados!$K$1:$K$1983,Tp.Despesas!H$7,Dados!$A$1:$A$1983,"&gt;="&amp;$A20,Dados!$A$1:$A$1983,"&lt;="&amp;EOMONTH($A20,0))</f>
        <v>0</v>
      </c>
      <c r="I20" s="7">
        <f>SUMIFS(Dados!$I$1:$I$1983,Dados!$K$1:$K$1983,Tp.Despesas!I$7,Dados!$A$1:$A$1983,"&gt;="&amp;$A20,Dados!$A$1:$A$1983,"&lt;="&amp;EOMONTH($A20,0))</f>
        <v>0</v>
      </c>
      <c r="J20" s="18">
        <f t="shared" si="0"/>
        <v>12500</v>
      </c>
    </row>
    <row r="21" spans="1:10" ht="27.95" customHeight="1" x14ac:dyDescent="0.25">
      <c r="A21" s="42">
        <f t="shared" si="1"/>
        <v>45778</v>
      </c>
      <c r="B21" s="30"/>
      <c r="C21" s="7">
        <f>SUMIFS(Dados!$I$1:$I$1983,Dados!$K$1:$K$1983,Tp.Despesas!C$7,Dados!$A$1:$A$1983,"&gt;="&amp;$A21,Dados!$A$1:$A$1983,"&lt;="&amp;EOMONTH($A21,0))</f>
        <v>0</v>
      </c>
      <c r="D21" s="7">
        <f>SUMIFS(Dados!$I$1:$I$1983,Dados!$K$1:$K$1983,Tp.Despesas!D$7,Dados!$A$1:$A$1983,"&gt;="&amp;$A21,Dados!$A$1:$A$1983,"&lt;="&amp;EOMONTH($A21,0))</f>
        <v>0</v>
      </c>
      <c r="E21" s="7">
        <f>SUMIFS(Dados!$I$1:$I$1983,Dados!$K$1:$K$1983,Tp.Despesas!E$7,Dados!$A$1:$A$1983,"&gt;="&amp;$A21,Dados!$A$1:$A$1983,"&lt;="&amp;EOMONTH($A21,0))</f>
        <v>0</v>
      </c>
      <c r="F21" s="7">
        <f>SUMIFS(Dados!$I$1:$I$1983,Dados!$K$1:$K$1983,Tp.Despesas!F$7,Dados!$A$1:$A$1983,"&gt;="&amp;$A21,Dados!$A$1:$A$1983,"&lt;="&amp;EOMONTH($A21,0))</f>
        <v>12500</v>
      </c>
      <c r="G21" s="7">
        <f>SUMIFS(Dados!$I$1:$I$1983,Dados!$K$1:$K$1983,Tp.Despesas!G$7,Dados!$A$1:$A$1983,"&gt;="&amp;$A21,Dados!$A$1:$A$1983,"&lt;="&amp;EOMONTH($A21,0))</f>
        <v>0</v>
      </c>
      <c r="H21" s="7">
        <f>SUMIFS(Dados!$I$1:$I$1983,Dados!$K$1:$K$1983,Tp.Despesas!H$7,Dados!$A$1:$A$1983,"&gt;="&amp;$A21,Dados!$A$1:$A$1983,"&lt;="&amp;EOMONTH($A21,0))</f>
        <v>0</v>
      </c>
      <c r="I21" s="7">
        <f>SUMIFS(Dados!$I$1:$I$1983,Dados!$K$1:$K$1983,Tp.Despesas!I$7,Dados!$A$1:$A$1983,"&gt;="&amp;$A21,Dados!$A$1:$A$1983,"&lt;="&amp;EOMONTH($A21,0))</f>
        <v>0</v>
      </c>
      <c r="J21" s="18">
        <f t="shared" si="0"/>
        <v>12500</v>
      </c>
    </row>
    <row r="22" spans="1:10" ht="27.95" customHeight="1" x14ac:dyDescent="0.25">
      <c r="A22" s="42">
        <f t="shared" si="1"/>
        <v>45809</v>
      </c>
      <c r="B22" s="30"/>
      <c r="C22" s="7">
        <f>SUMIFS(Dados!$I$1:$I$1983,Dados!$K$1:$K$1983,Tp.Despesas!C$7,Dados!$A$1:$A$1983,"&gt;="&amp;$A22,Dados!$A$1:$A$1983,"&lt;="&amp;EOMONTH($A22,0))</f>
        <v>0</v>
      </c>
      <c r="D22" s="7">
        <f>SUMIFS(Dados!$I$1:$I$1983,Dados!$K$1:$K$1983,Tp.Despesas!D$7,Dados!$A$1:$A$1983,"&gt;="&amp;$A22,Dados!$A$1:$A$1983,"&lt;="&amp;EOMONTH($A22,0))</f>
        <v>0</v>
      </c>
      <c r="E22" s="7">
        <f>SUMIFS(Dados!$I$1:$I$1983,Dados!$K$1:$K$1983,Tp.Despesas!E$7,Dados!$A$1:$A$1983,"&gt;="&amp;$A22,Dados!$A$1:$A$1983,"&lt;="&amp;EOMONTH($A22,0))</f>
        <v>0</v>
      </c>
      <c r="F22" s="7">
        <f>SUMIFS(Dados!$I$1:$I$1983,Dados!$K$1:$K$1983,Tp.Despesas!F$7,Dados!$A$1:$A$1983,"&gt;="&amp;$A22,Dados!$A$1:$A$1983,"&lt;="&amp;EOMONTH($A22,0))</f>
        <v>12500</v>
      </c>
      <c r="G22" s="7">
        <f>SUMIFS(Dados!$I$1:$I$1983,Dados!$K$1:$K$1983,Tp.Despesas!G$7,Dados!$A$1:$A$1983,"&gt;="&amp;$A22,Dados!$A$1:$A$1983,"&lt;="&amp;EOMONTH($A22,0))</f>
        <v>0</v>
      </c>
      <c r="H22" s="7">
        <f>SUMIFS(Dados!$I$1:$I$1983,Dados!$K$1:$K$1983,Tp.Despesas!H$7,Dados!$A$1:$A$1983,"&gt;="&amp;$A22,Dados!$A$1:$A$1983,"&lt;="&amp;EOMONTH($A22,0))</f>
        <v>0</v>
      </c>
      <c r="I22" s="7">
        <f>SUMIFS(Dados!$I$1:$I$1983,Dados!$K$1:$K$1983,Tp.Despesas!I$7,Dados!$A$1:$A$1983,"&gt;="&amp;$A22,Dados!$A$1:$A$1983,"&lt;="&amp;EOMONTH($A22,0))</f>
        <v>0</v>
      </c>
      <c r="J22" s="18">
        <f t="shared" si="0"/>
        <v>12500</v>
      </c>
    </row>
    <row r="23" spans="1:10" ht="27.95" customHeight="1" x14ac:dyDescent="0.25">
      <c r="A23" s="42">
        <f t="shared" si="1"/>
        <v>45839</v>
      </c>
      <c r="B23" s="30"/>
      <c r="C23" s="7">
        <f>SUMIFS(Dados!$I$1:$I$1983,Dados!$K$1:$K$1983,Tp.Despesas!C$7,Dados!$A$1:$A$1983,"&gt;="&amp;$A23,Dados!$A$1:$A$1983,"&lt;="&amp;EOMONTH($A23,0))</f>
        <v>0</v>
      </c>
      <c r="D23" s="7">
        <f>SUMIFS(Dados!$I$1:$I$1983,Dados!$K$1:$K$1983,Tp.Despesas!D$7,Dados!$A$1:$A$1983,"&gt;="&amp;$A23,Dados!$A$1:$A$1983,"&lt;="&amp;EOMONTH($A23,0))</f>
        <v>0</v>
      </c>
      <c r="E23" s="7">
        <f>SUMIFS(Dados!$I$1:$I$1983,Dados!$K$1:$K$1983,Tp.Despesas!E$7,Dados!$A$1:$A$1983,"&gt;="&amp;$A23,Dados!$A$1:$A$1983,"&lt;="&amp;EOMONTH($A23,0))</f>
        <v>0</v>
      </c>
      <c r="F23" s="7">
        <f>SUMIFS(Dados!$I$1:$I$1983,Dados!$K$1:$K$1983,Tp.Despesas!F$7,Dados!$A$1:$A$1983,"&gt;="&amp;$A23,Dados!$A$1:$A$1983,"&lt;="&amp;EOMONTH($A23,0))</f>
        <v>0</v>
      </c>
      <c r="G23" s="7">
        <f>SUMIFS(Dados!$I$1:$I$1983,Dados!$K$1:$K$1983,Tp.Despesas!G$7,Dados!$A$1:$A$1983,"&gt;="&amp;$A23,Dados!$A$1:$A$1983,"&lt;="&amp;EOMONTH($A23,0))</f>
        <v>0</v>
      </c>
      <c r="H23" s="7">
        <f>SUMIFS(Dados!$I$1:$I$1983,Dados!$K$1:$K$1983,Tp.Despesas!H$7,Dados!$A$1:$A$1983,"&gt;="&amp;$A23,Dados!$A$1:$A$1983,"&lt;="&amp;EOMONTH($A23,0))</f>
        <v>0</v>
      </c>
      <c r="I23" s="7">
        <f>SUMIFS(Dados!$I$1:$I$1983,Dados!$K$1:$K$1983,Tp.Despesas!I$7,Dados!$A$1:$A$1983,"&gt;="&amp;$A23,Dados!$A$1:$A$1983,"&lt;="&amp;EOMONTH($A23,0))</f>
        <v>0</v>
      </c>
      <c r="J23" s="18">
        <f t="shared" si="0"/>
        <v>0</v>
      </c>
    </row>
    <row r="24" spans="1:10" ht="27.95" customHeight="1" x14ac:dyDescent="0.25">
      <c r="A24" s="42">
        <f t="shared" si="1"/>
        <v>45870</v>
      </c>
      <c r="B24" s="30"/>
      <c r="C24" s="7">
        <f>SUMIFS(Dados!$I$1:$I$1983,Dados!$K$1:$K$1983,Tp.Despesas!C$7,Dados!$A$1:$A$1983,"&gt;="&amp;$A24,Dados!$A$1:$A$1983,"&lt;="&amp;EOMONTH($A24,0))</f>
        <v>0</v>
      </c>
      <c r="D24" s="7">
        <f>SUMIFS(Dados!$I$1:$I$1983,Dados!$K$1:$K$1983,Tp.Despesas!D$7,Dados!$A$1:$A$1983,"&gt;="&amp;$A24,Dados!$A$1:$A$1983,"&lt;="&amp;EOMONTH($A24,0))</f>
        <v>0</v>
      </c>
      <c r="E24" s="7">
        <f>SUMIFS(Dados!$I$1:$I$1983,Dados!$K$1:$K$1983,Tp.Despesas!E$7,Dados!$A$1:$A$1983,"&gt;="&amp;$A24,Dados!$A$1:$A$1983,"&lt;="&amp;EOMONTH($A24,0))</f>
        <v>0</v>
      </c>
      <c r="F24" s="7">
        <f>SUMIFS(Dados!$I$1:$I$1983,Dados!$K$1:$K$1983,Tp.Despesas!F$7,Dados!$A$1:$A$1983,"&gt;="&amp;$A24,Dados!$A$1:$A$1983,"&lt;="&amp;EOMONTH($A24,0))</f>
        <v>0</v>
      </c>
      <c r="G24" s="7">
        <f>SUMIFS(Dados!$I$1:$I$1983,Dados!$K$1:$K$1983,Tp.Despesas!G$7,Dados!$A$1:$A$1983,"&gt;="&amp;$A24,Dados!$A$1:$A$1983,"&lt;="&amp;EOMONTH($A24,0))</f>
        <v>0</v>
      </c>
      <c r="H24" s="7">
        <f>SUMIFS(Dados!$I$1:$I$1983,Dados!$K$1:$K$1983,Tp.Despesas!H$7,Dados!$A$1:$A$1983,"&gt;="&amp;$A24,Dados!$A$1:$A$1983,"&lt;="&amp;EOMONTH($A24,0))</f>
        <v>0</v>
      </c>
      <c r="I24" s="7">
        <f>SUMIFS(Dados!$I$1:$I$1983,Dados!$K$1:$K$1983,Tp.Despesas!I$7,Dados!$A$1:$A$1983,"&gt;="&amp;$A24,Dados!$A$1:$A$1983,"&lt;="&amp;EOMONTH($A24,0))</f>
        <v>0</v>
      </c>
      <c r="J24" s="18">
        <f t="shared" si="0"/>
        <v>0</v>
      </c>
    </row>
    <row r="25" spans="1:10" ht="27.95" customHeight="1" x14ac:dyDescent="0.25">
      <c r="A25" s="42">
        <f t="shared" si="1"/>
        <v>45901</v>
      </c>
      <c r="B25" s="30"/>
      <c r="C25" s="7">
        <f>SUMIFS(Dados!$I$1:$I$1983,Dados!$K$1:$K$1983,Tp.Despesas!C$7,Dados!$A$1:$A$1983,"&gt;="&amp;$A25,Dados!$A$1:$A$1983,"&lt;="&amp;EOMONTH($A25,0))</f>
        <v>0</v>
      </c>
      <c r="D25" s="7">
        <f>SUMIFS(Dados!$I$1:$I$1983,Dados!$K$1:$K$1983,Tp.Despesas!D$7,Dados!$A$1:$A$1983,"&gt;="&amp;$A25,Dados!$A$1:$A$1983,"&lt;="&amp;EOMONTH($A25,0))</f>
        <v>0</v>
      </c>
      <c r="E25" s="7">
        <f>SUMIFS(Dados!$I$1:$I$1983,Dados!$K$1:$K$1983,Tp.Despesas!E$7,Dados!$A$1:$A$1983,"&gt;="&amp;$A25,Dados!$A$1:$A$1983,"&lt;="&amp;EOMONTH($A25,0))</f>
        <v>0</v>
      </c>
      <c r="F25" s="7">
        <f>SUMIFS(Dados!$I$1:$I$1983,Dados!$K$1:$K$1983,Tp.Despesas!F$7,Dados!$A$1:$A$1983,"&gt;="&amp;$A25,Dados!$A$1:$A$1983,"&lt;="&amp;EOMONTH($A25,0))</f>
        <v>0</v>
      </c>
      <c r="G25" s="7">
        <f>SUMIFS(Dados!$I$1:$I$1983,Dados!$K$1:$K$1983,Tp.Despesas!G$7,Dados!$A$1:$A$1983,"&gt;="&amp;$A25,Dados!$A$1:$A$1983,"&lt;="&amp;EOMONTH($A25,0))</f>
        <v>0</v>
      </c>
      <c r="H25" s="7">
        <f>SUMIFS(Dados!$I$1:$I$1983,Dados!$K$1:$K$1983,Tp.Despesas!H$7,Dados!$A$1:$A$1983,"&gt;="&amp;$A25,Dados!$A$1:$A$1983,"&lt;="&amp;EOMONTH($A25,0))</f>
        <v>0</v>
      </c>
      <c r="I25" s="7">
        <f>SUMIFS(Dados!$I$1:$I$1983,Dados!$K$1:$K$1983,Tp.Despesas!I$7,Dados!$A$1:$A$1983,"&gt;="&amp;$A25,Dados!$A$1:$A$1983,"&lt;="&amp;EOMONTH($A25,0))</f>
        <v>0</v>
      </c>
      <c r="J25" s="18">
        <f t="shared" si="0"/>
        <v>0</v>
      </c>
    </row>
    <row r="26" spans="1:10" ht="27.95" customHeight="1" x14ac:dyDescent="0.25">
      <c r="A26" s="42">
        <f t="shared" si="1"/>
        <v>45931</v>
      </c>
      <c r="B26" s="30"/>
      <c r="C26" s="7">
        <f>SUMIFS(Dados!$I$1:$I$1983,Dados!$K$1:$K$1983,Tp.Despesas!C$7,Dados!$A$1:$A$1983,"&gt;="&amp;$A26,Dados!$A$1:$A$1983,"&lt;="&amp;EOMONTH($A26,0))</f>
        <v>0</v>
      </c>
      <c r="D26" s="7">
        <f>SUMIFS(Dados!$I$1:$I$1983,Dados!$K$1:$K$1983,Tp.Despesas!D$7,Dados!$A$1:$A$1983,"&gt;="&amp;$A26,Dados!$A$1:$A$1983,"&lt;="&amp;EOMONTH($A26,0))</f>
        <v>0</v>
      </c>
      <c r="E26" s="7">
        <f>SUMIFS(Dados!$I$1:$I$1983,Dados!$K$1:$K$1983,Tp.Despesas!E$7,Dados!$A$1:$A$1983,"&gt;="&amp;$A26,Dados!$A$1:$A$1983,"&lt;="&amp;EOMONTH($A26,0))</f>
        <v>0</v>
      </c>
      <c r="F26" s="7">
        <f>SUMIFS(Dados!$I$1:$I$1983,Dados!$K$1:$K$1983,Tp.Despesas!F$7,Dados!$A$1:$A$1983,"&gt;="&amp;$A26,Dados!$A$1:$A$1983,"&lt;="&amp;EOMONTH($A26,0))</f>
        <v>0</v>
      </c>
      <c r="G26" s="7">
        <f>SUMIFS(Dados!$I$1:$I$1983,Dados!$K$1:$K$1983,Tp.Despesas!G$7,Dados!$A$1:$A$1983,"&gt;="&amp;$A26,Dados!$A$1:$A$1983,"&lt;="&amp;EOMONTH($A26,0))</f>
        <v>0</v>
      </c>
      <c r="H26" s="7">
        <f>SUMIFS(Dados!$I$1:$I$1983,Dados!$K$1:$K$1983,Tp.Despesas!H$7,Dados!$A$1:$A$1983,"&gt;="&amp;$A26,Dados!$A$1:$A$1983,"&lt;="&amp;EOMONTH($A26,0))</f>
        <v>0</v>
      </c>
      <c r="I26" s="7">
        <f>SUMIFS(Dados!$I$1:$I$1983,Dados!$K$1:$K$1983,Tp.Despesas!I$7,Dados!$A$1:$A$1983,"&gt;="&amp;$A26,Dados!$A$1:$A$1983,"&lt;="&amp;EOMONTH($A26,0))</f>
        <v>0</v>
      </c>
      <c r="J26" s="18">
        <f t="shared" si="0"/>
        <v>0</v>
      </c>
    </row>
    <row r="27" spans="1:10" ht="27.95" customHeight="1" x14ac:dyDescent="0.25">
      <c r="A27" s="42">
        <f t="shared" si="1"/>
        <v>45962</v>
      </c>
      <c r="B27" s="30"/>
      <c r="C27" s="7">
        <f>SUMIFS(Dados!$I$1:$I$1983,Dados!$K$1:$K$1983,Tp.Despesas!C$7,Dados!$A$1:$A$1983,"&gt;="&amp;$A27,Dados!$A$1:$A$1983,"&lt;="&amp;EOMONTH($A27,0))</f>
        <v>0</v>
      </c>
      <c r="D27" s="7">
        <f>SUMIFS(Dados!$I$1:$I$1983,Dados!$K$1:$K$1983,Tp.Despesas!D$7,Dados!$A$1:$A$1983,"&gt;="&amp;$A27,Dados!$A$1:$A$1983,"&lt;="&amp;EOMONTH($A27,0))</f>
        <v>0</v>
      </c>
      <c r="E27" s="7">
        <f>SUMIFS(Dados!$I$1:$I$1983,Dados!$K$1:$K$1983,Tp.Despesas!E$7,Dados!$A$1:$A$1983,"&gt;="&amp;$A27,Dados!$A$1:$A$1983,"&lt;="&amp;EOMONTH($A27,0))</f>
        <v>0</v>
      </c>
      <c r="F27" s="7">
        <f>SUMIFS(Dados!$I$1:$I$1983,Dados!$K$1:$K$1983,Tp.Despesas!F$7,Dados!$A$1:$A$1983,"&gt;="&amp;$A27,Dados!$A$1:$A$1983,"&lt;="&amp;EOMONTH($A27,0))</f>
        <v>0</v>
      </c>
      <c r="G27" s="7">
        <f>SUMIFS(Dados!$I$1:$I$1983,Dados!$K$1:$K$1983,Tp.Despesas!G$7,Dados!$A$1:$A$1983,"&gt;="&amp;$A27,Dados!$A$1:$A$1983,"&lt;="&amp;EOMONTH($A27,0))</f>
        <v>0</v>
      </c>
      <c r="H27" s="7">
        <f>SUMIFS(Dados!$I$1:$I$1983,Dados!$K$1:$K$1983,Tp.Despesas!H$7,Dados!$A$1:$A$1983,"&gt;="&amp;$A27,Dados!$A$1:$A$1983,"&lt;="&amp;EOMONTH($A27,0))</f>
        <v>0</v>
      </c>
      <c r="I27" s="7">
        <f>SUMIFS(Dados!$I$1:$I$1983,Dados!$K$1:$K$1983,Tp.Despesas!I$7,Dados!$A$1:$A$1983,"&gt;="&amp;$A27,Dados!$A$1:$A$1983,"&lt;="&amp;EOMONTH($A27,0))</f>
        <v>0</v>
      </c>
      <c r="J27" s="18">
        <f t="shared" si="0"/>
        <v>0</v>
      </c>
    </row>
    <row r="28" spans="1:10" ht="27.95" customHeight="1" x14ac:dyDescent="0.25">
      <c r="A28" s="42">
        <f t="shared" si="1"/>
        <v>45992</v>
      </c>
      <c r="B28" s="30"/>
      <c r="C28" s="7">
        <f>SUMIFS(Dados!$I$1:$I$1983,Dados!$K$1:$K$1983,Tp.Despesas!C$7,Dados!$A$1:$A$1983,"&gt;="&amp;$A28,Dados!$A$1:$A$1983,"&lt;="&amp;EOMONTH($A28,0))</f>
        <v>0</v>
      </c>
      <c r="D28" s="7">
        <f>SUMIFS(Dados!$I$1:$I$1983,Dados!$K$1:$K$1983,Tp.Despesas!D$7,Dados!$A$1:$A$1983,"&gt;="&amp;$A28,Dados!$A$1:$A$1983,"&lt;="&amp;EOMONTH($A28,0))</f>
        <v>0</v>
      </c>
      <c r="E28" s="7">
        <f>SUMIFS(Dados!$I$1:$I$1983,Dados!$K$1:$K$1983,Tp.Despesas!E$7,Dados!$A$1:$A$1983,"&gt;="&amp;$A28,Dados!$A$1:$A$1983,"&lt;="&amp;EOMONTH($A28,0))</f>
        <v>0</v>
      </c>
      <c r="F28" s="7">
        <f>SUMIFS(Dados!$I$1:$I$1983,Dados!$K$1:$K$1983,Tp.Despesas!F$7,Dados!$A$1:$A$1983,"&gt;="&amp;$A28,Dados!$A$1:$A$1983,"&lt;="&amp;EOMONTH($A28,0))</f>
        <v>0</v>
      </c>
      <c r="G28" s="7">
        <f>SUMIFS(Dados!$I$1:$I$1983,Dados!$K$1:$K$1983,Tp.Despesas!G$7,Dados!$A$1:$A$1983,"&gt;="&amp;$A28,Dados!$A$1:$A$1983,"&lt;="&amp;EOMONTH($A28,0))</f>
        <v>0</v>
      </c>
      <c r="H28" s="7">
        <f>SUMIFS(Dados!$I$1:$I$1983,Dados!$K$1:$K$1983,Tp.Despesas!H$7,Dados!$A$1:$A$1983,"&gt;="&amp;$A28,Dados!$A$1:$A$1983,"&lt;="&amp;EOMONTH($A28,0))</f>
        <v>0</v>
      </c>
      <c r="I28" s="7">
        <f>SUMIFS(Dados!$I$1:$I$1983,Dados!$K$1:$K$1983,Tp.Despesas!I$7,Dados!$A$1:$A$1983,"&gt;="&amp;$A28,Dados!$A$1:$A$1983,"&lt;="&amp;EOMONTH($A28,0))</f>
        <v>0</v>
      </c>
      <c r="J28" s="18">
        <f t="shared" si="0"/>
        <v>0</v>
      </c>
    </row>
    <row r="29" spans="1:10" ht="27.95" customHeight="1" x14ac:dyDescent="0.25">
      <c r="A29" s="42">
        <f t="shared" si="1"/>
        <v>46023</v>
      </c>
      <c r="B29" s="30"/>
      <c r="C29" s="7">
        <f>SUMIFS(Dados!$I$1:$I$1983,Dados!$K$1:$K$1983,Tp.Despesas!C$7,Dados!$A$1:$A$1983,"&gt;="&amp;$A29,Dados!$A$1:$A$1983,"&lt;="&amp;EOMONTH($A29,0))</f>
        <v>0</v>
      </c>
      <c r="D29" s="7">
        <f>SUMIFS(Dados!$I$1:$I$1983,Dados!$K$1:$K$1983,Tp.Despesas!D$7,Dados!$A$1:$A$1983,"&gt;="&amp;$A29,Dados!$A$1:$A$1983,"&lt;="&amp;EOMONTH($A29,0))</f>
        <v>0</v>
      </c>
      <c r="E29" s="7">
        <f>SUMIFS(Dados!$I$1:$I$1983,Dados!$K$1:$K$1983,Tp.Despesas!E$7,Dados!$A$1:$A$1983,"&gt;="&amp;$A29,Dados!$A$1:$A$1983,"&lt;="&amp;EOMONTH($A29,0))</f>
        <v>0</v>
      </c>
      <c r="F29" s="7">
        <f>SUMIFS(Dados!$I$1:$I$1983,Dados!$K$1:$K$1983,Tp.Despesas!F$7,Dados!$A$1:$A$1983,"&gt;="&amp;$A29,Dados!$A$1:$A$1983,"&lt;="&amp;EOMONTH($A29,0))</f>
        <v>0</v>
      </c>
      <c r="G29" s="7">
        <f>SUMIFS(Dados!$I$1:$I$1983,Dados!$K$1:$K$1983,Tp.Despesas!G$7,Dados!$A$1:$A$1983,"&gt;="&amp;$A29,Dados!$A$1:$A$1983,"&lt;="&amp;EOMONTH($A29,0))</f>
        <v>0</v>
      </c>
      <c r="H29" s="7">
        <f>SUMIFS(Dados!$I$1:$I$1983,Dados!$K$1:$K$1983,Tp.Despesas!H$7,Dados!$A$1:$A$1983,"&gt;="&amp;$A29,Dados!$A$1:$A$1983,"&lt;="&amp;EOMONTH($A29,0))</f>
        <v>0</v>
      </c>
      <c r="I29" s="7">
        <f>SUMIFS(Dados!$I$1:$I$1983,Dados!$K$1:$K$1983,Tp.Despesas!I$7,Dados!$A$1:$A$1983,"&gt;="&amp;$A29,Dados!$A$1:$A$1983,"&lt;="&amp;EOMONTH($A29,0))</f>
        <v>0</v>
      </c>
      <c r="J29" s="18">
        <f t="shared" si="0"/>
        <v>0</v>
      </c>
    </row>
    <row r="30" spans="1:10" ht="27.95" customHeight="1" x14ac:dyDescent="0.25">
      <c r="A30" s="42">
        <f t="shared" si="1"/>
        <v>46054</v>
      </c>
      <c r="B30" s="30"/>
      <c r="C30" s="7">
        <f>SUMIFS(Dados!$I$1:$I$1983,Dados!$K$1:$K$1983,Tp.Despesas!C$7,Dados!$A$1:$A$1983,"&gt;="&amp;$A30,Dados!$A$1:$A$1983,"&lt;="&amp;EOMONTH($A30,0))</f>
        <v>0</v>
      </c>
      <c r="D30" s="7">
        <f>SUMIFS(Dados!$I$1:$I$1983,Dados!$K$1:$K$1983,Tp.Despesas!D$7,Dados!$A$1:$A$1983,"&gt;="&amp;$A30,Dados!$A$1:$A$1983,"&lt;="&amp;EOMONTH($A30,0))</f>
        <v>0</v>
      </c>
      <c r="E30" s="7">
        <f>SUMIFS(Dados!$I$1:$I$1983,Dados!$K$1:$K$1983,Tp.Despesas!E$7,Dados!$A$1:$A$1983,"&gt;="&amp;$A30,Dados!$A$1:$A$1983,"&lt;="&amp;EOMONTH($A30,0))</f>
        <v>0</v>
      </c>
      <c r="F30" s="7">
        <f>SUMIFS(Dados!$I$1:$I$1983,Dados!$K$1:$K$1983,Tp.Despesas!F$7,Dados!$A$1:$A$1983,"&gt;="&amp;$A30,Dados!$A$1:$A$1983,"&lt;="&amp;EOMONTH($A30,0))</f>
        <v>0</v>
      </c>
      <c r="G30" s="7">
        <f>SUMIFS(Dados!$I$1:$I$1983,Dados!$K$1:$K$1983,Tp.Despesas!G$7,Dados!$A$1:$A$1983,"&gt;="&amp;$A30,Dados!$A$1:$A$1983,"&lt;="&amp;EOMONTH($A30,0))</f>
        <v>0</v>
      </c>
      <c r="H30" s="7">
        <f>SUMIFS(Dados!$I$1:$I$1983,Dados!$K$1:$K$1983,Tp.Despesas!H$7,Dados!$A$1:$A$1983,"&gt;="&amp;$A30,Dados!$A$1:$A$1983,"&lt;="&amp;EOMONTH($A30,0))</f>
        <v>0</v>
      </c>
      <c r="I30" s="7">
        <f>SUMIFS(Dados!$I$1:$I$1983,Dados!$K$1:$K$1983,Tp.Despesas!I$7,Dados!$A$1:$A$1983,"&gt;="&amp;$A30,Dados!$A$1:$A$1983,"&lt;="&amp;EOMONTH($A30,0))</f>
        <v>0</v>
      </c>
      <c r="J30" s="18">
        <f t="shared" si="0"/>
        <v>0</v>
      </c>
    </row>
    <row r="31" spans="1:10" ht="27.95" customHeight="1" x14ac:dyDescent="0.25">
      <c r="A31" s="42">
        <f t="shared" si="1"/>
        <v>46082</v>
      </c>
      <c r="B31" s="30"/>
      <c r="C31" s="7">
        <f>SUMIFS(Dados!$I$1:$I$1983,Dados!$K$1:$K$1983,Tp.Despesas!C$7,Dados!$A$1:$A$1983,"&gt;="&amp;$A31,Dados!$A$1:$A$1983,"&lt;="&amp;EOMONTH($A31,0))</f>
        <v>0</v>
      </c>
      <c r="D31" s="7">
        <f>SUMIFS(Dados!$I$1:$I$1983,Dados!$K$1:$K$1983,Tp.Despesas!D$7,Dados!$A$1:$A$1983,"&gt;="&amp;$A31,Dados!$A$1:$A$1983,"&lt;="&amp;EOMONTH($A31,0))</f>
        <v>0</v>
      </c>
      <c r="E31" s="7">
        <f>SUMIFS(Dados!$I$1:$I$1983,Dados!$K$1:$K$1983,Tp.Despesas!E$7,Dados!$A$1:$A$1983,"&gt;="&amp;$A31,Dados!$A$1:$A$1983,"&lt;="&amp;EOMONTH($A31,0))</f>
        <v>0</v>
      </c>
      <c r="F31" s="7">
        <f>SUMIFS(Dados!$I$1:$I$1983,Dados!$K$1:$K$1983,Tp.Despesas!F$7,Dados!$A$1:$A$1983,"&gt;="&amp;$A31,Dados!$A$1:$A$1983,"&lt;="&amp;EOMONTH($A31,0))</f>
        <v>0</v>
      </c>
      <c r="G31" s="7">
        <f>SUMIFS(Dados!$I$1:$I$1983,Dados!$K$1:$K$1983,Tp.Despesas!G$7,Dados!$A$1:$A$1983,"&gt;="&amp;$A31,Dados!$A$1:$A$1983,"&lt;="&amp;EOMONTH($A31,0))</f>
        <v>0</v>
      </c>
      <c r="H31" s="7">
        <f>SUMIFS(Dados!$I$1:$I$1983,Dados!$K$1:$K$1983,Tp.Despesas!H$7,Dados!$A$1:$A$1983,"&gt;="&amp;$A31,Dados!$A$1:$A$1983,"&lt;="&amp;EOMONTH($A31,0))</f>
        <v>0</v>
      </c>
      <c r="I31" s="7">
        <f>SUMIFS(Dados!$I$1:$I$1983,Dados!$K$1:$K$1983,Tp.Despesas!I$7,Dados!$A$1:$A$1983,"&gt;="&amp;$A31,Dados!$A$1:$A$1983,"&lt;="&amp;EOMONTH($A31,0))</f>
        <v>0</v>
      </c>
      <c r="J31" s="18">
        <f t="shared" si="0"/>
        <v>0</v>
      </c>
    </row>
    <row r="32" spans="1:10" ht="27.95" customHeight="1" x14ac:dyDescent="0.25">
      <c r="A32" s="42">
        <f t="shared" si="1"/>
        <v>46113</v>
      </c>
      <c r="B32" s="30"/>
      <c r="C32" s="7">
        <f>SUMIFS(Dados!$I$1:$I$1983,Dados!$K$1:$K$1983,Tp.Despesas!C$7,Dados!$A$1:$A$1983,"&gt;="&amp;$A32,Dados!$A$1:$A$1983,"&lt;="&amp;EOMONTH($A32,0))</f>
        <v>0</v>
      </c>
      <c r="D32" s="7">
        <f>SUMIFS(Dados!$I$1:$I$1983,Dados!$K$1:$K$1983,Tp.Despesas!D$7,Dados!$A$1:$A$1983,"&gt;="&amp;$A32,Dados!$A$1:$A$1983,"&lt;="&amp;EOMONTH($A32,0))</f>
        <v>0</v>
      </c>
      <c r="E32" s="7">
        <f>SUMIFS(Dados!$I$1:$I$1983,Dados!$K$1:$K$1983,Tp.Despesas!E$7,Dados!$A$1:$A$1983,"&gt;="&amp;$A32,Dados!$A$1:$A$1983,"&lt;="&amp;EOMONTH($A32,0))</f>
        <v>0</v>
      </c>
      <c r="F32" s="7">
        <f>SUMIFS(Dados!$I$1:$I$1983,Dados!$K$1:$K$1983,Tp.Despesas!F$7,Dados!$A$1:$A$1983,"&gt;="&amp;$A32,Dados!$A$1:$A$1983,"&lt;="&amp;EOMONTH($A32,0))</f>
        <v>0</v>
      </c>
      <c r="G32" s="7">
        <f>SUMIFS(Dados!$I$1:$I$1983,Dados!$K$1:$K$1983,Tp.Despesas!G$7,Dados!$A$1:$A$1983,"&gt;="&amp;$A32,Dados!$A$1:$A$1983,"&lt;="&amp;EOMONTH($A32,0))</f>
        <v>0</v>
      </c>
      <c r="H32" s="7">
        <f>SUMIFS(Dados!$I$1:$I$1983,Dados!$K$1:$K$1983,Tp.Despesas!H$7,Dados!$A$1:$A$1983,"&gt;="&amp;$A32,Dados!$A$1:$A$1983,"&lt;="&amp;EOMONTH($A32,0))</f>
        <v>0</v>
      </c>
      <c r="I32" s="7">
        <f>SUMIFS(Dados!$I$1:$I$1983,Dados!$K$1:$K$1983,Tp.Despesas!I$7,Dados!$A$1:$A$1983,"&gt;="&amp;$A32,Dados!$A$1:$A$1983,"&lt;="&amp;EOMONTH($A32,0))</f>
        <v>0</v>
      </c>
      <c r="J32" s="18">
        <f t="shared" si="0"/>
        <v>0</v>
      </c>
    </row>
    <row r="33" spans="1:10" ht="27.95" customHeight="1" x14ac:dyDescent="0.25">
      <c r="A33" s="42">
        <f t="shared" si="1"/>
        <v>46143</v>
      </c>
      <c r="B33" s="30"/>
      <c r="C33" s="7">
        <f>SUMIFS(Dados!$I$1:$I$1983,Dados!$K$1:$K$1983,Tp.Despesas!C$7,Dados!$A$1:$A$1983,"&gt;="&amp;$A33,Dados!$A$1:$A$1983,"&lt;="&amp;EOMONTH($A33,0))</f>
        <v>0</v>
      </c>
      <c r="D33" s="7">
        <f>SUMIFS(Dados!$I$1:$I$1983,Dados!$K$1:$K$1983,Tp.Despesas!D$7,Dados!$A$1:$A$1983,"&gt;="&amp;$A33,Dados!$A$1:$A$1983,"&lt;="&amp;EOMONTH($A33,0))</f>
        <v>0</v>
      </c>
      <c r="E33" s="7">
        <f>SUMIFS(Dados!$I$1:$I$1983,Dados!$K$1:$K$1983,Tp.Despesas!E$7,Dados!$A$1:$A$1983,"&gt;="&amp;$A33,Dados!$A$1:$A$1983,"&lt;="&amp;EOMONTH($A33,0))</f>
        <v>0</v>
      </c>
      <c r="F33" s="7">
        <f>SUMIFS(Dados!$I$1:$I$1983,Dados!$K$1:$K$1983,Tp.Despesas!F$7,Dados!$A$1:$A$1983,"&gt;="&amp;$A33,Dados!$A$1:$A$1983,"&lt;="&amp;EOMONTH($A33,0))</f>
        <v>0</v>
      </c>
      <c r="G33" s="7">
        <f>SUMIFS(Dados!$I$1:$I$1983,Dados!$K$1:$K$1983,Tp.Despesas!G$7,Dados!$A$1:$A$1983,"&gt;="&amp;$A33,Dados!$A$1:$A$1983,"&lt;="&amp;EOMONTH($A33,0))</f>
        <v>0</v>
      </c>
      <c r="H33" s="7">
        <f>SUMIFS(Dados!$I$1:$I$1983,Dados!$K$1:$K$1983,Tp.Despesas!H$7,Dados!$A$1:$A$1983,"&gt;="&amp;$A33,Dados!$A$1:$A$1983,"&lt;="&amp;EOMONTH($A33,0))</f>
        <v>0</v>
      </c>
      <c r="I33" s="7">
        <f>SUMIFS(Dados!$I$1:$I$1983,Dados!$K$1:$K$1983,Tp.Despesas!I$7,Dados!$A$1:$A$1983,"&gt;="&amp;$A33,Dados!$A$1:$A$1983,"&lt;="&amp;EOMONTH($A33,0))</f>
        <v>0</v>
      </c>
      <c r="J33" s="18">
        <f t="shared" si="0"/>
        <v>0</v>
      </c>
    </row>
    <row r="34" spans="1:10" ht="27.95" customHeight="1" x14ac:dyDescent="0.25">
      <c r="A34" s="42">
        <f t="shared" si="1"/>
        <v>46174</v>
      </c>
      <c r="B34" s="30"/>
      <c r="C34" s="7">
        <f>SUMIFS(Dados!$I$1:$I$1983,Dados!$K$1:$K$1983,Tp.Despesas!C$7,Dados!$A$1:$A$1983,"&gt;="&amp;$A34,Dados!$A$1:$A$1983,"&lt;="&amp;EOMONTH($A34,0))</f>
        <v>0</v>
      </c>
      <c r="D34" s="7">
        <f>SUMIFS(Dados!$I$1:$I$1983,Dados!$K$1:$K$1983,Tp.Despesas!D$7,Dados!$A$1:$A$1983,"&gt;="&amp;$A34,Dados!$A$1:$A$1983,"&lt;="&amp;EOMONTH($A34,0))</f>
        <v>0</v>
      </c>
      <c r="E34" s="7">
        <f>SUMIFS(Dados!$I$1:$I$1983,Dados!$K$1:$K$1983,Tp.Despesas!E$7,Dados!$A$1:$A$1983,"&gt;="&amp;$A34,Dados!$A$1:$A$1983,"&lt;="&amp;EOMONTH($A34,0))</f>
        <v>0</v>
      </c>
      <c r="F34" s="7">
        <f>SUMIFS(Dados!$I$1:$I$1983,Dados!$K$1:$K$1983,Tp.Despesas!F$7,Dados!$A$1:$A$1983,"&gt;="&amp;$A34,Dados!$A$1:$A$1983,"&lt;="&amp;EOMONTH($A34,0))</f>
        <v>0</v>
      </c>
      <c r="G34" s="7">
        <f>SUMIFS(Dados!$I$1:$I$1983,Dados!$K$1:$K$1983,Tp.Despesas!G$7,Dados!$A$1:$A$1983,"&gt;="&amp;$A34,Dados!$A$1:$A$1983,"&lt;="&amp;EOMONTH($A34,0))</f>
        <v>0</v>
      </c>
      <c r="H34" s="7">
        <f>SUMIFS(Dados!$I$1:$I$1983,Dados!$K$1:$K$1983,Tp.Despesas!H$7,Dados!$A$1:$A$1983,"&gt;="&amp;$A34,Dados!$A$1:$A$1983,"&lt;="&amp;EOMONTH($A34,0))</f>
        <v>0</v>
      </c>
      <c r="I34" s="7">
        <f>SUMIFS(Dados!$I$1:$I$1983,Dados!$K$1:$K$1983,Tp.Despesas!I$7,Dados!$A$1:$A$1983,"&gt;="&amp;$A34,Dados!$A$1:$A$1983,"&lt;="&amp;EOMONTH($A34,0))</f>
        <v>0</v>
      </c>
      <c r="J34" s="18">
        <f t="shared" si="0"/>
        <v>0</v>
      </c>
    </row>
    <row r="35" spans="1:10" ht="27.95" customHeight="1" x14ac:dyDescent="0.25">
      <c r="A35" s="42">
        <f t="shared" si="1"/>
        <v>46204</v>
      </c>
      <c r="B35" s="30"/>
      <c r="C35" s="7">
        <f>SUMIFS(Dados!$I$1:$I$1983,Dados!$K$1:$K$1983,Tp.Despesas!C$7,Dados!$A$1:$A$1983,"&gt;="&amp;$A35,Dados!$A$1:$A$1983,"&lt;="&amp;EOMONTH($A35,0))</f>
        <v>0</v>
      </c>
      <c r="D35" s="7">
        <f>SUMIFS(Dados!$I$1:$I$1983,Dados!$K$1:$K$1983,Tp.Despesas!D$7,Dados!$A$1:$A$1983,"&gt;="&amp;$A35,Dados!$A$1:$A$1983,"&lt;="&amp;EOMONTH($A35,0))</f>
        <v>0</v>
      </c>
      <c r="E35" s="7">
        <f>SUMIFS(Dados!$I$1:$I$1983,Dados!$K$1:$K$1983,Tp.Despesas!E$7,Dados!$A$1:$A$1983,"&gt;="&amp;$A35,Dados!$A$1:$A$1983,"&lt;="&amp;EOMONTH($A35,0))</f>
        <v>0</v>
      </c>
      <c r="F35" s="7">
        <f>SUMIFS(Dados!$I$1:$I$1983,Dados!$K$1:$K$1983,Tp.Despesas!F$7,Dados!$A$1:$A$1983,"&gt;="&amp;$A35,Dados!$A$1:$A$1983,"&lt;="&amp;EOMONTH($A35,0))</f>
        <v>0</v>
      </c>
      <c r="G35" s="7">
        <f>SUMIFS(Dados!$I$1:$I$1983,Dados!$K$1:$K$1983,Tp.Despesas!G$7,Dados!$A$1:$A$1983,"&gt;="&amp;$A35,Dados!$A$1:$A$1983,"&lt;="&amp;EOMONTH($A35,0))</f>
        <v>0</v>
      </c>
      <c r="H35" s="7">
        <f>SUMIFS(Dados!$I$1:$I$1983,Dados!$K$1:$K$1983,Tp.Despesas!H$7,Dados!$A$1:$A$1983,"&gt;="&amp;$A35,Dados!$A$1:$A$1983,"&lt;="&amp;EOMONTH($A35,0))</f>
        <v>0</v>
      </c>
      <c r="I35" s="7">
        <f>SUMIFS(Dados!$I$1:$I$1983,Dados!$K$1:$K$1983,Tp.Despesas!I$7,Dados!$A$1:$A$1983,"&gt;="&amp;$A35,Dados!$A$1:$A$1983,"&lt;="&amp;EOMONTH($A35,0))</f>
        <v>0</v>
      </c>
      <c r="J35" s="18">
        <f t="shared" si="0"/>
        <v>0</v>
      </c>
    </row>
    <row r="36" spans="1:10" ht="27.95" customHeight="1" x14ac:dyDescent="0.25">
      <c r="A36" s="42">
        <f t="shared" si="1"/>
        <v>46235</v>
      </c>
      <c r="B36" s="30"/>
      <c r="C36" s="7">
        <f>SUMIFS(Dados!$I$1:$I$1983,Dados!$K$1:$K$1983,Tp.Despesas!C$7,Dados!$A$1:$A$1983,"&gt;="&amp;$A36,Dados!$A$1:$A$1983,"&lt;="&amp;EOMONTH($A36,0))</f>
        <v>0</v>
      </c>
      <c r="D36" s="7">
        <f>SUMIFS(Dados!$I$1:$I$1983,Dados!$K$1:$K$1983,Tp.Despesas!D$7,Dados!$A$1:$A$1983,"&gt;="&amp;$A36,Dados!$A$1:$A$1983,"&lt;="&amp;EOMONTH($A36,0))</f>
        <v>0</v>
      </c>
      <c r="E36" s="7">
        <f>SUMIFS(Dados!$I$1:$I$1983,Dados!$K$1:$K$1983,Tp.Despesas!E$7,Dados!$A$1:$A$1983,"&gt;="&amp;$A36,Dados!$A$1:$A$1983,"&lt;="&amp;EOMONTH($A36,0))</f>
        <v>0</v>
      </c>
      <c r="F36" s="7">
        <f>SUMIFS(Dados!$I$1:$I$1983,Dados!$K$1:$K$1983,Tp.Despesas!F$7,Dados!$A$1:$A$1983,"&gt;="&amp;$A36,Dados!$A$1:$A$1983,"&lt;="&amp;EOMONTH($A36,0))</f>
        <v>0</v>
      </c>
      <c r="G36" s="7">
        <f>SUMIFS(Dados!$I$1:$I$1983,Dados!$K$1:$K$1983,Tp.Despesas!G$7,Dados!$A$1:$A$1983,"&gt;="&amp;$A36,Dados!$A$1:$A$1983,"&lt;="&amp;EOMONTH($A36,0))</f>
        <v>0</v>
      </c>
      <c r="H36" s="7">
        <f>SUMIFS(Dados!$I$1:$I$1983,Dados!$K$1:$K$1983,Tp.Despesas!H$7,Dados!$A$1:$A$1983,"&gt;="&amp;$A36,Dados!$A$1:$A$1983,"&lt;="&amp;EOMONTH($A36,0))</f>
        <v>0</v>
      </c>
      <c r="I36" s="7">
        <f>SUMIFS(Dados!$I$1:$I$1983,Dados!$K$1:$K$1983,Tp.Despesas!I$7,Dados!$A$1:$A$1983,"&gt;="&amp;$A36,Dados!$A$1:$A$1983,"&lt;="&amp;EOMONTH($A36,0))</f>
        <v>0</v>
      </c>
      <c r="J36" s="18">
        <f t="shared" si="0"/>
        <v>0</v>
      </c>
    </row>
    <row r="37" spans="1:10" ht="27.95" customHeight="1" x14ac:dyDescent="0.25">
      <c r="A37" s="42">
        <f t="shared" si="1"/>
        <v>46266</v>
      </c>
      <c r="B37" s="30"/>
      <c r="C37" s="7">
        <f>SUMIFS(Dados!$I$1:$I$1983,Dados!$K$1:$K$1983,Tp.Despesas!C$7,Dados!$A$1:$A$1983,"&gt;="&amp;$A37,Dados!$A$1:$A$1983,"&lt;="&amp;EOMONTH($A37,0))</f>
        <v>0</v>
      </c>
      <c r="D37" s="7">
        <f>SUMIFS(Dados!$I$1:$I$1983,Dados!$K$1:$K$1983,Tp.Despesas!D$7,Dados!$A$1:$A$1983,"&gt;="&amp;$A37,Dados!$A$1:$A$1983,"&lt;="&amp;EOMONTH($A37,0))</f>
        <v>0</v>
      </c>
      <c r="E37" s="7">
        <f>SUMIFS(Dados!$I$1:$I$1983,Dados!$K$1:$K$1983,Tp.Despesas!E$7,Dados!$A$1:$A$1983,"&gt;="&amp;$A37,Dados!$A$1:$A$1983,"&lt;="&amp;EOMONTH($A37,0))</f>
        <v>0</v>
      </c>
      <c r="F37" s="7">
        <f>SUMIFS(Dados!$I$1:$I$1983,Dados!$K$1:$K$1983,Tp.Despesas!F$7,Dados!$A$1:$A$1983,"&gt;="&amp;$A37,Dados!$A$1:$A$1983,"&lt;="&amp;EOMONTH($A37,0))</f>
        <v>0</v>
      </c>
      <c r="G37" s="7">
        <f>SUMIFS(Dados!$I$1:$I$1983,Dados!$K$1:$K$1983,Tp.Despesas!G$7,Dados!$A$1:$A$1983,"&gt;="&amp;$A37,Dados!$A$1:$A$1983,"&lt;="&amp;EOMONTH($A37,0))</f>
        <v>0</v>
      </c>
      <c r="H37" s="7">
        <f>SUMIFS(Dados!$I$1:$I$1983,Dados!$K$1:$K$1983,Tp.Despesas!H$7,Dados!$A$1:$A$1983,"&gt;="&amp;$A37,Dados!$A$1:$A$1983,"&lt;="&amp;EOMONTH($A37,0))</f>
        <v>0</v>
      </c>
      <c r="I37" s="7">
        <f>SUMIFS(Dados!$I$1:$I$1983,Dados!$K$1:$K$1983,Tp.Despesas!I$7,Dados!$A$1:$A$1983,"&gt;="&amp;$A37,Dados!$A$1:$A$1983,"&lt;="&amp;EOMONTH($A37,0))</f>
        <v>0</v>
      </c>
      <c r="J37" s="18">
        <f t="shared" si="0"/>
        <v>0</v>
      </c>
    </row>
    <row r="38" spans="1:10" ht="27.95" customHeight="1" x14ac:dyDescent="0.25">
      <c r="A38" s="42">
        <f t="shared" si="1"/>
        <v>46296</v>
      </c>
      <c r="B38" s="30"/>
      <c r="C38" s="7">
        <f>SUMIFS(Dados!$I$1:$I$1983,Dados!$K$1:$K$1983,Tp.Despesas!C$7,Dados!$A$1:$A$1983,"&gt;="&amp;$A38,Dados!$A$1:$A$1983,"&lt;="&amp;EOMONTH($A38,0))</f>
        <v>0</v>
      </c>
      <c r="D38" s="7">
        <f>SUMIFS(Dados!$I$1:$I$1983,Dados!$K$1:$K$1983,Tp.Despesas!D$7,Dados!$A$1:$A$1983,"&gt;="&amp;$A38,Dados!$A$1:$A$1983,"&lt;="&amp;EOMONTH($A38,0))</f>
        <v>0</v>
      </c>
      <c r="E38" s="7">
        <f>SUMIFS(Dados!$I$1:$I$1983,Dados!$K$1:$K$1983,Tp.Despesas!E$7,Dados!$A$1:$A$1983,"&gt;="&amp;$A38,Dados!$A$1:$A$1983,"&lt;="&amp;EOMONTH($A38,0))</f>
        <v>0</v>
      </c>
      <c r="F38" s="7">
        <f>SUMIFS(Dados!$I$1:$I$1983,Dados!$K$1:$K$1983,Tp.Despesas!F$7,Dados!$A$1:$A$1983,"&gt;="&amp;$A38,Dados!$A$1:$A$1983,"&lt;="&amp;EOMONTH($A38,0))</f>
        <v>0</v>
      </c>
      <c r="G38" s="7">
        <f>SUMIFS(Dados!$I$1:$I$1983,Dados!$K$1:$K$1983,Tp.Despesas!G$7,Dados!$A$1:$A$1983,"&gt;="&amp;$A38,Dados!$A$1:$A$1983,"&lt;="&amp;EOMONTH($A38,0))</f>
        <v>0</v>
      </c>
      <c r="H38" s="7">
        <f>SUMIFS(Dados!$I$1:$I$1983,Dados!$K$1:$K$1983,Tp.Despesas!H$7,Dados!$A$1:$A$1983,"&gt;="&amp;$A38,Dados!$A$1:$A$1983,"&lt;="&amp;EOMONTH($A38,0))</f>
        <v>0</v>
      </c>
      <c r="I38" s="7">
        <f>SUMIFS(Dados!$I$1:$I$1983,Dados!$K$1:$K$1983,Tp.Despesas!I$7,Dados!$A$1:$A$1983,"&gt;="&amp;$A38,Dados!$A$1:$A$1983,"&lt;="&amp;EOMONTH($A38,0))</f>
        <v>0</v>
      </c>
      <c r="J38" s="18">
        <f t="shared" si="0"/>
        <v>0</v>
      </c>
    </row>
    <row r="39" spans="1:10" ht="27.95" customHeight="1" x14ac:dyDescent="0.25">
      <c r="A39" s="42">
        <f t="shared" si="1"/>
        <v>46327</v>
      </c>
      <c r="B39" s="30"/>
      <c r="C39" s="7">
        <f>SUMIFS(Dados!$I$1:$I$1983,Dados!$K$1:$K$1983,Tp.Despesas!C$7,Dados!$A$1:$A$1983,"&gt;="&amp;$A39,Dados!$A$1:$A$1983,"&lt;="&amp;EOMONTH($A39,0))</f>
        <v>0</v>
      </c>
      <c r="D39" s="7">
        <f>SUMIFS(Dados!$I$1:$I$1983,Dados!$K$1:$K$1983,Tp.Despesas!D$7,Dados!$A$1:$A$1983,"&gt;="&amp;$A39,Dados!$A$1:$A$1983,"&lt;="&amp;EOMONTH($A39,0))</f>
        <v>0</v>
      </c>
      <c r="E39" s="7">
        <f>SUMIFS(Dados!$I$1:$I$1983,Dados!$K$1:$K$1983,Tp.Despesas!E$7,Dados!$A$1:$A$1983,"&gt;="&amp;$A39,Dados!$A$1:$A$1983,"&lt;="&amp;EOMONTH($A39,0))</f>
        <v>0</v>
      </c>
      <c r="F39" s="7">
        <f>SUMIFS(Dados!$I$1:$I$1983,Dados!$K$1:$K$1983,Tp.Despesas!F$7,Dados!$A$1:$A$1983,"&gt;="&amp;$A39,Dados!$A$1:$A$1983,"&lt;="&amp;EOMONTH($A39,0))</f>
        <v>0</v>
      </c>
      <c r="G39" s="7">
        <f>SUMIFS(Dados!$I$1:$I$1983,Dados!$K$1:$K$1983,Tp.Despesas!G$7,Dados!$A$1:$A$1983,"&gt;="&amp;$A39,Dados!$A$1:$A$1983,"&lt;="&amp;EOMONTH($A39,0))</f>
        <v>0</v>
      </c>
      <c r="H39" s="7">
        <f>SUMIFS(Dados!$I$1:$I$1983,Dados!$K$1:$K$1983,Tp.Despesas!H$7,Dados!$A$1:$A$1983,"&gt;="&amp;$A39,Dados!$A$1:$A$1983,"&lt;="&amp;EOMONTH($A39,0))</f>
        <v>0</v>
      </c>
      <c r="I39" s="7">
        <f>SUMIFS(Dados!$I$1:$I$1983,Dados!$K$1:$K$1983,Tp.Despesas!I$7,Dados!$A$1:$A$1983,"&gt;="&amp;$A39,Dados!$A$1:$A$1983,"&lt;="&amp;EOMONTH($A39,0))</f>
        <v>0</v>
      </c>
      <c r="J39" s="18">
        <f t="shared" si="0"/>
        <v>0</v>
      </c>
    </row>
    <row r="40" spans="1:10" ht="27.95" customHeight="1" x14ac:dyDescent="0.25">
      <c r="A40" s="42">
        <f t="shared" si="1"/>
        <v>46357</v>
      </c>
      <c r="B40" s="30"/>
      <c r="C40" s="7">
        <f>SUMIFS(Dados!$I$1:$I$1983,Dados!$K$1:$K$1983,Tp.Despesas!C$7,Dados!$A$1:$A$1983,"&gt;="&amp;$A40,Dados!$A$1:$A$1983,"&lt;="&amp;EOMONTH($A40,0))</f>
        <v>0</v>
      </c>
      <c r="D40" s="7">
        <f>SUMIFS(Dados!$I$1:$I$1983,Dados!$K$1:$K$1983,Tp.Despesas!D$7,Dados!$A$1:$A$1983,"&gt;="&amp;$A40,Dados!$A$1:$A$1983,"&lt;="&amp;EOMONTH($A40,0))</f>
        <v>0</v>
      </c>
      <c r="E40" s="7">
        <f>SUMIFS(Dados!$I$1:$I$1983,Dados!$K$1:$K$1983,Tp.Despesas!E$7,Dados!$A$1:$A$1983,"&gt;="&amp;$A40,Dados!$A$1:$A$1983,"&lt;="&amp;EOMONTH($A40,0))</f>
        <v>0</v>
      </c>
      <c r="F40" s="7">
        <f>SUMIFS(Dados!$I$1:$I$1983,Dados!$K$1:$K$1983,Tp.Despesas!F$7,Dados!$A$1:$A$1983,"&gt;="&amp;$A40,Dados!$A$1:$A$1983,"&lt;="&amp;EOMONTH($A40,0))</f>
        <v>0</v>
      </c>
      <c r="G40" s="7">
        <f>SUMIFS(Dados!$I$1:$I$1983,Dados!$K$1:$K$1983,Tp.Despesas!G$7,Dados!$A$1:$A$1983,"&gt;="&amp;$A40,Dados!$A$1:$A$1983,"&lt;="&amp;EOMONTH($A40,0))</f>
        <v>0</v>
      </c>
      <c r="H40" s="7">
        <f>SUMIFS(Dados!$I$1:$I$1983,Dados!$K$1:$K$1983,Tp.Despesas!H$7,Dados!$A$1:$A$1983,"&gt;="&amp;$A40,Dados!$A$1:$A$1983,"&lt;="&amp;EOMONTH($A40,0))</f>
        <v>0</v>
      </c>
      <c r="I40" s="7">
        <f>SUMIFS(Dados!$I$1:$I$1983,Dados!$K$1:$K$1983,Tp.Despesas!I$7,Dados!$A$1:$A$1983,"&gt;="&amp;$A40,Dados!$A$1:$A$1983,"&lt;="&amp;EOMONTH($A40,0))</f>
        <v>0</v>
      </c>
      <c r="J40" s="18">
        <f t="shared" si="0"/>
        <v>0</v>
      </c>
    </row>
    <row r="41" spans="1:10" ht="27.95" customHeight="1" x14ac:dyDescent="0.25">
      <c r="A41" s="42">
        <f t="shared" si="1"/>
        <v>46388</v>
      </c>
      <c r="B41" s="30"/>
      <c r="C41" s="7">
        <f>SUMIFS(Dados!$I$1:$I$1983,Dados!$K$1:$K$1983,Tp.Despesas!C$7,Dados!$A$1:$A$1983,"&gt;="&amp;$A41,Dados!$A$1:$A$1983,"&lt;="&amp;EOMONTH($A41,0))</f>
        <v>0</v>
      </c>
      <c r="D41" s="7">
        <f>SUMIFS(Dados!$I$1:$I$1983,Dados!$K$1:$K$1983,Tp.Despesas!D$7,Dados!$A$1:$A$1983,"&gt;="&amp;$A41,Dados!$A$1:$A$1983,"&lt;="&amp;EOMONTH($A41,0))</f>
        <v>0</v>
      </c>
      <c r="E41" s="7">
        <f>SUMIFS(Dados!$I$1:$I$1983,Dados!$K$1:$K$1983,Tp.Despesas!E$7,Dados!$A$1:$A$1983,"&gt;="&amp;$A41,Dados!$A$1:$A$1983,"&lt;="&amp;EOMONTH($A41,0))</f>
        <v>0</v>
      </c>
      <c r="F41" s="7">
        <f>SUMIFS(Dados!$I$1:$I$1983,Dados!$K$1:$K$1983,Tp.Despesas!F$7,Dados!$A$1:$A$1983,"&gt;="&amp;$A41,Dados!$A$1:$A$1983,"&lt;="&amp;EOMONTH($A41,0))</f>
        <v>0</v>
      </c>
      <c r="G41" s="7">
        <f>SUMIFS(Dados!$I$1:$I$1983,Dados!$K$1:$K$1983,Tp.Despesas!G$7,Dados!$A$1:$A$1983,"&gt;="&amp;$A41,Dados!$A$1:$A$1983,"&lt;="&amp;EOMONTH($A41,0))</f>
        <v>0</v>
      </c>
      <c r="H41" s="7">
        <f>SUMIFS(Dados!$I$1:$I$1983,Dados!$K$1:$K$1983,Tp.Despesas!H$7,Dados!$A$1:$A$1983,"&gt;="&amp;$A41,Dados!$A$1:$A$1983,"&lt;="&amp;EOMONTH($A41,0))</f>
        <v>0</v>
      </c>
      <c r="I41" s="7">
        <f>SUMIFS(Dados!$I$1:$I$1983,Dados!$K$1:$K$1983,Tp.Despesas!I$7,Dados!$A$1:$A$1983,"&gt;="&amp;$A41,Dados!$A$1:$A$1983,"&lt;="&amp;EOMONTH($A41,0))</f>
        <v>0</v>
      </c>
      <c r="J41" s="18">
        <f t="shared" si="0"/>
        <v>0</v>
      </c>
    </row>
    <row r="42" spans="1:10" ht="27.95" customHeight="1" x14ac:dyDescent="0.25">
      <c r="A42" s="42">
        <f t="shared" si="1"/>
        <v>46419</v>
      </c>
      <c r="B42" s="30"/>
      <c r="C42" s="7">
        <f>SUMIFS(Dados!$I$1:$I$1983,Dados!$K$1:$K$1983,Tp.Despesas!C$7,Dados!$A$1:$A$1983,"&gt;="&amp;$A42,Dados!$A$1:$A$1983,"&lt;="&amp;EOMONTH($A42,0))</f>
        <v>0</v>
      </c>
      <c r="D42" s="7">
        <f>SUMIFS(Dados!$I$1:$I$1983,Dados!$K$1:$K$1983,Tp.Despesas!D$7,Dados!$A$1:$A$1983,"&gt;="&amp;$A42,Dados!$A$1:$A$1983,"&lt;="&amp;EOMONTH($A42,0))</f>
        <v>0</v>
      </c>
      <c r="E42" s="7">
        <f>SUMIFS(Dados!$I$1:$I$1983,Dados!$K$1:$K$1983,Tp.Despesas!E$7,Dados!$A$1:$A$1983,"&gt;="&amp;$A42,Dados!$A$1:$A$1983,"&lt;="&amp;EOMONTH($A42,0))</f>
        <v>0</v>
      </c>
      <c r="F42" s="7">
        <f>SUMIFS(Dados!$I$1:$I$1983,Dados!$K$1:$K$1983,Tp.Despesas!F$7,Dados!$A$1:$A$1983,"&gt;="&amp;$A42,Dados!$A$1:$A$1983,"&lt;="&amp;EOMONTH($A42,0))</f>
        <v>0</v>
      </c>
      <c r="G42" s="7">
        <f>SUMIFS(Dados!$I$1:$I$1983,Dados!$K$1:$K$1983,Tp.Despesas!G$7,Dados!$A$1:$A$1983,"&gt;="&amp;$A42,Dados!$A$1:$A$1983,"&lt;="&amp;EOMONTH($A42,0))</f>
        <v>0</v>
      </c>
      <c r="H42" s="7">
        <f>SUMIFS(Dados!$I$1:$I$1983,Dados!$K$1:$K$1983,Tp.Despesas!H$7,Dados!$A$1:$A$1983,"&gt;="&amp;$A42,Dados!$A$1:$A$1983,"&lt;="&amp;EOMONTH($A42,0))</f>
        <v>0</v>
      </c>
      <c r="I42" s="7">
        <f>SUMIFS(Dados!$I$1:$I$1983,Dados!$K$1:$K$1983,Tp.Despesas!I$7,Dados!$A$1:$A$1983,"&gt;="&amp;$A42,Dados!$A$1:$A$1983,"&lt;="&amp;EOMONTH($A42,0))</f>
        <v>0</v>
      </c>
      <c r="J42" s="18">
        <f t="shared" si="0"/>
        <v>0</v>
      </c>
    </row>
    <row r="43" spans="1:10" ht="27.95" customHeight="1" x14ac:dyDescent="0.25">
      <c r="A43" s="42">
        <f t="shared" si="1"/>
        <v>46447</v>
      </c>
      <c r="B43" s="30"/>
      <c r="C43" s="7">
        <f>SUMIFS(Dados!$I$1:$I$1983,Dados!$K$1:$K$1983,Tp.Despesas!C$7,Dados!$A$1:$A$1983,"&gt;="&amp;$A43,Dados!$A$1:$A$1983,"&lt;="&amp;EOMONTH($A43,0))</f>
        <v>0</v>
      </c>
      <c r="D43" s="7">
        <f>SUMIFS(Dados!$I$1:$I$1983,Dados!$K$1:$K$1983,Tp.Despesas!D$7,Dados!$A$1:$A$1983,"&gt;="&amp;$A43,Dados!$A$1:$A$1983,"&lt;="&amp;EOMONTH($A43,0))</f>
        <v>0</v>
      </c>
      <c r="E43" s="7">
        <f>SUMIFS(Dados!$I$1:$I$1983,Dados!$K$1:$K$1983,Tp.Despesas!E$7,Dados!$A$1:$A$1983,"&gt;="&amp;$A43,Dados!$A$1:$A$1983,"&lt;="&amp;EOMONTH($A43,0))</f>
        <v>0</v>
      </c>
      <c r="F43" s="7">
        <f>SUMIFS(Dados!$I$1:$I$1983,Dados!$K$1:$K$1983,Tp.Despesas!F$7,Dados!$A$1:$A$1983,"&gt;="&amp;$A43,Dados!$A$1:$A$1983,"&lt;="&amp;EOMONTH($A43,0))</f>
        <v>0</v>
      </c>
      <c r="G43" s="7">
        <f>SUMIFS(Dados!$I$1:$I$1983,Dados!$K$1:$K$1983,Tp.Despesas!G$7,Dados!$A$1:$A$1983,"&gt;="&amp;$A43,Dados!$A$1:$A$1983,"&lt;="&amp;EOMONTH($A43,0))</f>
        <v>0</v>
      </c>
      <c r="H43" s="7">
        <f>SUMIFS(Dados!$I$1:$I$1983,Dados!$K$1:$K$1983,Tp.Despesas!H$7,Dados!$A$1:$A$1983,"&gt;="&amp;$A43,Dados!$A$1:$A$1983,"&lt;="&amp;EOMONTH($A43,0))</f>
        <v>0</v>
      </c>
      <c r="I43" s="7">
        <f>SUMIFS(Dados!$I$1:$I$1983,Dados!$K$1:$K$1983,Tp.Despesas!I$7,Dados!$A$1:$A$1983,"&gt;="&amp;$A43,Dados!$A$1:$A$1983,"&lt;="&amp;EOMONTH($A43,0))</f>
        <v>0</v>
      </c>
      <c r="J43" s="18">
        <f t="shared" si="0"/>
        <v>0</v>
      </c>
    </row>
    <row r="44" spans="1:10" ht="27.95" customHeight="1" thickBot="1" x14ac:dyDescent="0.3">
      <c r="A44" s="42">
        <f t="shared" si="1"/>
        <v>46478</v>
      </c>
      <c r="B44" s="30"/>
      <c r="C44" s="7">
        <f>SUMIFS(Dados!$I$1:$I$1983,Dados!$K$1:$K$1983,Tp.Despesas!C$7,Dados!$A$1:$A$1983,"&gt;="&amp;$A44,Dados!$A$1:$A$1983,"&lt;="&amp;EOMONTH($A44,0))</f>
        <v>0</v>
      </c>
      <c r="D44" s="7">
        <f>SUMIFS(Dados!$I$1:$I$1983,Dados!$K$1:$K$1983,Tp.Despesas!D$7,Dados!$A$1:$A$1983,"&gt;="&amp;$A44,Dados!$A$1:$A$1983,"&lt;="&amp;EOMONTH($A44,0))</f>
        <v>0</v>
      </c>
      <c r="E44" s="7">
        <f>SUMIFS(Dados!$I$1:$I$1983,Dados!$K$1:$K$1983,Tp.Despesas!E$7,Dados!$A$1:$A$1983,"&gt;="&amp;$A44,Dados!$A$1:$A$1983,"&lt;="&amp;EOMONTH($A44,0))</f>
        <v>0</v>
      </c>
      <c r="F44" s="7">
        <f>SUMIFS(Dados!$I$1:$I$1983,Dados!$K$1:$K$1983,Tp.Despesas!F$7,Dados!$A$1:$A$1983,"&gt;="&amp;$A44,Dados!$A$1:$A$1983,"&lt;="&amp;EOMONTH($A44,0))</f>
        <v>0</v>
      </c>
      <c r="G44" s="7">
        <f>SUMIFS(Dados!$I$1:$I$1983,Dados!$K$1:$K$1983,Tp.Despesas!G$7,Dados!$A$1:$A$1983,"&gt;="&amp;$A44,Dados!$A$1:$A$1983,"&lt;="&amp;EOMONTH($A44,0))</f>
        <v>0</v>
      </c>
      <c r="H44" s="7">
        <f>SUMIFS(Dados!$I$1:$I$1983,Dados!$K$1:$K$1983,Tp.Despesas!H$7,Dados!$A$1:$A$1983,"&gt;="&amp;$A44,Dados!$A$1:$A$1983,"&lt;="&amp;EOMONTH($A44,0))</f>
        <v>0</v>
      </c>
      <c r="I44" s="7">
        <f>SUMIFS(Dados!$I$1:$I$1983,Dados!$K$1:$K$1983,Tp.Despesas!I$7,Dados!$A$1:$A$1983,"&gt;="&amp;$A44,Dados!$A$1:$A$1983,"&lt;="&amp;EOMONTH($A44,0))</f>
        <v>0</v>
      </c>
      <c r="J44" s="18">
        <f t="shared" si="0"/>
        <v>0</v>
      </c>
    </row>
    <row r="45" spans="1:10" ht="33.950000000000003" customHeight="1" thickTop="1" thickBot="1" x14ac:dyDescent="0.3">
      <c r="A45" s="70" t="s">
        <v>754</v>
      </c>
      <c r="B45" s="71"/>
      <c r="C45" s="25">
        <f t="shared" ref="C45:J45" si="2">SUM(C9:C44)</f>
        <v>128227</v>
      </c>
      <c r="D45" s="25">
        <f t="shared" si="2"/>
        <v>13920.16</v>
      </c>
      <c r="E45" s="25">
        <f t="shared" si="2"/>
        <v>124889.26999999999</v>
      </c>
      <c r="F45" s="25">
        <f t="shared" si="2"/>
        <v>735680.50000000012</v>
      </c>
      <c r="G45" s="25">
        <f t="shared" si="2"/>
        <v>568826.63</v>
      </c>
      <c r="H45" s="25">
        <f t="shared" si="2"/>
        <v>166582.24</v>
      </c>
      <c r="I45" s="25">
        <f t="shared" si="2"/>
        <v>3237.12</v>
      </c>
      <c r="J45" s="26">
        <f t="shared" si="2"/>
        <v>1741362.92</v>
      </c>
    </row>
    <row r="46" spans="1:10" ht="17.100000000000001" customHeight="1" thickBot="1" x14ac:dyDescent="0.3">
      <c r="A46" s="72"/>
      <c r="B46" s="73"/>
      <c r="C46" s="27">
        <f t="shared" ref="C46:J46" si="3">C45/$J$45</f>
        <v>7.3636000013139136E-2</v>
      </c>
      <c r="D46" s="27">
        <f t="shared" si="3"/>
        <v>7.9938304876734142E-3</v>
      </c>
      <c r="E46" s="27">
        <f t="shared" si="3"/>
        <v>7.1719265734680973E-2</v>
      </c>
      <c r="F46" s="27">
        <f t="shared" si="3"/>
        <v>0.42247396654110458</v>
      </c>
      <c r="G46" s="27">
        <f t="shared" si="3"/>
        <v>0.32665599081436741</v>
      </c>
      <c r="H46" s="27">
        <f t="shared" si="3"/>
        <v>9.5661988713989607E-2</v>
      </c>
      <c r="I46" s="27">
        <f t="shared" si="3"/>
        <v>1.8589576950449823E-3</v>
      </c>
      <c r="J46" s="28">
        <f t="shared" si="3"/>
        <v>1</v>
      </c>
    </row>
    <row r="48" spans="1:10" x14ac:dyDescent="0.25">
      <c r="J48" s="2">
        <f>RESUMO!L80</f>
        <v>1741362.92</v>
      </c>
    </row>
    <row r="49" spans="10:10" x14ac:dyDescent="0.25">
      <c r="J49" s="6">
        <f>J48-J45</f>
        <v>0</v>
      </c>
    </row>
    <row r="50" spans="10:10" x14ac:dyDescent="0.25">
      <c r="J50" s="31"/>
    </row>
  </sheetData>
  <mergeCells count="3">
    <mergeCell ref="A45:B46"/>
    <mergeCell ref="G1:J1"/>
    <mergeCell ref="N1:R1"/>
  </mergeCells>
  <printOptions horizontalCentered="1"/>
  <pageMargins left="0" right="0" top="0.59055118110236227" bottom="0.19685039370078741" header="0.31496062992125978" footer="0.31496062992125978"/>
  <pageSetup paperSize="9" scale="65" fitToHeight="6" orientation="portrait"/>
  <rowBreaks count="1" manualBreakCount="1">
    <brk id="5" max="16383" man="1"/>
  </rowBreaks>
  <colBreaks count="1" manualBreakCount="1">
    <brk id="10" max="1048575" man="1"/>
  </colBreak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F39"/>
  <sheetViews>
    <sheetView topLeftCell="X1" workbookViewId="0">
      <selection activeCell="AF2" sqref="AF2"/>
    </sheetView>
  </sheetViews>
  <sheetFormatPr defaultColWidth="8.875" defaultRowHeight="15.75" x14ac:dyDescent="0.25"/>
  <cols>
    <col min="1" max="28" width="15" customWidth="1"/>
    <col min="29" max="29" width="15" style="40" customWidth="1"/>
    <col min="30" max="30" width="15" style="55" customWidth="1"/>
    <col min="31" max="32" width="15" customWidth="1"/>
  </cols>
  <sheetData>
    <row r="1" spans="1:32" x14ac:dyDescent="0.25">
      <c r="A1" t="s">
        <v>755</v>
      </c>
      <c r="G1" t="s">
        <v>756</v>
      </c>
      <c r="N1" t="s">
        <v>757</v>
      </c>
      <c r="R1" t="s">
        <v>758</v>
      </c>
      <c r="Y1" t="s">
        <v>759</v>
      </c>
    </row>
    <row r="2" spans="1:32" x14ac:dyDescent="0.25">
      <c r="A2" s="65" t="s">
        <v>760</v>
      </c>
      <c r="B2" s="65" t="s">
        <v>761</v>
      </c>
      <c r="C2" s="65" t="s">
        <v>762</v>
      </c>
      <c r="D2" s="65" t="s">
        <v>763</v>
      </c>
      <c r="E2" s="65" t="s">
        <v>764</v>
      </c>
      <c r="F2" s="65"/>
      <c r="G2" s="65" t="s">
        <v>760</v>
      </c>
      <c r="H2" s="65" t="s">
        <v>765</v>
      </c>
      <c r="I2" s="65" t="s">
        <v>766</v>
      </c>
      <c r="J2" s="65" t="s">
        <v>767</v>
      </c>
      <c r="K2" s="65" t="s">
        <v>768</v>
      </c>
      <c r="L2" s="65" t="s">
        <v>769</v>
      </c>
      <c r="M2" s="65" t="s">
        <v>770</v>
      </c>
      <c r="N2" s="65" t="s">
        <v>760</v>
      </c>
      <c r="O2" s="65" t="s">
        <v>771</v>
      </c>
      <c r="P2" s="65" t="s">
        <v>761</v>
      </c>
      <c r="Q2" s="65" t="s">
        <v>762</v>
      </c>
      <c r="R2" s="65" t="s">
        <v>760</v>
      </c>
      <c r="S2" s="65" t="s">
        <v>771</v>
      </c>
      <c r="T2" s="65" t="s">
        <v>765</v>
      </c>
      <c r="U2" s="65" t="s">
        <v>766</v>
      </c>
      <c r="V2" s="65" t="s">
        <v>767</v>
      </c>
      <c r="W2" s="65" t="s">
        <v>768</v>
      </c>
      <c r="X2" s="65" t="s">
        <v>769</v>
      </c>
      <c r="Y2" s="65" t="s">
        <v>772</v>
      </c>
      <c r="Z2" s="65" t="s">
        <v>773</v>
      </c>
      <c r="AA2" s="65" t="s">
        <v>765</v>
      </c>
      <c r="AB2" s="65" t="s">
        <v>774</v>
      </c>
      <c r="AC2" s="67" t="s">
        <v>775</v>
      </c>
      <c r="AD2" s="55" t="s">
        <v>776</v>
      </c>
      <c r="AE2" s="65" t="s">
        <v>763</v>
      </c>
      <c r="AF2" s="65" t="s">
        <v>777</v>
      </c>
    </row>
    <row r="3" spans="1:32" x14ac:dyDescent="0.25">
      <c r="A3" t="s">
        <v>778</v>
      </c>
      <c r="B3" s="66">
        <v>45417</v>
      </c>
      <c r="C3" s="66">
        <v>46147</v>
      </c>
      <c r="D3" t="s">
        <v>779</v>
      </c>
    </row>
    <row r="4" spans="1:32" x14ac:dyDescent="0.25">
      <c r="G4" t="s">
        <v>778</v>
      </c>
      <c r="H4" t="s">
        <v>112</v>
      </c>
      <c r="I4" t="s">
        <v>113</v>
      </c>
      <c r="J4" t="s">
        <v>780</v>
      </c>
      <c r="K4" t="s">
        <v>781</v>
      </c>
      <c r="L4">
        <v>290000</v>
      </c>
      <c r="M4">
        <v>18</v>
      </c>
    </row>
    <row r="5" spans="1:32" x14ac:dyDescent="0.25">
      <c r="Y5" t="s">
        <v>778</v>
      </c>
      <c r="Z5">
        <v>1</v>
      </c>
      <c r="AA5" t="s">
        <v>112</v>
      </c>
      <c r="AB5" t="s">
        <v>113</v>
      </c>
      <c r="AC5" s="40">
        <v>45448</v>
      </c>
      <c r="AD5" s="55">
        <v>15000</v>
      </c>
      <c r="AE5" t="s">
        <v>782</v>
      </c>
      <c r="AF5" s="40">
        <v>45448</v>
      </c>
    </row>
    <row r="6" spans="1:32" x14ac:dyDescent="0.25">
      <c r="Y6" t="s">
        <v>778</v>
      </c>
      <c r="Z6">
        <v>2</v>
      </c>
      <c r="AA6" t="s">
        <v>112</v>
      </c>
      <c r="AB6" t="s">
        <v>113</v>
      </c>
      <c r="AC6" s="40">
        <v>45478</v>
      </c>
      <c r="AD6" s="55">
        <v>15000</v>
      </c>
      <c r="AE6" t="s">
        <v>782</v>
      </c>
      <c r="AF6" s="40">
        <v>45493</v>
      </c>
    </row>
    <row r="7" spans="1:32" x14ac:dyDescent="0.25">
      <c r="Y7" t="s">
        <v>778</v>
      </c>
      <c r="Z7">
        <v>3</v>
      </c>
      <c r="AA7" t="s">
        <v>112</v>
      </c>
      <c r="AB7" t="s">
        <v>113</v>
      </c>
      <c r="AC7" s="40">
        <v>45509</v>
      </c>
      <c r="AD7" s="55">
        <v>15000</v>
      </c>
      <c r="AE7" t="s">
        <v>782</v>
      </c>
      <c r="AF7" s="40">
        <v>45555</v>
      </c>
    </row>
    <row r="8" spans="1:32" x14ac:dyDescent="0.25">
      <c r="Y8" t="s">
        <v>778</v>
      </c>
      <c r="Z8">
        <v>4</v>
      </c>
      <c r="AA8" t="s">
        <v>112</v>
      </c>
      <c r="AB8" t="s">
        <v>113</v>
      </c>
      <c r="AC8" s="40">
        <v>45540</v>
      </c>
      <c r="AD8" s="55">
        <v>15000</v>
      </c>
      <c r="AE8" t="s">
        <v>782</v>
      </c>
      <c r="AF8" s="40">
        <v>45570</v>
      </c>
    </row>
    <row r="9" spans="1:32" x14ac:dyDescent="0.25">
      <c r="Y9" t="s">
        <v>778</v>
      </c>
      <c r="Z9">
        <v>5</v>
      </c>
      <c r="AA9" t="s">
        <v>112</v>
      </c>
      <c r="AB9" t="s">
        <v>113</v>
      </c>
      <c r="AC9" s="40">
        <v>45570</v>
      </c>
      <c r="AD9" s="55">
        <v>15000</v>
      </c>
      <c r="AE9" t="s">
        <v>782</v>
      </c>
      <c r="AF9" s="40">
        <v>45631</v>
      </c>
    </row>
    <row r="10" spans="1:32" x14ac:dyDescent="0.25">
      <c r="Y10" t="s">
        <v>778</v>
      </c>
      <c r="Z10">
        <v>6</v>
      </c>
      <c r="AA10" t="s">
        <v>112</v>
      </c>
      <c r="AB10" t="s">
        <v>113</v>
      </c>
      <c r="AC10" s="40">
        <v>45601</v>
      </c>
      <c r="AD10" s="55">
        <v>15000</v>
      </c>
      <c r="AE10" t="s">
        <v>782</v>
      </c>
      <c r="AF10" s="40">
        <v>45662</v>
      </c>
    </row>
    <row r="11" spans="1:32" x14ac:dyDescent="0.25">
      <c r="Y11" t="s">
        <v>778</v>
      </c>
      <c r="Z11">
        <v>7</v>
      </c>
      <c r="AA11" t="s">
        <v>112</v>
      </c>
      <c r="AB11" t="s">
        <v>113</v>
      </c>
      <c r="AC11" s="40">
        <v>45631</v>
      </c>
      <c r="AD11" s="55">
        <v>15000</v>
      </c>
      <c r="AE11" t="s">
        <v>783</v>
      </c>
      <c r="AF11" s="40"/>
    </row>
    <row r="12" spans="1:32" x14ac:dyDescent="0.25">
      <c r="Y12" t="s">
        <v>778</v>
      </c>
      <c r="Z12">
        <v>8</v>
      </c>
      <c r="AA12" t="s">
        <v>112</v>
      </c>
      <c r="AB12" t="s">
        <v>113</v>
      </c>
      <c r="AC12" s="40">
        <v>45662</v>
      </c>
      <c r="AD12" s="55">
        <v>15000</v>
      </c>
      <c r="AE12" t="s">
        <v>783</v>
      </c>
      <c r="AF12" s="40"/>
    </row>
    <row r="13" spans="1:32" x14ac:dyDescent="0.25">
      <c r="Y13" t="s">
        <v>778</v>
      </c>
      <c r="Z13">
        <v>9</v>
      </c>
      <c r="AA13" t="s">
        <v>112</v>
      </c>
      <c r="AB13" t="s">
        <v>113</v>
      </c>
      <c r="AC13" s="40">
        <v>45693</v>
      </c>
      <c r="AD13" s="55">
        <v>15000</v>
      </c>
      <c r="AE13" t="s">
        <v>783</v>
      </c>
      <c r="AF13" s="40"/>
    </row>
    <row r="14" spans="1:32" x14ac:dyDescent="0.25">
      <c r="Y14" t="s">
        <v>778</v>
      </c>
      <c r="Z14">
        <v>10</v>
      </c>
      <c r="AA14" t="s">
        <v>112</v>
      </c>
      <c r="AB14" t="s">
        <v>113</v>
      </c>
      <c r="AC14" s="40">
        <v>45721</v>
      </c>
      <c r="AD14" s="55">
        <v>15000</v>
      </c>
      <c r="AE14" t="s">
        <v>783</v>
      </c>
      <c r="AF14" s="40"/>
    </row>
    <row r="15" spans="1:32" x14ac:dyDescent="0.25">
      <c r="Y15" t="s">
        <v>778</v>
      </c>
      <c r="Z15">
        <v>11</v>
      </c>
      <c r="AA15" t="s">
        <v>112</v>
      </c>
      <c r="AB15" t="s">
        <v>113</v>
      </c>
      <c r="AC15" s="40">
        <v>45752</v>
      </c>
      <c r="AD15" s="55">
        <v>15000</v>
      </c>
      <c r="AE15" t="s">
        <v>783</v>
      </c>
      <c r="AF15" s="40"/>
    </row>
    <row r="16" spans="1:32" x14ac:dyDescent="0.25">
      <c r="Y16" t="s">
        <v>778</v>
      </c>
      <c r="Z16">
        <v>12</v>
      </c>
      <c r="AA16" t="s">
        <v>112</v>
      </c>
      <c r="AB16" t="s">
        <v>113</v>
      </c>
      <c r="AC16" s="40">
        <v>45782</v>
      </c>
      <c r="AD16" s="55">
        <v>15000</v>
      </c>
      <c r="AE16" t="s">
        <v>783</v>
      </c>
      <c r="AF16" s="40"/>
    </row>
    <row r="17" spans="1:32" x14ac:dyDescent="0.25">
      <c r="Y17" t="s">
        <v>778</v>
      </c>
      <c r="Z17">
        <v>13</v>
      </c>
      <c r="AA17" t="s">
        <v>112</v>
      </c>
      <c r="AB17" t="s">
        <v>113</v>
      </c>
      <c r="AC17" s="40">
        <v>45813</v>
      </c>
      <c r="AD17" s="55">
        <v>15000</v>
      </c>
      <c r="AE17" t="s">
        <v>783</v>
      </c>
      <c r="AF17" s="40"/>
    </row>
    <row r="18" spans="1:32" x14ac:dyDescent="0.25">
      <c r="Y18" t="s">
        <v>778</v>
      </c>
      <c r="Z18">
        <v>14</v>
      </c>
      <c r="AA18" t="s">
        <v>112</v>
      </c>
      <c r="AB18" t="s">
        <v>113</v>
      </c>
      <c r="AC18" s="40">
        <v>45843</v>
      </c>
      <c r="AD18" s="55">
        <v>15000</v>
      </c>
      <c r="AE18" t="s">
        <v>783</v>
      </c>
      <c r="AF18" s="40"/>
    </row>
    <row r="19" spans="1:32" x14ac:dyDescent="0.25">
      <c r="Y19" t="s">
        <v>778</v>
      </c>
      <c r="Z19">
        <v>15</v>
      </c>
      <c r="AA19" t="s">
        <v>112</v>
      </c>
      <c r="AB19" t="s">
        <v>113</v>
      </c>
      <c r="AC19" s="40">
        <v>45874</v>
      </c>
      <c r="AD19" s="55">
        <v>15000</v>
      </c>
      <c r="AE19" t="s">
        <v>783</v>
      </c>
      <c r="AF19" s="40"/>
    </row>
    <row r="20" spans="1:32" x14ac:dyDescent="0.25">
      <c r="Y20" t="s">
        <v>778</v>
      </c>
      <c r="Z20">
        <v>16</v>
      </c>
      <c r="AA20" t="s">
        <v>112</v>
      </c>
      <c r="AB20" t="s">
        <v>113</v>
      </c>
      <c r="AC20" s="40">
        <v>45905</v>
      </c>
      <c r="AD20" s="55">
        <v>15000</v>
      </c>
      <c r="AE20" t="s">
        <v>783</v>
      </c>
      <c r="AF20" s="40"/>
    </row>
    <row r="21" spans="1:32" x14ac:dyDescent="0.25">
      <c r="Y21" t="s">
        <v>778</v>
      </c>
      <c r="Z21">
        <v>17</v>
      </c>
      <c r="AA21" t="s">
        <v>112</v>
      </c>
      <c r="AB21" t="s">
        <v>113</v>
      </c>
      <c r="AC21" s="40">
        <v>45935</v>
      </c>
      <c r="AD21" s="55">
        <v>15000</v>
      </c>
      <c r="AE21" t="s">
        <v>783</v>
      </c>
      <c r="AF21" s="40"/>
    </row>
    <row r="22" spans="1:32" x14ac:dyDescent="0.25">
      <c r="Y22" t="s">
        <v>778</v>
      </c>
      <c r="Z22">
        <v>18</v>
      </c>
      <c r="AA22" t="s">
        <v>112</v>
      </c>
      <c r="AB22" t="s">
        <v>113</v>
      </c>
      <c r="AC22" s="40">
        <v>45966</v>
      </c>
      <c r="AD22" s="55">
        <v>15000</v>
      </c>
      <c r="AE22" t="s">
        <v>783</v>
      </c>
      <c r="AF22" s="40"/>
    </row>
    <row r="23" spans="1:32" x14ac:dyDescent="0.25">
      <c r="A23" t="s">
        <v>784</v>
      </c>
      <c r="B23" s="66">
        <v>45541</v>
      </c>
      <c r="C23" s="66">
        <v>46178</v>
      </c>
      <c r="D23" t="s">
        <v>779</v>
      </c>
      <c r="E23" t="s">
        <v>785</v>
      </c>
    </row>
    <row r="24" spans="1:32" x14ac:dyDescent="0.25">
      <c r="G24" t="s">
        <v>784</v>
      </c>
      <c r="H24" t="s">
        <v>112</v>
      </c>
      <c r="I24" t="s">
        <v>113</v>
      </c>
      <c r="J24" t="s">
        <v>780</v>
      </c>
      <c r="K24" t="s">
        <v>786</v>
      </c>
      <c r="L24">
        <v>34235</v>
      </c>
      <c r="M24">
        <v>15</v>
      </c>
    </row>
    <row r="25" spans="1:32" x14ac:dyDescent="0.25">
      <c r="Y25" t="s">
        <v>784</v>
      </c>
      <c r="Z25">
        <v>1</v>
      </c>
      <c r="AA25" t="s">
        <v>112</v>
      </c>
      <c r="AB25" t="s">
        <v>113</v>
      </c>
      <c r="AC25" s="40">
        <v>45570</v>
      </c>
      <c r="AD25" s="55">
        <v>1334</v>
      </c>
      <c r="AE25" t="s">
        <v>782</v>
      </c>
      <c r="AF25" s="40">
        <v>45570</v>
      </c>
    </row>
    <row r="26" spans="1:32" x14ac:dyDescent="0.25">
      <c r="Y26" t="s">
        <v>784</v>
      </c>
      <c r="Z26">
        <v>2</v>
      </c>
      <c r="AA26" t="s">
        <v>112</v>
      </c>
      <c r="AB26" t="s">
        <v>113</v>
      </c>
      <c r="AC26" s="40">
        <v>45601</v>
      </c>
      <c r="AD26" s="55">
        <v>1334</v>
      </c>
      <c r="AE26" t="s">
        <v>782</v>
      </c>
      <c r="AF26" s="40">
        <v>45631</v>
      </c>
    </row>
    <row r="27" spans="1:32" x14ac:dyDescent="0.25">
      <c r="Y27" t="s">
        <v>784</v>
      </c>
      <c r="Z27">
        <v>3</v>
      </c>
      <c r="AA27" t="s">
        <v>112</v>
      </c>
      <c r="AB27" t="s">
        <v>113</v>
      </c>
      <c r="AC27" s="40">
        <v>45631</v>
      </c>
      <c r="AD27" s="55">
        <v>1334</v>
      </c>
      <c r="AE27" t="s">
        <v>782</v>
      </c>
      <c r="AF27" s="40">
        <v>45662</v>
      </c>
    </row>
    <row r="28" spans="1:32" x14ac:dyDescent="0.25">
      <c r="Y28" t="s">
        <v>784</v>
      </c>
      <c r="Z28">
        <v>4</v>
      </c>
      <c r="AA28" t="s">
        <v>112</v>
      </c>
      <c r="AB28" t="s">
        <v>113</v>
      </c>
      <c r="AC28" s="40">
        <v>45662</v>
      </c>
      <c r="AD28" s="55">
        <v>1334</v>
      </c>
      <c r="AE28" t="s">
        <v>783</v>
      </c>
    </row>
    <row r="29" spans="1:32" x14ac:dyDescent="0.25">
      <c r="Y29" t="s">
        <v>784</v>
      </c>
      <c r="Z29">
        <v>5</v>
      </c>
      <c r="AA29" t="s">
        <v>112</v>
      </c>
      <c r="AB29" t="s">
        <v>113</v>
      </c>
      <c r="AC29" s="40">
        <v>45693</v>
      </c>
      <c r="AD29" s="55">
        <v>1334</v>
      </c>
      <c r="AE29" t="s">
        <v>783</v>
      </c>
    </row>
    <row r="30" spans="1:32" x14ac:dyDescent="0.25">
      <c r="Y30" t="s">
        <v>784</v>
      </c>
      <c r="Z30">
        <v>6</v>
      </c>
      <c r="AA30" t="s">
        <v>112</v>
      </c>
      <c r="AB30" t="s">
        <v>113</v>
      </c>
      <c r="AC30" s="40">
        <v>45721</v>
      </c>
      <c r="AD30" s="55">
        <v>1334</v>
      </c>
      <c r="AE30" t="s">
        <v>783</v>
      </c>
    </row>
    <row r="31" spans="1:32" x14ac:dyDescent="0.25">
      <c r="Y31" t="s">
        <v>784</v>
      </c>
      <c r="Z31">
        <v>7</v>
      </c>
      <c r="AA31" t="s">
        <v>112</v>
      </c>
      <c r="AB31" t="s">
        <v>113</v>
      </c>
      <c r="AC31" s="40">
        <v>45752</v>
      </c>
      <c r="AD31" s="55">
        <v>1334</v>
      </c>
      <c r="AE31" t="s">
        <v>783</v>
      </c>
    </row>
    <row r="32" spans="1:32" x14ac:dyDescent="0.25">
      <c r="Y32" t="s">
        <v>784</v>
      </c>
      <c r="Z32">
        <v>8</v>
      </c>
      <c r="AA32" t="s">
        <v>112</v>
      </c>
      <c r="AB32" t="s">
        <v>113</v>
      </c>
      <c r="AC32" s="40">
        <v>45782</v>
      </c>
      <c r="AD32" s="55">
        <v>1334</v>
      </c>
      <c r="AE32" t="s">
        <v>783</v>
      </c>
    </row>
    <row r="33" spans="25:31" x14ac:dyDescent="0.25">
      <c r="Y33" t="s">
        <v>784</v>
      </c>
      <c r="Z33">
        <v>9</v>
      </c>
      <c r="AA33" t="s">
        <v>112</v>
      </c>
      <c r="AB33" t="s">
        <v>113</v>
      </c>
      <c r="AC33" s="40">
        <v>45813</v>
      </c>
      <c r="AD33" s="55">
        <v>1334</v>
      </c>
      <c r="AE33" t="s">
        <v>783</v>
      </c>
    </row>
    <row r="34" spans="25:31" x14ac:dyDescent="0.25">
      <c r="Y34" t="s">
        <v>784</v>
      </c>
      <c r="Z34">
        <v>10</v>
      </c>
      <c r="AA34" t="s">
        <v>112</v>
      </c>
      <c r="AB34" t="s">
        <v>113</v>
      </c>
      <c r="AC34" s="40">
        <v>45843</v>
      </c>
      <c r="AD34" s="55">
        <v>1334</v>
      </c>
      <c r="AE34" t="s">
        <v>783</v>
      </c>
    </row>
    <row r="35" spans="25:31" x14ac:dyDescent="0.25">
      <c r="Y35" t="s">
        <v>784</v>
      </c>
      <c r="Z35">
        <v>11</v>
      </c>
      <c r="AA35" t="s">
        <v>112</v>
      </c>
      <c r="AB35" t="s">
        <v>113</v>
      </c>
      <c r="AC35" s="40">
        <v>45874</v>
      </c>
      <c r="AD35" s="55">
        <v>1334</v>
      </c>
      <c r="AE35" t="s">
        <v>783</v>
      </c>
    </row>
    <row r="36" spans="25:31" x14ac:dyDescent="0.25">
      <c r="Y36" t="s">
        <v>784</v>
      </c>
      <c r="Z36">
        <v>12</v>
      </c>
      <c r="AA36" t="s">
        <v>112</v>
      </c>
      <c r="AB36" t="s">
        <v>113</v>
      </c>
      <c r="AC36" s="40">
        <v>45905</v>
      </c>
      <c r="AD36" s="55">
        <v>1334</v>
      </c>
      <c r="AE36" t="s">
        <v>783</v>
      </c>
    </row>
    <row r="37" spans="25:31" x14ac:dyDescent="0.25">
      <c r="Y37" t="s">
        <v>784</v>
      </c>
      <c r="Z37">
        <v>13</v>
      </c>
      <c r="AA37" t="s">
        <v>112</v>
      </c>
      <c r="AB37" t="s">
        <v>113</v>
      </c>
      <c r="AC37" s="40">
        <v>45935</v>
      </c>
      <c r="AD37" s="55">
        <v>1334</v>
      </c>
      <c r="AE37" t="s">
        <v>783</v>
      </c>
    </row>
    <row r="38" spans="25:31" x14ac:dyDescent="0.25">
      <c r="Y38" t="s">
        <v>784</v>
      </c>
      <c r="Z38">
        <v>14</v>
      </c>
      <c r="AA38" t="s">
        <v>112</v>
      </c>
      <c r="AB38" t="s">
        <v>113</v>
      </c>
      <c r="AC38" s="40">
        <v>45966</v>
      </c>
      <c r="AD38" s="55">
        <v>1334</v>
      </c>
      <c r="AE38" t="s">
        <v>783</v>
      </c>
    </row>
    <row r="39" spans="25:31" x14ac:dyDescent="0.25">
      <c r="Y39" t="s">
        <v>784</v>
      </c>
      <c r="Z39">
        <v>15</v>
      </c>
      <c r="AA39" t="s">
        <v>112</v>
      </c>
      <c r="AB39" t="s">
        <v>113</v>
      </c>
      <c r="AC39" s="40">
        <v>45996</v>
      </c>
      <c r="AD39" s="55">
        <v>1334</v>
      </c>
      <c r="AE39" t="s">
        <v>783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4</vt:i4>
      </vt:variant>
    </vt:vector>
  </HeadingPairs>
  <TitlesOfParts>
    <vt:vector size="8" baseType="lpstr">
      <vt:lpstr>Dados</vt:lpstr>
      <vt:lpstr>RESUMO</vt:lpstr>
      <vt:lpstr>Tp.Despesas</vt:lpstr>
      <vt:lpstr>Contratos_ADM</vt:lpstr>
      <vt:lpstr>RESUMO!Area_de_impressao</vt:lpstr>
      <vt:lpstr>Tp.Despesas!Area_de_impressao</vt:lpstr>
      <vt:lpstr>RESUMO!Titulos_de_impressao</vt:lpstr>
      <vt:lpstr>Tp.Despesas!Titulos_de_impressao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emilia.mga@gmail.com</dc:creator>
  <cp:lastModifiedBy>Obras</cp:lastModifiedBy>
  <cp:lastPrinted>2024-10-16T15:05:30Z</cp:lastPrinted>
  <dcterms:created xsi:type="dcterms:W3CDTF">2024-03-28T14:12:47Z</dcterms:created>
  <dcterms:modified xsi:type="dcterms:W3CDTF">2025-02-19T00:32:25Z</dcterms:modified>
</cp:coreProperties>
</file>