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13_ncr:1_{F52433FB-9E50-4C6F-AAD7-625BFFA540EC}" xr6:coauthVersionLast="47" xr6:coauthVersionMax="47" xr10:uidLastSave="{00000000-0000-0000-0000-000000000000}"/>
  <bookViews>
    <workbookView xWindow="13125" yWindow="0" windowWidth="1557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Dados!$A$1:$O$500</definedName>
    <definedName name="_xlnm.Print_Area" localSheetId="1">RESUMO!$A$1:$L$83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1" i="1" l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A9" i="3"/>
  <c r="E9" i="3" s="1"/>
  <c r="A4" i="3"/>
  <c r="A3" i="3"/>
  <c r="H80" i="2"/>
  <c r="G80" i="2"/>
  <c r="F80" i="2"/>
  <c r="E80" i="2"/>
  <c r="D80" i="2"/>
  <c r="C80" i="2"/>
  <c r="I80" i="2" s="1"/>
  <c r="H79" i="2"/>
  <c r="G79" i="2"/>
  <c r="F79" i="2"/>
  <c r="E79" i="2"/>
  <c r="D79" i="2"/>
  <c r="C79" i="2"/>
  <c r="I79" i="2" s="1"/>
  <c r="H78" i="2"/>
  <c r="G78" i="2"/>
  <c r="F78" i="2"/>
  <c r="E78" i="2"/>
  <c r="D78" i="2"/>
  <c r="C78" i="2"/>
  <c r="I78" i="2" s="1"/>
  <c r="H77" i="2"/>
  <c r="G77" i="2"/>
  <c r="F77" i="2"/>
  <c r="E77" i="2"/>
  <c r="D77" i="2"/>
  <c r="C77" i="2"/>
  <c r="I77" i="2" s="1"/>
  <c r="H76" i="2"/>
  <c r="G76" i="2"/>
  <c r="F76" i="2"/>
  <c r="E76" i="2"/>
  <c r="D76" i="2"/>
  <c r="C76" i="2"/>
  <c r="H75" i="2"/>
  <c r="G75" i="2"/>
  <c r="F75" i="2"/>
  <c r="E75" i="2"/>
  <c r="I75" i="2" s="1"/>
  <c r="D75" i="2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I73" i="2" s="1"/>
  <c r="J73" i="2" s="1"/>
  <c r="H72" i="2"/>
  <c r="G72" i="2"/>
  <c r="F72" i="2"/>
  <c r="E72" i="2"/>
  <c r="D72" i="2"/>
  <c r="C72" i="2"/>
  <c r="H71" i="2"/>
  <c r="G71" i="2"/>
  <c r="F71" i="2"/>
  <c r="E71" i="2"/>
  <c r="I71" i="2" s="1"/>
  <c r="D71" i="2"/>
  <c r="C71" i="2"/>
  <c r="H70" i="2"/>
  <c r="G70" i="2"/>
  <c r="F70" i="2"/>
  <c r="E70" i="2"/>
  <c r="D70" i="2"/>
  <c r="C70" i="2"/>
  <c r="H69" i="2"/>
  <c r="G69" i="2"/>
  <c r="F69" i="2"/>
  <c r="E69" i="2"/>
  <c r="D69" i="2"/>
  <c r="C69" i="2"/>
  <c r="I69" i="2" s="1"/>
  <c r="J69" i="2" s="1"/>
  <c r="H68" i="2"/>
  <c r="G68" i="2"/>
  <c r="F68" i="2"/>
  <c r="E68" i="2"/>
  <c r="D68" i="2"/>
  <c r="C68" i="2"/>
  <c r="H67" i="2"/>
  <c r="G67" i="2"/>
  <c r="F67" i="2"/>
  <c r="E67" i="2"/>
  <c r="I67" i="2" s="1"/>
  <c r="D67" i="2"/>
  <c r="C67" i="2"/>
  <c r="H66" i="2"/>
  <c r="G66" i="2"/>
  <c r="F66" i="2"/>
  <c r="E66" i="2"/>
  <c r="D66" i="2"/>
  <c r="C66" i="2"/>
  <c r="I66" i="2" s="1"/>
  <c r="H65" i="2"/>
  <c r="G65" i="2"/>
  <c r="F65" i="2"/>
  <c r="E65" i="2"/>
  <c r="D65" i="2"/>
  <c r="C65" i="2"/>
  <c r="I65" i="2" s="1"/>
  <c r="J65" i="2" s="1"/>
  <c r="K65" i="2" s="1"/>
  <c r="H64" i="2"/>
  <c r="G64" i="2"/>
  <c r="F64" i="2"/>
  <c r="E64" i="2"/>
  <c r="D64" i="2"/>
  <c r="C64" i="2"/>
  <c r="H63" i="2"/>
  <c r="G63" i="2"/>
  <c r="F63" i="2"/>
  <c r="E63" i="2"/>
  <c r="I63" i="2" s="1"/>
  <c r="D63" i="2"/>
  <c r="C63" i="2"/>
  <c r="H62" i="2"/>
  <c r="G62" i="2"/>
  <c r="F62" i="2"/>
  <c r="E62" i="2"/>
  <c r="D62" i="2"/>
  <c r="C62" i="2"/>
  <c r="I62" i="2" s="1"/>
  <c r="K61" i="2"/>
  <c r="H61" i="2"/>
  <c r="G61" i="2"/>
  <c r="F61" i="2"/>
  <c r="E61" i="2"/>
  <c r="D61" i="2"/>
  <c r="C61" i="2"/>
  <c r="I61" i="2" s="1"/>
  <c r="J61" i="2" s="1"/>
  <c r="H60" i="2"/>
  <c r="G60" i="2"/>
  <c r="F60" i="2"/>
  <c r="E60" i="2"/>
  <c r="D60" i="2"/>
  <c r="C60" i="2"/>
  <c r="I60" i="2" s="1"/>
  <c r="J60" i="2" s="1"/>
  <c r="H59" i="2"/>
  <c r="G59" i="2"/>
  <c r="F59" i="2"/>
  <c r="E59" i="2"/>
  <c r="I59" i="2" s="1"/>
  <c r="D59" i="2"/>
  <c r="C59" i="2"/>
  <c r="H58" i="2"/>
  <c r="G58" i="2"/>
  <c r="F58" i="2"/>
  <c r="E58" i="2"/>
  <c r="D58" i="2"/>
  <c r="C58" i="2"/>
  <c r="I58" i="2" s="1"/>
  <c r="J58" i="2" s="1"/>
  <c r="H57" i="2"/>
  <c r="G57" i="2"/>
  <c r="F57" i="2"/>
  <c r="E57" i="2"/>
  <c r="D57" i="2"/>
  <c r="C57" i="2"/>
  <c r="I57" i="2" s="1"/>
  <c r="H56" i="2"/>
  <c r="G56" i="2"/>
  <c r="F56" i="2"/>
  <c r="E56" i="2"/>
  <c r="D56" i="2"/>
  <c r="C56" i="2"/>
  <c r="H55" i="2"/>
  <c r="G55" i="2"/>
  <c r="F55" i="2"/>
  <c r="E55" i="2"/>
  <c r="I55" i="2" s="1"/>
  <c r="D55" i="2"/>
  <c r="C55" i="2"/>
  <c r="J54" i="2"/>
  <c r="H54" i="2"/>
  <c r="G54" i="2"/>
  <c r="F54" i="2"/>
  <c r="E54" i="2"/>
  <c r="D54" i="2"/>
  <c r="I54" i="2" s="1"/>
  <c r="C54" i="2"/>
  <c r="H53" i="2"/>
  <c r="G53" i="2"/>
  <c r="F53" i="2"/>
  <c r="E53" i="2"/>
  <c r="I53" i="2" s="1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I51" i="2" s="1"/>
  <c r="H50" i="2"/>
  <c r="G50" i="2"/>
  <c r="F50" i="2"/>
  <c r="E50" i="2"/>
  <c r="I50" i="2" s="1"/>
  <c r="D50" i="2"/>
  <c r="C50" i="2"/>
  <c r="H49" i="2"/>
  <c r="G49" i="2"/>
  <c r="F49" i="2"/>
  <c r="E49" i="2"/>
  <c r="I49" i="2" s="1"/>
  <c r="D49" i="2"/>
  <c r="C49" i="2"/>
  <c r="H48" i="2"/>
  <c r="G48" i="2"/>
  <c r="F48" i="2"/>
  <c r="E48" i="2"/>
  <c r="D48" i="2"/>
  <c r="C48" i="2"/>
  <c r="I48" i="2" s="1"/>
  <c r="H47" i="2"/>
  <c r="G47" i="2"/>
  <c r="F47" i="2"/>
  <c r="E47" i="2"/>
  <c r="D47" i="2"/>
  <c r="C47" i="2"/>
  <c r="I47" i="2" s="1"/>
  <c r="J47" i="2" s="1"/>
  <c r="H46" i="2"/>
  <c r="G46" i="2"/>
  <c r="F46" i="2"/>
  <c r="E46" i="2"/>
  <c r="I46" i="2" s="1"/>
  <c r="D46" i="2"/>
  <c r="C46" i="2"/>
  <c r="H45" i="2"/>
  <c r="G45" i="2"/>
  <c r="F45" i="2"/>
  <c r="E45" i="2"/>
  <c r="I45" i="2" s="1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I43" i="2" s="1"/>
  <c r="J43" i="2" s="1"/>
  <c r="H42" i="2"/>
  <c r="G42" i="2"/>
  <c r="F42" i="2"/>
  <c r="E42" i="2"/>
  <c r="D42" i="2"/>
  <c r="C42" i="2"/>
  <c r="H41" i="2"/>
  <c r="G41" i="2"/>
  <c r="F41" i="2"/>
  <c r="E41" i="2"/>
  <c r="I41" i="2" s="1"/>
  <c r="D41" i="2"/>
  <c r="C41" i="2"/>
  <c r="H40" i="2"/>
  <c r="G40" i="2"/>
  <c r="F40" i="2"/>
  <c r="E40" i="2"/>
  <c r="D40" i="2"/>
  <c r="C40" i="2"/>
  <c r="K39" i="2"/>
  <c r="H39" i="2"/>
  <c r="G39" i="2"/>
  <c r="F39" i="2"/>
  <c r="E39" i="2"/>
  <c r="D39" i="2"/>
  <c r="C39" i="2"/>
  <c r="I39" i="2" s="1"/>
  <c r="J39" i="2" s="1"/>
  <c r="H38" i="2"/>
  <c r="G38" i="2"/>
  <c r="F38" i="2"/>
  <c r="E38" i="2"/>
  <c r="D38" i="2"/>
  <c r="C38" i="2"/>
  <c r="H37" i="2"/>
  <c r="G37" i="2"/>
  <c r="F37" i="2"/>
  <c r="E37" i="2"/>
  <c r="I37" i="2" s="1"/>
  <c r="D37" i="2"/>
  <c r="C37" i="2"/>
  <c r="H36" i="2"/>
  <c r="G36" i="2"/>
  <c r="F36" i="2"/>
  <c r="E36" i="2"/>
  <c r="D36" i="2"/>
  <c r="C36" i="2"/>
  <c r="I36" i="2" s="1"/>
  <c r="K35" i="2"/>
  <c r="H35" i="2"/>
  <c r="G35" i="2"/>
  <c r="F35" i="2"/>
  <c r="E35" i="2"/>
  <c r="D35" i="2"/>
  <c r="C35" i="2"/>
  <c r="I35" i="2" s="1"/>
  <c r="J35" i="2" s="1"/>
  <c r="H34" i="2"/>
  <c r="G34" i="2"/>
  <c r="F34" i="2"/>
  <c r="E34" i="2"/>
  <c r="I34" i="2" s="1"/>
  <c r="D34" i="2"/>
  <c r="C34" i="2"/>
  <c r="H33" i="2"/>
  <c r="G33" i="2"/>
  <c r="F33" i="2"/>
  <c r="E33" i="2"/>
  <c r="I33" i="2" s="1"/>
  <c r="D33" i="2"/>
  <c r="C33" i="2"/>
  <c r="H32" i="2"/>
  <c r="G32" i="2"/>
  <c r="F32" i="2"/>
  <c r="E32" i="2"/>
  <c r="D32" i="2"/>
  <c r="C32" i="2"/>
  <c r="I32" i="2" s="1"/>
  <c r="H31" i="2"/>
  <c r="G31" i="2"/>
  <c r="F31" i="2"/>
  <c r="E31" i="2"/>
  <c r="D31" i="2"/>
  <c r="C31" i="2"/>
  <c r="I31" i="2" s="1"/>
  <c r="J31" i="2" s="1"/>
  <c r="H30" i="2"/>
  <c r="G30" i="2"/>
  <c r="F30" i="2"/>
  <c r="E30" i="2"/>
  <c r="I30" i="2" s="1"/>
  <c r="D30" i="2"/>
  <c r="C30" i="2"/>
  <c r="H29" i="2"/>
  <c r="G29" i="2"/>
  <c r="F29" i="2"/>
  <c r="E29" i="2"/>
  <c r="I29" i="2" s="1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I26" i="2" s="1"/>
  <c r="D26" i="2"/>
  <c r="C26" i="2"/>
  <c r="H25" i="2"/>
  <c r="G25" i="2"/>
  <c r="F25" i="2"/>
  <c r="E25" i="2"/>
  <c r="D25" i="2"/>
  <c r="I25" i="2" s="1"/>
  <c r="C25" i="2"/>
  <c r="H24" i="2"/>
  <c r="G24" i="2"/>
  <c r="F24" i="2"/>
  <c r="E24" i="2"/>
  <c r="D24" i="2"/>
  <c r="C24" i="2"/>
  <c r="I24" i="2" s="1"/>
  <c r="J24" i="2" s="1"/>
  <c r="H23" i="2"/>
  <c r="G23" i="2"/>
  <c r="F23" i="2"/>
  <c r="E23" i="2"/>
  <c r="D23" i="2"/>
  <c r="C23" i="2"/>
  <c r="I23" i="2" s="1"/>
  <c r="H22" i="2"/>
  <c r="G22" i="2"/>
  <c r="F22" i="2"/>
  <c r="E22" i="2"/>
  <c r="I22" i="2" s="1"/>
  <c r="D22" i="2"/>
  <c r="C22" i="2"/>
  <c r="H21" i="2"/>
  <c r="G21" i="2"/>
  <c r="F21" i="2"/>
  <c r="E21" i="2"/>
  <c r="I21" i="2" s="1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I18" i="2" s="1"/>
  <c r="D18" i="2"/>
  <c r="C18" i="2"/>
  <c r="H17" i="2"/>
  <c r="G17" i="2"/>
  <c r="F17" i="2"/>
  <c r="E17" i="2"/>
  <c r="D17" i="2"/>
  <c r="I17" i="2" s="1"/>
  <c r="C17" i="2"/>
  <c r="H16" i="2"/>
  <c r="G16" i="2"/>
  <c r="F16" i="2"/>
  <c r="E16" i="2"/>
  <c r="D16" i="2"/>
  <c r="C16" i="2"/>
  <c r="I16" i="2" s="1"/>
  <c r="J16" i="2" s="1"/>
  <c r="H15" i="2"/>
  <c r="G15" i="2"/>
  <c r="F15" i="2"/>
  <c r="E15" i="2"/>
  <c r="D15" i="2"/>
  <c r="C15" i="2"/>
  <c r="I15" i="2" s="1"/>
  <c r="H14" i="2"/>
  <c r="G14" i="2"/>
  <c r="F14" i="2"/>
  <c r="E14" i="2"/>
  <c r="I14" i="2" s="1"/>
  <c r="D14" i="2"/>
  <c r="C14" i="2"/>
  <c r="H13" i="2"/>
  <c r="G13" i="2"/>
  <c r="F13" i="2"/>
  <c r="E13" i="2"/>
  <c r="I13" i="2" s="1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I10" i="2" s="1"/>
  <c r="D10" i="2"/>
  <c r="C10" i="2"/>
  <c r="B10" i="2"/>
  <c r="B11" i="2" s="1"/>
  <c r="B12" i="2" s="1"/>
  <c r="B13" i="2" s="1"/>
  <c r="B14" i="2" s="1"/>
  <c r="B15" i="2" s="1"/>
  <c r="B16" i="2" s="1"/>
  <c r="B17" i="2" s="1"/>
  <c r="H9" i="2"/>
  <c r="H81" i="2" s="1"/>
  <c r="G9" i="2"/>
  <c r="F9" i="2"/>
  <c r="E9" i="2"/>
  <c r="D9" i="2"/>
  <c r="D81" i="2" s="1"/>
  <c r="C9" i="2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J37" i="2" l="1"/>
  <c r="K37" i="2" s="1"/>
  <c r="J10" i="2"/>
  <c r="K10" i="2" s="1"/>
  <c r="J14" i="2"/>
  <c r="K14" i="2" s="1"/>
  <c r="J18" i="2"/>
  <c r="K18" i="2" s="1"/>
  <c r="J22" i="2"/>
  <c r="K22" i="2" s="1"/>
  <c r="K26" i="2"/>
  <c r="J26" i="2"/>
  <c r="J41" i="2"/>
  <c r="K41" i="2" s="1"/>
  <c r="J45" i="2"/>
  <c r="K45" i="2" s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B18" i="2"/>
  <c r="J17" i="2"/>
  <c r="K17" i="2" s="1"/>
  <c r="J25" i="2"/>
  <c r="K25" i="2" s="1"/>
  <c r="J13" i="2"/>
  <c r="K13" i="2" s="1"/>
  <c r="J21" i="2"/>
  <c r="K21" i="2" s="1"/>
  <c r="J29" i="2"/>
  <c r="K29" i="2" s="1"/>
  <c r="J33" i="2"/>
  <c r="K33" i="2" s="1"/>
  <c r="K30" i="2"/>
  <c r="J30" i="2"/>
  <c r="K32" i="2"/>
  <c r="J32" i="2"/>
  <c r="J46" i="2"/>
  <c r="K46" i="2" s="1"/>
  <c r="J48" i="2"/>
  <c r="K48" i="2" s="1"/>
  <c r="J57" i="2"/>
  <c r="K57" i="2"/>
  <c r="J34" i="2"/>
  <c r="K34" i="2" s="1"/>
  <c r="J36" i="2"/>
  <c r="K36" i="2" s="1"/>
  <c r="J49" i="2"/>
  <c r="K49" i="2" s="1"/>
  <c r="J53" i="2"/>
  <c r="K53" i="2" s="1"/>
  <c r="E81" i="2"/>
  <c r="I9" i="2"/>
  <c r="I11" i="2"/>
  <c r="I12" i="2"/>
  <c r="J15" i="2"/>
  <c r="K15" i="2" s="1"/>
  <c r="K16" i="2"/>
  <c r="I19" i="2"/>
  <c r="I20" i="2"/>
  <c r="J23" i="2"/>
  <c r="K23" i="2" s="1"/>
  <c r="K24" i="2"/>
  <c r="I27" i="2"/>
  <c r="I28" i="2"/>
  <c r="I38" i="2"/>
  <c r="I40" i="2"/>
  <c r="K43" i="2"/>
  <c r="J55" i="2"/>
  <c r="K55" i="2"/>
  <c r="K59" i="2"/>
  <c r="J59" i="2"/>
  <c r="K31" i="2"/>
  <c r="I42" i="2"/>
  <c r="I44" i="2"/>
  <c r="K47" i="2"/>
  <c r="J50" i="2"/>
  <c r="K50" i="2" s="1"/>
  <c r="J51" i="2"/>
  <c r="K51" i="2" s="1"/>
  <c r="J63" i="2"/>
  <c r="K63" i="2" s="1"/>
  <c r="J67" i="2"/>
  <c r="K67" i="2" s="1"/>
  <c r="J71" i="2"/>
  <c r="K71" i="2" s="1"/>
  <c r="J75" i="2"/>
  <c r="K75" i="2" s="1"/>
  <c r="C81" i="2"/>
  <c r="G81" i="2"/>
  <c r="J62" i="2"/>
  <c r="K62" i="2" s="1"/>
  <c r="I64" i="2"/>
  <c r="K54" i="2"/>
  <c r="I56" i="2"/>
  <c r="J66" i="2"/>
  <c r="K66" i="2" s="1"/>
  <c r="I68" i="2"/>
  <c r="K69" i="2"/>
  <c r="J77" i="2"/>
  <c r="K77" i="2"/>
  <c r="K79" i="2"/>
  <c r="J79" i="2"/>
  <c r="K58" i="2"/>
  <c r="K60" i="2"/>
  <c r="I70" i="2"/>
  <c r="I72" i="2"/>
  <c r="K73" i="2"/>
  <c r="F81" i="2"/>
  <c r="I52" i="2"/>
  <c r="I74" i="2"/>
  <c r="I76" i="2"/>
  <c r="K78" i="2"/>
  <c r="J78" i="2"/>
  <c r="J80" i="2"/>
  <c r="K80" i="2" s="1"/>
  <c r="D9" i="3"/>
  <c r="I9" i="3"/>
  <c r="A10" i="3"/>
  <c r="G9" i="3"/>
  <c r="F9" i="3"/>
  <c r="C9" i="3"/>
  <c r="H9" i="3"/>
  <c r="K52" i="2" l="1"/>
  <c r="J52" i="2"/>
  <c r="J70" i="2"/>
  <c r="K70" i="2" s="1"/>
  <c r="K68" i="2"/>
  <c r="J68" i="2"/>
  <c r="K42" i="2"/>
  <c r="J42" i="2"/>
  <c r="J38" i="2"/>
  <c r="K38" i="2" s="1"/>
  <c r="F10" i="3"/>
  <c r="I10" i="3"/>
  <c r="E10" i="3"/>
  <c r="D10" i="3"/>
  <c r="A11" i="3"/>
  <c r="C10" i="3"/>
  <c r="H10" i="3"/>
  <c r="G10" i="3"/>
  <c r="J76" i="2"/>
  <c r="K76" i="2" s="1"/>
  <c r="J64" i="2"/>
  <c r="K64" i="2" s="1"/>
  <c r="J28" i="2"/>
  <c r="K28" i="2"/>
  <c r="J20" i="2"/>
  <c r="K20" i="2"/>
  <c r="J12" i="2"/>
  <c r="K12" i="2"/>
  <c r="J74" i="2"/>
  <c r="K74" i="2" s="1"/>
  <c r="J27" i="2"/>
  <c r="K27" i="2" s="1"/>
  <c r="J19" i="2"/>
  <c r="K19" i="2" s="1"/>
  <c r="J11" i="2"/>
  <c r="K11" i="2" s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B19" i="2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J9" i="3"/>
  <c r="J72" i="2"/>
  <c r="K72" i="2" s="1"/>
  <c r="J56" i="2"/>
  <c r="K56" i="2" s="1"/>
  <c r="J44" i="2"/>
  <c r="K44" i="2" s="1"/>
  <c r="J40" i="2"/>
  <c r="K40" i="2" s="1"/>
  <c r="I81" i="2"/>
  <c r="J9" i="2"/>
  <c r="K9" i="2"/>
  <c r="J10" i="3" l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B20" i="2"/>
  <c r="I11" i="3"/>
  <c r="E11" i="3"/>
  <c r="H11" i="3"/>
  <c r="D11" i="3"/>
  <c r="A12" i="3"/>
  <c r="C11" i="3"/>
  <c r="G11" i="3"/>
  <c r="F11" i="3"/>
  <c r="K81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J48" i="3" s="1"/>
  <c r="M9" i="3"/>
  <c r="J81" i="2"/>
  <c r="B21" i="2" l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J11" i="3"/>
  <c r="H12" i="3"/>
  <c r="D12" i="3"/>
  <c r="A13" i="3"/>
  <c r="G12" i="3"/>
  <c r="C12" i="3"/>
  <c r="I12" i="3"/>
  <c r="F12" i="3"/>
  <c r="E12" i="3"/>
  <c r="J12" i="3" l="1"/>
  <c r="A14" i="3"/>
  <c r="G13" i="3"/>
  <c r="C13" i="3"/>
  <c r="F13" i="3"/>
  <c r="I13" i="3"/>
  <c r="H13" i="3"/>
  <c r="E13" i="3"/>
  <c r="D13" i="3"/>
  <c r="J13" i="3" l="1"/>
  <c r="F14" i="3"/>
  <c r="I14" i="3"/>
  <c r="E14" i="3"/>
  <c r="H14" i="3"/>
  <c r="G14" i="3"/>
  <c r="D14" i="3"/>
  <c r="A15" i="3"/>
  <c r="C14" i="3"/>
  <c r="J14" i="3" l="1"/>
  <c r="I15" i="3"/>
  <c r="E15" i="3"/>
  <c r="H15" i="3"/>
  <c r="D15" i="3"/>
  <c r="G15" i="3"/>
  <c r="F15" i="3"/>
  <c r="A16" i="3"/>
  <c r="C15" i="3"/>
  <c r="J15" i="3" l="1"/>
  <c r="H16" i="3"/>
  <c r="D16" i="3"/>
  <c r="A17" i="3"/>
  <c r="G16" i="3"/>
  <c r="C16" i="3"/>
  <c r="F16" i="3"/>
  <c r="E16" i="3"/>
  <c r="I16" i="3"/>
  <c r="J16" i="3" l="1"/>
  <c r="A18" i="3"/>
  <c r="G17" i="3"/>
  <c r="C17" i="3"/>
  <c r="F17" i="3"/>
  <c r="E17" i="3"/>
  <c r="D17" i="3"/>
  <c r="I17" i="3"/>
  <c r="H17" i="3"/>
  <c r="J17" i="3" l="1"/>
  <c r="F18" i="3"/>
  <c r="I18" i="3"/>
  <c r="E18" i="3"/>
  <c r="D18" i="3"/>
  <c r="A19" i="3"/>
  <c r="C18" i="3"/>
  <c r="H18" i="3"/>
  <c r="G18" i="3"/>
  <c r="J18" i="3" l="1"/>
  <c r="I19" i="3"/>
  <c r="E19" i="3"/>
  <c r="H19" i="3"/>
  <c r="D19" i="3"/>
  <c r="A20" i="3"/>
  <c r="C19" i="3"/>
  <c r="G19" i="3"/>
  <c r="F19" i="3"/>
  <c r="J19" i="3" l="1"/>
  <c r="H20" i="3"/>
  <c r="D20" i="3"/>
  <c r="A21" i="3"/>
  <c r="G20" i="3"/>
  <c r="C20" i="3"/>
  <c r="I20" i="3"/>
  <c r="F20" i="3"/>
  <c r="E20" i="3"/>
  <c r="A22" i="3" l="1"/>
  <c r="G21" i="3"/>
  <c r="C21" i="3"/>
  <c r="F21" i="3"/>
  <c r="I21" i="3"/>
  <c r="H21" i="3"/>
  <c r="E21" i="3"/>
  <c r="D21" i="3"/>
  <c r="J20" i="3"/>
  <c r="J21" i="3" l="1"/>
  <c r="F22" i="3"/>
  <c r="I22" i="3"/>
  <c r="E22" i="3"/>
  <c r="H22" i="3"/>
  <c r="G22" i="3"/>
  <c r="D22" i="3"/>
  <c r="A23" i="3"/>
  <c r="C22" i="3"/>
  <c r="I23" i="3" l="1"/>
  <c r="E23" i="3"/>
  <c r="H23" i="3"/>
  <c r="D23" i="3"/>
  <c r="G23" i="3"/>
  <c r="F23" i="3"/>
  <c r="A24" i="3"/>
  <c r="C23" i="3"/>
  <c r="J23" i="3" s="1"/>
  <c r="J22" i="3"/>
  <c r="H24" i="3" l="1"/>
  <c r="D24" i="3"/>
  <c r="A25" i="3"/>
  <c r="G24" i="3"/>
  <c r="C24" i="3"/>
  <c r="F24" i="3"/>
  <c r="E24" i="3"/>
  <c r="I24" i="3"/>
  <c r="A26" i="3" l="1"/>
  <c r="G25" i="3"/>
  <c r="C25" i="3"/>
  <c r="F25" i="3"/>
  <c r="E25" i="3"/>
  <c r="D25" i="3"/>
  <c r="I25" i="3"/>
  <c r="H25" i="3"/>
  <c r="J24" i="3"/>
  <c r="J25" i="3" l="1"/>
  <c r="F26" i="3"/>
  <c r="I26" i="3"/>
  <c r="E26" i="3"/>
  <c r="D26" i="3"/>
  <c r="A27" i="3"/>
  <c r="C26" i="3"/>
  <c r="H26" i="3"/>
  <c r="G26" i="3"/>
  <c r="J26" i="3" l="1"/>
  <c r="I27" i="3"/>
  <c r="E27" i="3"/>
  <c r="H27" i="3"/>
  <c r="D27" i="3"/>
  <c r="A28" i="3"/>
  <c r="C27" i="3"/>
  <c r="G27" i="3"/>
  <c r="F27" i="3"/>
  <c r="J27" i="3" l="1"/>
  <c r="H28" i="3"/>
  <c r="D28" i="3"/>
  <c r="A29" i="3"/>
  <c r="G28" i="3"/>
  <c r="C28" i="3"/>
  <c r="J28" i="3" s="1"/>
  <c r="I28" i="3"/>
  <c r="F28" i="3"/>
  <c r="E28" i="3"/>
  <c r="A30" i="3" l="1"/>
  <c r="G29" i="3"/>
  <c r="C29" i="3"/>
  <c r="F29" i="3"/>
  <c r="I29" i="3"/>
  <c r="H29" i="3"/>
  <c r="E29" i="3"/>
  <c r="D29" i="3"/>
  <c r="J29" i="3" l="1"/>
  <c r="F30" i="3"/>
  <c r="I30" i="3"/>
  <c r="E30" i="3"/>
  <c r="H30" i="3"/>
  <c r="G30" i="3"/>
  <c r="D30" i="3"/>
  <c r="A31" i="3"/>
  <c r="C30" i="3"/>
  <c r="I31" i="3" l="1"/>
  <c r="E31" i="3"/>
  <c r="H31" i="3"/>
  <c r="D31" i="3"/>
  <c r="G31" i="3"/>
  <c r="F31" i="3"/>
  <c r="A32" i="3"/>
  <c r="C31" i="3"/>
  <c r="J31" i="3" s="1"/>
  <c r="J30" i="3"/>
  <c r="H32" i="3" l="1"/>
  <c r="D32" i="3"/>
  <c r="A33" i="3"/>
  <c r="G32" i="3"/>
  <c r="C32" i="3"/>
  <c r="F32" i="3"/>
  <c r="E32" i="3"/>
  <c r="I32" i="3"/>
  <c r="A34" i="3" l="1"/>
  <c r="G33" i="3"/>
  <c r="C33" i="3"/>
  <c r="F33" i="3"/>
  <c r="E33" i="3"/>
  <c r="D33" i="3"/>
  <c r="I33" i="3"/>
  <c r="H33" i="3"/>
  <c r="J32" i="3"/>
  <c r="J33" i="3" l="1"/>
  <c r="F34" i="3"/>
  <c r="I34" i="3"/>
  <c r="E34" i="3"/>
  <c r="D34" i="3"/>
  <c r="A35" i="3"/>
  <c r="C34" i="3"/>
  <c r="H34" i="3"/>
  <c r="G34" i="3"/>
  <c r="J34" i="3" l="1"/>
  <c r="I35" i="3"/>
  <c r="E35" i="3"/>
  <c r="H35" i="3"/>
  <c r="D35" i="3"/>
  <c r="A36" i="3"/>
  <c r="C35" i="3"/>
  <c r="G35" i="3"/>
  <c r="F35" i="3"/>
  <c r="J35" i="3" l="1"/>
  <c r="H36" i="3"/>
  <c r="D36" i="3"/>
  <c r="A37" i="3"/>
  <c r="G36" i="3"/>
  <c r="C36" i="3"/>
  <c r="I36" i="3"/>
  <c r="F36" i="3"/>
  <c r="E36" i="3"/>
  <c r="A38" i="3" l="1"/>
  <c r="G37" i="3"/>
  <c r="C37" i="3"/>
  <c r="F37" i="3"/>
  <c r="I37" i="3"/>
  <c r="H37" i="3"/>
  <c r="E37" i="3"/>
  <c r="D37" i="3"/>
  <c r="J36" i="3"/>
  <c r="J37" i="3" l="1"/>
  <c r="F38" i="3"/>
  <c r="I38" i="3"/>
  <c r="E38" i="3"/>
  <c r="H38" i="3"/>
  <c r="G38" i="3"/>
  <c r="D38" i="3"/>
  <c r="A39" i="3"/>
  <c r="C38" i="3"/>
  <c r="I39" i="3" l="1"/>
  <c r="E39" i="3"/>
  <c r="H39" i="3"/>
  <c r="D39" i="3"/>
  <c r="G39" i="3"/>
  <c r="F39" i="3"/>
  <c r="A40" i="3"/>
  <c r="C39" i="3"/>
  <c r="J39" i="3" s="1"/>
  <c r="J38" i="3"/>
  <c r="H40" i="3" l="1"/>
  <c r="D40" i="3"/>
  <c r="A41" i="3"/>
  <c r="G40" i="3"/>
  <c r="C40" i="3"/>
  <c r="F40" i="3"/>
  <c r="E40" i="3"/>
  <c r="I40" i="3"/>
  <c r="A42" i="3" l="1"/>
  <c r="G41" i="3"/>
  <c r="C41" i="3"/>
  <c r="F41" i="3"/>
  <c r="E41" i="3"/>
  <c r="D41" i="3"/>
  <c r="I41" i="3"/>
  <c r="H41" i="3"/>
  <c r="J40" i="3"/>
  <c r="J41" i="3" l="1"/>
  <c r="F42" i="3"/>
  <c r="I42" i="3"/>
  <c r="E42" i="3"/>
  <c r="D42" i="3"/>
  <c r="A43" i="3"/>
  <c r="C42" i="3"/>
  <c r="H42" i="3"/>
  <c r="G42" i="3"/>
  <c r="J42" i="3" l="1"/>
  <c r="I43" i="3"/>
  <c r="E43" i="3"/>
  <c r="H43" i="3"/>
  <c r="D43" i="3"/>
  <c r="A44" i="3"/>
  <c r="C43" i="3"/>
  <c r="G43" i="3"/>
  <c r="F43" i="3"/>
  <c r="J43" i="3" l="1"/>
  <c r="H44" i="3"/>
  <c r="H45" i="3" s="1"/>
  <c r="D44" i="3"/>
  <c r="D45" i="3" s="1"/>
  <c r="G44" i="3"/>
  <c r="G45" i="3" s="1"/>
  <c r="C44" i="3"/>
  <c r="I44" i="3"/>
  <c r="I45" i="3" s="1"/>
  <c r="F44" i="3"/>
  <c r="F45" i="3" s="1"/>
  <c r="E44" i="3"/>
  <c r="E45" i="3" s="1"/>
  <c r="J44" i="3" l="1"/>
  <c r="J45" i="3" s="1"/>
  <c r="G46" i="3" s="1"/>
  <c r="C45" i="3"/>
  <c r="C46" i="3" s="1"/>
  <c r="D46" i="3" l="1"/>
  <c r="J46" i="3"/>
  <c r="J49" i="3"/>
  <c r="F46" i="3"/>
  <c r="I46" i="3"/>
  <c r="H46" i="3"/>
  <c r="E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<sst xmlns="http://schemas.openxmlformats.org/spreadsheetml/2006/main" count="3385" uniqueCount="622">
  <si>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</si>
  <si>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</si>
  <si>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</si>
  <si>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</si>
  <si>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</si>
  <si>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</si>
  <si>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</si>
  <si>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</si>
  <si>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</si>
  <si>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</si>
  <si>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</si>
  <si>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</si>
  <si>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</si>
  <si>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</si>
  <si>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</si>
  <si>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</si>
  <si>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</si>
  <si>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52675571000120</t>
  </si>
  <si>
    <t>TABGHA CONSTRUTORA</t>
  </si>
  <si>
    <t>ADM. ASSINATURA DO CONTRATO - NF A EMITIR</t>
  </si>
  <si>
    <t>06/08/2024</t>
  </si>
  <si>
    <t>ADM</t>
  </si>
  <si>
    <t>PIX: 52675571000120</t>
  </si>
  <si>
    <t>27648990687</t>
  </si>
  <si>
    <t>ROGÉRIO VASCONCELOS SANTOS</t>
  </si>
  <si>
    <t xml:space="preserve">ADM. ASSINATURA DO CONTRATO </t>
  </si>
  <si>
    <t>MO</t>
  </si>
  <si>
    <t>PIX: 31995901635</t>
  </si>
  <si>
    <t>42979237000378</t>
  </si>
  <si>
    <t>TECFER COM E IND DE FERRO E MAT CONSTR LTDA</t>
  </si>
  <si>
    <t>PREGOS, ARAMES - Nº 51702</t>
  </si>
  <si>
    <t>01/08/2024</t>
  </si>
  <si>
    <t>MAT</t>
  </si>
  <si>
    <t xml:space="preserve">MOTOBOY </t>
  </si>
  <si>
    <t>MHS SEGURANÇA DO TRABALHO - MENSALIDADE</t>
  </si>
  <si>
    <t>06240368636</t>
  </si>
  <si>
    <t>VANDER LUCIO JESUS DA SILVA</t>
  </si>
  <si>
    <t>DIÁRIA</t>
  </si>
  <si>
    <t>PIX: 06240368636</t>
  </si>
  <si>
    <t>17581836000634</t>
  </si>
  <si>
    <t>LOJA DO PAULO</t>
  </si>
  <si>
    <t>MATERIAIS DIVERSOS - NF 30034</t>
  </si>
  <si>
    <t>29/07/2024</t>
  </si>
  <si>
    <t>01234567890</t>
  </si>
  <si>
    <t>ROGÉRIO CÁSSIO DE SOUZA</t>
  </si>
  <si>
    <t>TOPOGRAFIA P/ EXECUÇÃO TERRAPLANAGEM</t>
  </si>
  <si>
    <t>SERV</t>
  </si>
  <si>
    <t>PIX: 31994499285</t>
  </si>
  <si>
    <t>07834753000141</t>
  </si>
  <si>
    <t>ANCORA PAPELARIA</t>
  </si>
  <si>
    <t>PLOTAGENS - NF A EMITIR</t>
  </si>
  <si>
    <t>PIX: ancorapapelaria@gmail.com</t>
  </si>
  <si>
    <t>17194994000127</t>
  </si>
  <si>
    <t>MINAS FERRAMENTAS LTDA</t>
  </si>
  <si>
    <t>FERRAMENTAS - AGUARDANDO NF</t>
  </si>
  <si>
    <t>31/07/2024</t>
  </si>
  <si>
    <t>07861005000158</t>
  </si>
  <si>
    <t>MADECLARA COMERCIO DE MADEIRAS LTDA</t>
  </si>
  <si>
    <t>MADEIRAS - ORC. 46968</t>
  </si>
  <si>
    <t>31989487968</t>
  </si>
  <si>
    <t>MISLANIA COELHO DE MATOS SANTOS</t>
  </si>
  <si>
    <t>SUPRESSÃO DA VEGETAÇÃO</t>
  </si>
  <si>
    <t>22/07/2024</t>
  </si>
  <si>
    <t>12312312300</t>
  </si>
  <si>
    <t xml:space="preserve">LEANDRO RIBEIRO MARTINS </t>
  </si>
  <si>
    <t>FRETE DOCUMENTOS</t>
  </si>
  <si>
    <t>09/07/2024</t>
  </si>
  <si>
    <t>DIV</t>
  </si>
  <si>
    <t>17254509000163</t>
  </si>
  <si>
    <t>CREA MG</t>
  </si>
  <si>
    <t>ART</t>
  </si>
  <si>
    <t>13/06/2024</t>
  </si>
  <si>
    <t>31971872702</t>
  </si>
  <si>
    <t>JOSÉ GERALDO DO NASCIMENTO</t>
  </si>
  <si>
    <t>SONDAGEM DA OBRA</t>
  </si>
  <si>
    <t>05/06/2024</t>
  </si>
  <si>
    <t>22934889000117</t>
  </si>
  <si>
    <t>PREFEITURA MUNICIPAL DE NOVA LIMA</t>
  </si>
  <si>
    <t>LICENÇA PARA TERRAPLANAGEM</t>
  </si>
  <si>
    <t>29/05/2024</t>
  </si>
  <si>
    <t>TP</t>
  </si>
  <si>
    <t>31992257606</t>
  </si>
  <si>
    <t>MARIA JOSÉ NEPOMUCENO</t>
  </si>
  <si>
    <t>FRETE DE TELHAS</t>
  </si>
  <si>
    <t>15746193000100</t>
  </si>
  <si>
    <t xml:space="preserve">TRILHA DE MINAS </t>
  </si>
  <si>
    <t>TERRAPLANAGEM</t>
  </si>
  <si>
    <t>02/08/2024</t>
  </si>
  <si>
    <t>18380847890</t>
  </si>
  <si>
    <t>HENRIQUE DA SILVA CASTRO</t>
  </si>
  <si>
    <t>TELHAS</t>
  </si>
  <si>
    <t>05519255660</t>
  </si>
  <si>
    <t>ROMULO DE CARVALHO JUNIOR</t>
  </si>
  <si>
    <t>SALÁRIO</t>
  </si>
  <si>
    <t>20/08/2024</t>
  </si>
  <si>
    <t>PIX: 05519255660</t>
  </si>
  <si>
    <t>04350370641</t>
  </si>
  <si>
    <t>ORTIZ ERMELINDO DIAS</t>
  </si>
  <si>
    <t>PIX: 04350370641</t>
  </si>
  <si>
    <t>02086696558</t>
  </si>
  <si>
    <t>GILVAN ALVES SILVA</t>
  </si>
  <si>
    <t>PIX: 02086696558</t>
  </si>
  <si>
    <t>14020167605</t>
  </si>
  <si>
    <t>FABIO JUNIO SOARES PAIVA</t>
  </si>
  <si>
    <t>PIX: 31987424379</t>
  </si>
  <si>
    <t>ADM. PARCELA 2/18</t>
  </si>
  <si>
    <t>38727707000177</t>
  </si>
  <si>
    <t>PASI SEGURO</t>
  </si>
  <si>
    <t>SEGURO COLABORADORES</t>
  </si>
  <si>
    <t>31/08/2024</t>
  </si>
  <si>
    <t>46423467000145</t>
  </si>
  <si>
    <t>MR DESENTUPIDORA</t>
  </si>
  <si>
    <t>LOCAÇÃO DE BANHEIRO QUIMICO -</t>
  </si>
  <si>
    <t>26/08/2024</t>
  </si>
  <si>
    <t>07409393000130</t>
  </si>
  <si>
    <t>LOCFER</t>
  </si>
  <si>
    <t>SERRA DE MADEIRA - NF 25608</t>
  </si>
  <si>
    <t>03/09/2024</t>
  </si>
  <si>
    <t>LOC</t>
  </si>
  <si>
    <t>31992052554</t>
  </si>
  <si>
    <t>JOÃO PAULO GUIMARÃES MARTINI</t>
  </si>
  <si>
    <t>METADE DO VALOR DA CESTA BASICA</t>
  </si>
  <si>
    <t>PIX: 31992052554</t>
  </si>
  <si>
    <t>12 DIAS VT E CAFÉ</t>
  </si>
  <si>
    <t>15/08/2024</t>
  </si>
  <si>
    <t>19 DIAS VT E CAFÉ</t>
  </si>
  <si>
    <t>08/08/2024</t>
  </si>
  <si>
    <t>20772709000112</t>
  </si>
  <si>
    <t>ALPHAVILLE COM DE MAT CONSTR LTDA</t>
  </si>
  <si>
    <t>AREIA, BRITA E CIMENTO - AGUARDANDO NF</t>
  </si>
  <si>
    <t>08858494000151</t>
  </si>
  <si>
    <t>OLIVIA CAETANO DE FARIA</t>
  </si>
  <si>
    <t>BLOCOS - AGUARDANDO NF</t>
  </si>
  <si>
    <t>14/08/2024</t>
  </si>
  <si>
    <t>14353608000104</t>
  </si>
  <si>
    <t>ECO SYSTEM</t>
  </si>
  <si>
    <t>50% FOSSA</t>
  </si>
  <si>
    <t>MARCAÇÃO DE EIXO DE PILARES</t>
  </si>
  <si>
    <t>10000000002</t>
  </si>
  <si>
    <t>MHS MENSALIDADE</t>
  </si>
  <si>
    <t>REFERENTE 08/2024</t>
  </si>
  <si>
    <t>09/09/2024</t>
  </si>
  <si>
    <t>10000000003</t>
  </si>
  <si>
    <t>MOTOBOY</t>
  </si>
  <si>
    <t>10000000004</t>
  </si>
  <si>
    <t>FOLHA DP</t>
  </si>
  <si>
    <t>37052904870</t>
  </si>
  <si>
    <t>VR AREIA E BRITA</t>
  </si>
  <si>
    <t>FRETE - PED. 4963</t>
  </si>
  <si>
    <t>06/09/2024</t>
  </si>
  <si>
    <t>PIX: 37052904870</t>
  </si>
  <si>
    <t>51708324000110</t>
  </si>
  <si>
    <t>AMAZONIA UNIFORMES LTDA</t>
  </si>
  <si>
    <t>UNIFORMES - NF 789</t>
  </si>
  <si>
    <t>18/09/2024</t>
  </si>
  <si>
    <t>41518575000188</t>
  </si>
  <si>
    <t>CARMO SION MATERIAIS DE CONSTRUÇÃO LTDA</t>
  </si>
  <si>
    <t>AREIA, BRITA E CIMENTO - NF 13776</t>
  </si>
  <si>
    <t>24/08/2024</t>
  </si>
  <si>
    <t>BRITA, CIMENTO - NF 13772</t>
  </si>
  <si>
    <t>17469701000177</t>
  </si>
  <si>
    <t>ARCELORMITTAL BRASIL</t>
  </si>
  <si>
    <t>AÇO - NF 398013</t>
  </si>
  <si>
    <t>30996544000116</t>
  </si>
  <si>
    <t>WORK MED</t>
  </si>
  <si>
    <t>REALIZAÇÃO DE EXAMES - NF 3291</t>
  </si>
  <si>
    <t>20/09/2024</t>
  </si>
  <si>
    <t>24200699000100</t>
  </si>
  <si>
    <t xml:space="preserve">ELITE EPIS </t>
  </si>
  <si>
    <t>EPIS - PARC. 1/2 - NF 105527</t>
  </si>
  <si>
    <t>16/09/2024</t>
  </si>
  <si>
    <t>17250275000348</t>
  </si>
  <si>
    <t xml:space="preserve">CASA FERREIRA GONÇALVES </t>
  </si>
  <si>
    <t>MATERIAIS HIDRAULICOS - NF 479459</t>
  </si>
  <si>
    <t>12454587000198</t>
  </si>
  <si>
    <t>CS MADEIRAS E MAT CONSTRUCAO</t>
  </si>
  <si>
    <t>CAPA DE CHUVA - NF 9464</t>
  </si>
  <si>
    <t>28/08/2024</t>
  </si>
  <si>
    <t>32392731000116</t>
  </si>
  <si>
    <t>DEPÓSITO 040</t>
  </si>
  <si>
    <t>MATERIAIS DIVERSOS - NF 1318</t>
  </si>
  <si>
    <t>TRANSPORTE</t>
  </si>
  <si>
    <t>CAFÉ</t>
  </si>
  <si>
    <t>15695872642</t>
  </si>
  <si>
    <t>ENILSON HENRIQUE DE OLIVEIRA</t>
  </si>
  <si>
    <t>PIX: 15695872642</t>
  </si>
  <si>
    <t>31986367059</t>
  </si>
  <si>
    <t>JOSÉ DE OLIVEIRA JUNIOR</t>
  </si>
  <si>
    <t>PIX: 31986367059</t>
  </si>
  <si>
    <t>12409998607</t>
  </si>
  <si>
    <t>MARCOS COSTA SANTOS</t>
  </si>
  <si>
    <t>TRANSPORTE E CAFÉ</t>
  </si>
  <si>
    <t>02/09/2024</t>
  </si>
  <si>
    <t>12924634652</t>
  </si>
  <si>
    <t>LUCAS ERON DELELIS DE ALMEIDA</t>
  </si>
  <si>
    <t>50 % FOSSA</t>
  </si>
  <si>
    <t>21/08/2024</t>
  </si>
  <si>
    <t>12139461665</t>
  </si>
  <si>
    <t>THAYRONE DA SILVA</t>
  </si>
  <si>
    <t>ADM. PARCELA 3/18</t>
  </si>
  <si>
    <t>BRITA - NF 13975</t>
  </si>
  <si>
    <t>01/10/2024</t>
  </si>
  <si>
    <t>AREIA, BRITA E CIMENTO - NF 13973</t>
  </si>
  <si>
    <t>AREIA - NF 13974</t>
  </si>
  <si>
    <t>MATERIAIS DIVERSOS - NF 1320</t>
  </si>
  <si>
    <t>25/09/2024</t>
  </si>
  <si>
    <t>MARTELO - NF 25814</t>
  </si>
  <si>
    <t>23/09/2024</t>
  </si>
  <si>
    <t>CORREIA - NF 2741</t>
  </si>
  <si>
    <t>04/10/2024</t>
  </si>
  <si>
    <t>SERRA MADEIRA - NF 25948</t>
  </si>
  <si>
    <t>24654133000220</t>
  </si>
  <si>
    <t xml:space="preserve">PLIMAX PERSONA </t>
  </si>
  <si>
    <t>CESTAS BASICAS - NF 256431</t>
  </si>
  <si>
    <t>28/09/2024</t>
  </si>
  <si>
    <t>30/09/2024</t>
  </si>
  <si>
    <t>97397491000198</t>
  </si>
  <si>
    <t>COMERCIAL ISO LTDA</t>
  </si>
  <si>
    <t>ESPAÇADORES - NF 60265</t>
  </si>
  <si>
    <t>02/10/2024</t>
  </si>
  <si>
    <t>17155342000183</t>
  </si>
  <si>
    <t>LOJA ELETRICA LTDA</t>
  </si>
  <si>
    <t>MATERIAIS ELÉTRICOS - NF 468065</t>
  </si>
  <si>
    <t>08/09/2024</t>
  </si>
  <si>
    <t>PIX: 31985907369</t>
  </si>
  <si>
    <t>PIX: 31993604019</t>
  </si>
  <si>
    <t>00360305000104</t>
  </si>
  <si>
    <t>FGTS</t>
  </si>
  <si>
    <t>COMPETENCIA 08/2024</t>
  </si>
  <si>
    <t>00394460000141</t>
  </si>
  <si>
    <t>INSS/IRRF</t>
  </si>
  <si>
    <t>10000000001</t>
  </si>
  <si>
    <t>MHS EVENTO SST ESOCIAL</t>
  </si>
  <si>
    <t>36245582000113</t>
  </si>
  <si>
    <t>MHS SEGURANÇA E MEDICINA DO TRABALHO</t>
  </si>
  <si>
    <t>REALIZAÇÃO DE EXAMES - NF A EMITIR</t>
  </si>
  <si>
    <t>62576321615</t>
  </si>
  <si>
    <t>MARCUS VINICIUS FERREIRA ANDRADE</t>
  </si>
  <si>
    <t>FRETE GELADEIRA</t>
  </si>
  <si>
    <t>05/09/2024</t>
  </si>
  <si>
    <t>37984081646</t>
  </si>
  <si>
    <t>LUIZA BATISTA DO NASCIMENTO</t>
  </si>
  <si>
    <t>GELADEIRA</t>
  </si>
  <si>
    <t>13938283000169</t>
  </si>
  <si>
    <t>BETON MIX</t>
  </si>
  <si>
    <t>CONCRETAGEM - NF 1323</t>
  </si>
  <si>
    <t>14/10/2024</t>
  </si>
  <si>
    <t>AREIA MEDIA - NF 14179</t>
  </si>
  <si>
    <t>31993936955</t>
  </si>
  <si>
    <t>EDSON FERREIRA DA SILVA</t>
  </si>
  <si>
    <t>ESCAVAÇÃO TUBULÃO - NF 73</t>
  </si>
  <si>
    <t>PIX: 31993936955</t>
  </si>
  <si>
    <t>14051624000142</t>
  </si>
  <si>
    <t>ALFATEC INSTALACOES</t>
  </si>
  <si>
    <t>PADRÃO CEMIG</t>
  </si>
  <si>
    <t>PIX: 14051624000142</t>
  </si>
  <si>
    <t>ADM. PARCELA 4/18</t>
  </si>
  <si>
    <t>13527660607</t>
  </si>
  <si>
    <t>UOSTON SANTOS COSTA</t>
  </si>
  <si>
    <t>PIX:  uostons12@gmail.com</t>
  </si>
  <si>
    <t>REFERENTE 09/2024</t>
  </si>
  <si>
    <t xml:space="preserve">RESCISÃO </t>
  </si>
  <si>
    <t>24/09/2024</t>
  </si>
  <si>
    <t>02697297000383</t>
  </si>
  <si>
    <t>UNIVERSO ELÉTRICO LTDA</t>
  </si>
  <si>
    <t>MATERIAIS ELÉTRICOS - NF 335595</t>
  </si>
  <si>
    <t>15/10/2024</t>
  </si>
  <si>
    <t>MAKITA, CHAVE DE FENDA - NF 31167</t>
  </si>
  <si>
    <t>17/10/2024</t>
  </si>
  <si>
    <t>09250736606</t>
  </si>
  <si>
    <t>KENDIS GONÇALVES DE MORAES</t>
  </si>
  <si>
    <t>VT E CAFÉ</t>
  </si>
  <si>
    <t>97230014620</t>
  </si>
  <si>
    <t>MARCELO PEREIRA DA SILVA</t>
  </si>
  <si>
    <t>74879413100</t>
  </si>
  <si>
    <t>SILVIO CEZAR BOLELE DA SILVA</t>
  </si>
  <si>
    <t>PIX: 31999741371</t>
  </si>
  <si>
    <t>PIX: 09250736606</t>
  </si>
  <si>
    <t>MADEIRAS - NF 6318</t>
  </si>
  <si>
    <t>26/09/2024</t>
  </si>
  <si>
    <t>09/10/2024</t>
  </si>
  <si>
    <t>CABEÇOTE - NF 469408</t>
  </si>
  <si>
    <t>12/09/2024</t>
  </si>
  <si>
    <t>MARTELO - NF 26280</t>
  </si>
  <si>
    <t>28/10/2024</t>
  </si>
  <si>
    <t>MARTELOS - NF 26203</t>
  </si>
  <si>
    <t>23/10/2024</t>
  </si>
  <si>
    <t>REALIZAÇÃO DE EXAMES - NF 3099</t>
  </si>
  <si>
    <t>22/10/2024</t>
  </si>
  <si>
    <t>CESTAS BASICAS - NF 259492</t>
  </si>
  <si>
    <t>31/10/2024</t>
  </si>
  <si>
    <t>SERRA MADEIRA - NF 26315</t>
  </si>
  <si>
    <t>04/11/2024</t>
  </si>
  <si>
    <t>44611590000164</t>
  </si>
  <si>
    <t>C3 TECNOLOGIA</t>
  </si>
  <si>
    <t>CHAPEIRA RELOGIO - NF 4206</t>
  </si>
  <si>
    <t>08/10/2024</t>
  </si>
  <si>
    <t>21/10/2024</t>
  </si>
  <si>
    <t>ROLAMENTO, TAMPA E PINHAO - NF 2770</t>
  </si>
  <si>
    <t>05/11/2024</t>
  </si>
  <si>
    <t>MÃO DE OBRA BETONEIRA - NF 109</t>
  </si>
  <si>
    <t>SERRA DE VIDEA - NF 2767</t>
  </si>
  <si>
    <t>00354731696</t>
  </si>
  <si>
    <t>LEONARDO F F MAIA</t>
  </si>
  <si>
    <t>RELOGIO DE PONTO</t>
  </si>
  <si>
    <t>18/10/2024</t>
  </si>
  <si>
    <t>PIX: 00354731696</t>
  </si>
  <si>
    <t>34713151000109</t>
  </si>
  <si>
    <t>CONSULTARELABCON</t>
  </si>
  <si>
    <t xml:space="preserve">CONTROLE TECNOLOGICO - FL 15793 </t>
  </si>
  <si>
    <t>25/10/2024</t>
  </si>
  <si>
    <t>MATERIAIS DIVERSOS - NF 1340</t>
  </si>
  <si>
    <t>42841924000160</t>
  </si>
  <si>
    <t>FERRAGENS SANTA MONICA LTDA</t>
  </si>
  <si>
    <t>AÇO - NF 68775</t>
  </si>
  <si>
    <t>41279565000137</t>
  </si>
  <si>
    <t>PEDRINHO CAÇAMBAS</t>
  </si>
  <si>
    <t>LOCAÇÃO DE CAÇAMBA - AGUARDANDO NF</t>
  </si>
  <si>
    <t>PIX: 41279565000137</t>
  </si>
  <si>
    <t>42619734649</t>
  </si>
  <si>
    <t>PAULO CESIO DA SILVA</t>
  </si>
  <si>
    <t>PIX: 42619734649</t>
  </si>
  <si>
    <t>04446069000102</t>
  </si>
  <si>
    <t>PENETRON BRASIL</t>
  </si>
  <si>
    <t>PENETRON - NF 30756</t>
  </si>
  <si>
    <t>11/10/2024</t>
  </si>
  <si>
    <t>03562661000107</t>
  </si>
  <si>
    <t>SAO JOSE DISTRIBUIDORA DE CIMENTO</t>
  </si>
  <si>
    <t>CIMENTO - NF 131813</t>
  </si>
  <si>
    <t>06/11/2024</t>
  </si>
  <si>
    <t>CONCRETAGEM - NF A EMITIR</t>
  </si>
  <si>
    <t>05512402000270</t>
  </si>
  <si>
    <t>DIPROTEC</t>
  </si>
  <si>
    <t>MATERIAIS DIVERSOS - NF A EMITIR</t>
  </si>
  <si>
    <t>10/10/2024</t>
  </si>
  <si>
    <t>REFERENTE 10/2024</t>
  </si>
  <si>
    <t>MARRETA, PRUMO E ASSENTO SANITARIO - NF 3046</t>
  </si>
  <si>
    <t>08/11/2024</t>
  </si>
  <si>
    <t>17015387000152</t>
  </si>
  <si>
    <t xml:space="preserve">UNIÃO IMPERMEABILIZANTES </t>
  </si>
  <si>
    <t>RESIPRIMER E BROXA - NF 13197</t>
  </si>
  <si>
    <t>18/11/2024</t>
  </si>
  <si>
    <t>MATERIAIS DIVERSOS - NF 1561</t>
  </si>
  <si>
    <t>BRITA - NF 14881</t>
  </si>
  <si>
    <t>15/11/2024</t>
  </si>
  <si>
    <t>BRITA - NF 14897</t>
  </si>
  <si>
    <t>MANGOTE, MOTOR, MANGOTE, MARTELETE - NF 26494</t>
  </si>
  <si>
    <t>AREIA - NF 14882</t>
  </si>
  <si>
    <t>CONCRETAGEM - NF 1508</t>
  </si>
  <si>
    <t>SERRA DE BANCADA - NF 26420</t>
  </si>
  <si>
    <t>09/11/2024</t>
  </si>
  <si>
    <t>AREIA - NF 14896</t>
  </si>
  <si>
    <t>10 DIAS VT E CAFÉ</t>
  </si>
  <si>
    <t>EQUIPAMENTOS DE PROTEÇÃO - NF 109986</t>
  </si>
  <si>
    <t>11/11/2024</t>
  </si>
  <si>
    <t xml:space="preserve">MATERIAIS PAPELARIA OBRA </t>
  </si>
  <si>
    <t>CONCRETAGEM - AGUARDANDO NF</t>
  </si>
  <si>
    <t>30/10/2024</t>
  </si>
  <si>
    <t>MATERIAIS DIVERSOS</t>
  </si>
  <si>
    <t>03098929000193</t>
  </si>
  <si>
    <t>SETE LAGOAS TRANSPORTES LTDA</t>
  </si>
  <si>
    <t>FRETE</t>
  </si>
  <si>
    <t>FRETE UNIFORMES</t>
  </si>
  <si>
    <t>ALUGUEL DE FORMA E KITS SLUMP - FL 15857</t>
  </si>
  <si>
    <t>16/11/2024</t>
  </si>
  <si>
    <t>CONTROLE TECNOLOGICO - FL 25604</t>
  </si>
  <si>
    <t>19/11/2024</t>
  </si>
  <si>
    <t>CESTAS BASICAS - NF 262824</t>
  </si>
  <si>
    <t>28/11/2024</t>
  </si>
  <si>
    <t>30/11/2024</t>
  </si>
  <si>
    <t>UNIFORMES - NF 907</t>
  </si>
  <si>
    <t>26/11/2024</t>
  </si>
  <si>
    <t>12463472000240</t>
  </si>
  <si>
    <t>IMA EPI LTDA</t>
  </si>
  <si>
    <t>BOTINAS - NF 161129</t>
  </si>
  <si>
    <t>MARTELO - NF 26641</t>
  </si>
  <si>
    <t>17475666000107</t>
  </si>
  <si>
    <t>LOMAC LOCAÇÕES</t>
  </si>
  <si>
    <t>LOCAÇÃO DE EQUIPAMENTOS - NF 1538</t>
  </si>
  <si>
    <t>02/12/2024</t>
  </si>
  <si>
    <t>CONCRETAGEM - NF 1617</t>
  </si>
  <si>
    <t>01/11/2024</t>
  </si>
  <si>
    <t>LOCAÇÃO DE EQUIPAMENTOS - NF 38747</t>
  </si>
  <si>
    <t>MATERIAIS DIVERSOS - NF 1572</t>
  </si>
  <si>
    <t>SERRA E ESMERILHADEIRA - NF 26722</t>
  </si>
  <si>
    <t>04/12/2024</t>
  </si>
  <si>
    <t>CIMENTO - NF 15317</t>
  </si>
  <si>
    <t>06/12/2024</t>
  </si>
  <si>
    <t>18850040000279</t>
  </si>
  <si>
    <t>CASA DAS LONAS LTDA</t>
  </si>
  <si>
    <t>LONA - NF 28871</t>
  </si>
  <si>
    <t>BRITA E CIMENTO - NF 15380</t>
  </si>
  <si>
    <t>10/12/2024</t>
  </si>
  <si>
    <t>SERRA DE VIDEA - NF 2785</t>
  </si>
  <si>
    <t>22/11/2024</t>
  </si>
  <si>
    <t>REALIZAÇÃO DE EXAMES - NF 3465</t>
  </si>
  <si>
    <t>21/11/2024</t>
  </si>
  <si>
    <t>45086515000194</t>
  </si>
  <si>
    <t>LISA PAPEIS LTDA</t>
  </si>
  <si>
    <t>TUBO - NF 2804</t>
  </si>
  <si>
    <t>11336324678</t>
  </si>
  <si>
    <t>ALAN SILVA MARQUES</t>
  </si>
  <si>
    <t>PIX: 33984676455</t>
  </si>
  <si>
    <t>13º SALÁRIO</t>
  </si>
  <si>
    <t>EMCEKRETE - AGUARDANDO NF</t>
  </si>
  <si>
    <t>12/11/2024</t>
  </si>
  <si>
    <t>00011336324678</t>
  </si>
  <si>
    <t>00015695872642</t>
  </si>
  <si>
    <t>00002086696558</t>
  </si>
  <si>
    <t>00031986367059</t>
  </si>
  <si>
    <t>00009250736606</t>
  </si>
  <si>
    <t>00012409998607</t>
  </si>
  <si>
    <t>00042619734649</t>
  </si>
  <si>
    <t>00005519255660</t>
  </si>
  <si>
    <t>00074879413100</t>
  </si>
  <si>
    <t>00013527660607</t>
  </si>
  <si>
    <t>00006240368636</t>
  </si>
  <si>
    <t>LOCAÇÃO DE CAÇAMBAS - AGUARDANDO NF</t>
  </si>
  <si>
    <t>ADM. PARCELA 5/18 - NF A EMITIR</t>
  </si>
  <si>
    <t>00027648990687</t>
  </si>
  <si>
    <t>ADM. PARCELA 5/18</t>
  </si>
  <si>
    <t>00000011126</t>
  </si>
  <si>
    <t>REF. 11/2024</t>
  </si>
  <si>
    <t>00000011207</t>
  </si>
  <si>
    <t>00000011398</t>
  </si>
  <si>
    <t>REF. 13º SALÁRIO</t>
  </si>
  <si>
    <t>MOTOR, MANGOTE, MARTELETE, ESMERILHADEIRA - NF 26934</t>
  </si>
  <si>
    <t>SERRA E MARTELO - NFº 26788</t>
  </si>
  <si>
    <t>GRAUTE - NF 15478</t>
  </si>
  <si>
    <t>30104788000147</t>
  </si>
  <si>
    <t>COMERCIAL CARMO SION LTDA</t>
  </si>
  <si>
    <t>BRITA - NF 15492</t>
  </si>
  <si>
    <t>BRITA E CIMENTO - NF 15468</t>
  </si>
  <si>
    <t>42542081000100</t>
  </si>
  <si>
    <t>MADEX MADEIRAS E COMPENSADOS LTDA</t>
  </si>
  <si>
    <t>MADEIRAS - NF 6062</t>
  </si>
  <si>
    <t>LONA - NF 29016</t>
  </si>
  <si>
    <t>CONCRETAGEM - NF 1741</t>
  </si>
  <si>
    <t>EMCEKRETE - NF 61534</t>
  </si>
  <si>
    <t>MST</t>
  </si>
  <si>
    <t>AÇO - NF 403955</t>
  </si>
  <si>
    <t>99700468615</t>
  </si>
  <si>
    <t>MARCIO RODRIGUES FERREIRA</t>
  </si>
  <si>
    <t>FRETE ANDAIME</t>
  </si>
  <si>
    <t>12095122623</t>
  </si>
  <si>
    <t>WANDERSON ROMUALDO DE SOUZA</t>
  </si>
  <si>
    <t>PIX: 12095122623</t>
  </si>
  <si>
    <t>02038736375</t>
  </si>
  <si>
    <t>MARCELO FERNANDES DE ALMEIDA</t>
  </si>
  <si>
    <t>PIX: 31994629438</t>
  </si>
  <si>
    <t>INSTALAÇÃO DE INFRA ESTRUTURA SUBSOLO</t>
  </si>
  <si>
    <t>08022030600</t>
  </si>
  <si>
    <t xml:space="preserve">WALTER BARBOSA DOS SANTOS </t>
  </si>
  <si>
    <t>CONCRETAGEM LAJE NIVEL GARAGEM</t>
  </si>
  <si>
    <t>PIX: 08022030600</t>
  </si>
  <si>
    <t>MOTOR, MANGOTE, MARTELETE - NF 26934</t>
  </si>
  <si>
    <t>-</t>
  </si>
  <si>
    <t>SERRA MADEIRA - NF 27068</t>
  </si>
  <si>
    <t>SERRA E MARTELO - NF 27133</t>
  </si>
  <si>
    <t>00000011045</t>
  </si>
  <si>
    <t>CESTAS BÁSICAS</t>
  </si>
  <si>
    <t>CESTAS DE NATAL - NF 269707</t>
  </si>
  <si>
    <t>LOCAÇÃO EQUIPAMENTOS - NF 1701</t>
  </si>
  <si>
    <t>LOCAÇÃO EQUIPAMENTOS - NF 38891</t>
  </si>
  <si>
    <t>LOCAÇÃO EQUIPAMENTOS - NF 38890</t>
  </si>
  <si>
    <t>MADEIRITE - NF 17395</t>
  </si>
  <si>
    <t>TELA E AÇO - NF 71778</t>
  </si>
  <si>
    <t>MATERIAIS DIVERSOS - NF 1575</t>
  </si>
  <si>
    <t>11144668000129</t>
  </si>
  <si>
    <t>BRASILOC LOCACAO DE EQUIPAMENTOS</t>
  </si>
  <si>
    <t xml:space="preserve">LOCAÇÃO DE EQUIPAMNTOS - ND 9321 </t>
  </si>
  <si>
    <t>14313602000103</t>
  </si>
  <si>
    <t>VIDA EQUIPAMENTOS DE PROTECAO</t>
  </si>
  <si>
    <t>EQUIPAMENTOS DE PROTEÇÃO - NF 28262 - PARC. 1/2</t>
  </si>
  <si>
    <t>EQUIPAMENTOS DE PROTEÇÃO - NF 28262 - PARC. 2/2</t>
  </si>
  <si>
    <t>PROTETOR DE VERGALHÃO</t>
  </si>
  <si>
    <t>CONCRETAGEM</t>
  </si>
  <si>
    <t>05350937642</t>
  </si>
  <si>
    <t>HENRY LOPES</t>
  </si>
  <si>
    <t>PIX: 05350937642</t>
  </si>
  <si>
    <t>REF. 12/2024</t>
  </si>
  <si>
    <t>LOCAÇÃO DE CAÇAMBAS</t>
  </si>
  <si>
    <t>MARTELETE, MOTOR, MANGOTE, ASPIRADOR</t>
  </si>
  <si>
    <t>27269</t>
  </si>
  <si>
    <t>MOTOR, MANGOTE, MARTELETE E ESMERILHADEIRA</t>
  </si>
  <si>
    <t>27214</t>
  </si>
  <si>
    <t>AREIA E GRAUTE</t>
  </si>
  <si>
    <t>16022</t>
  </si>
  <si>
    <t>CIMENTO</t>
  </si>
  <si>
    <t>16001</t>
  </si>
  <si>
    <t>BRITA</t>
  </si>
  <si>
    <t>16023</t>
  </si>
  <si>
    <t>2931</t>
  </si>
  <si>
    <t>CONTROLE TECNOLÓGICO - FL 16220</t>
  </si>
  <si>
    <t>UNIFORMES - NF 968</t>
  </si>
  <si>
    <t>968</t>
  </si>
  <si>
    <t>MATERIAIS ELÉTRICOS</t>
  </si>
  <si>
    <t>352404</t>
  </si>
  <si>
    <t>REAJUSTE</t>
  </si>
  <si>
    <t>REF. 12/2024 / 13º SALÁRIO</t>
  </si>
  <si>
    <t>272258</t>
  </si>
  <si>
    <t>SERRA MADEIRA</t>
  </si>
  <si>
    <t>27386</t>
  </si>
  <si>
    <t>LOCAÇÃO DE EQUIPAMENTOS - FL 39106</t>
  </si>
  <si>
    <t>ÇÃO DE EQUIPAMENTOS</t>
  </si>
  <si>
    <t>2025/53</t>
  </si>
  <si>
    <t>ÇÃO DE EQUIPAMENTOS - FL 9451</t>
  </si>
  <si>
    <t>CIMENTO E GRAUTE</t>
  </si>
  <si>
    <t>16094</t>
  </si>
  <si>
    <t>AÇO</t>
  </si>
  <si>
    <t>73063</t>
  </si>
  <si>
    <t>EMCEKRETE</t>
  </si>
  <si>
    <t>61815</t>
  </si>
  <si>
    <t>REF. DIÁRIAS 12/2024</t>
  </si>
  <si>
    <t>06876771652</t>
  </si>
  <si>
    <t>DEVISON DO NASCIMENTO</t>
  </si>
  <si>
    <t>PIX: 31971390332</t>
  </si>
  <si>
    <t>PIX: SEBASTIANA APARECIDA DA SILVA</t>
  </si>
  <si>
    <t>REF - 01/2025</t>
  </si>
  <si>
    <t>CONTROLE TECNOLOGICO DE MATERIAIS</t>
  </si>
  <si>
    <t>99</t>
  </si>
  <si>
    <t xml:space="preserve">MOTOR, MANGOTE, MARTELETE, ESMERILAHDEIRA </t>
  </si>
  <si>
    <t>27557</t>
  </si>
  <si>
    <t>SERRA DE VIDEA</t>
  </si>
  <si>
    <t>2861</t>
  </si>
  <si>
    <t>SERRA E MARTELO</t>
  </si>
  <si>
    <t>27475</t>
  </si>
  <si>
    <t>CESTAS BASICAS</t>
  </si>
  <si>
    <t>274378</t>
  </si>
  <si>
    <t>CIMENTO E DESMOLDANTE</t>
  </si>
  <si>
    <t>1623</t>
  </si>
  <si>
    <t>AREIA MEDIA</t>
  </si>
  <si>
    <t>16261</t>
  </si>
  <si>
    <t>DESMOLDANTE</t>
  </si>
  <si>
    <t>17840</t>
  </si>
  <si>
    <t>2935</t>
  </si>
  <si>
    <t>2940</t>
  </si>
  <si>
    <t>RESCISÃO</t>
  </si>
  <si>
    <t>MADEIRAS - PED. 48727</t>
  </si>
  <si>
    <t>2114</t>
  </si>
  <si>
    <t>ADM OBRA - PARC. 6/34</t>
  </si>
  <si>
    <t>LANÇAMENTO AUTOMÁTICO</t>
  </si>
  <si>
    <t>30104762000107</t>
  </si>
  <si>
    <t>VASCONCELOS &amp; RINALDI ENGENHARIA</t>
  </si>
  <si>
    <t>91941997600</t>
  </si>
  <si>
    <t>00091832600</t>
  </si>
  <si>
    <t>SAYMON NEVES DE MAGALHAES</t>
  </si>
  <si>
    <t xml:space="preserve">PROJETO E EXECUÇÃO DE PORTICO METALICO
</t>
  </si>
  <si>
    <t>PIX: 31975789879</t>
  </si>
  <si>
    <t xml:space="preserve">REF - 01/2025
</t>
  </si>
  <si>
    <t>MARTELETE</t>
  </si>
  <si>
    <t>27609</t>
  </si>
  <si>
    <t>62018</t>
  </si>
  <si>
    <t xml:space="preserve">LOCAÇÃO DE EQUIPAMENTOS - FL </t>
  </si>
  <si>
    <t>276254</t>
  </si>
  <si>
    <t>27730</t>
  </si>
  <si>
    <t>BOLETO ART</t>
  </si>
  <si>
    <t xml:space="preserve">BOLETO ART 
</t>
  </si>
  <si>
    <t xml:space="preserve">ALUGUEL DE FORMAS E KIT SLUMP - FL 16541
</t>
  </si>
  <si>
    <t>2945</t>
  </si>
  <si>
    <t>10338850619</t>
  </si>
  <si>
    <t>MATHEUS CRUZ ELIAS</t>
  </si>
  <si>
    <t xml:space="preserve">PROJETOS MCE ENGENHARIA
</t>
  </si>
  <si>
    <t>PIX: 10338850619</t>
  </si>
  <si>
    <t>ADM OBRA - PARC. 7/34</t>
  </si>
  <si>
    <t>Rua  Zodiaco, 87  Sala 07 – Santa  Lúcia - Belo Horizonte - MG
(31) 3654-6616 / (31) 99974-1241 /  (31) 98711-1139
rvr.engenharia@gmail.com / vinicius.rinaldi26@gmail.com</t>
  </si>
  <si>
    <t>JOSÉ PAULO DE SOUZA PEIXE</t>
  </si>
  <si>
    <t>Data Inicial:</t>
  </si>
  <si>
    <t>ALAMEDA DA TERNURA 0006, LOTE 369-B, QUADRA ÚNICA - Nº 55 - CONDOMINIO PASARGADA, NOVA LIMA/MG</t>
  </si>
  <si>
    <t>RESUMO DAS DESPESAS</t>
  </si>
  <si>
    <t>% ADM OBRA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</si>
  <si>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</si>
  <si>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</si>
  <si>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</si>
  <si>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</si>
  <si>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</si>
  <si>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</si>
  <si>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</si>
  <si>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</si>
  <si>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</si>
  <si>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</si>
  <si>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</si>
  <si>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</si>
  <si>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</si>
  <si>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</si>
  <si>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</si>
  <si>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</si>
  <si>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</si>
  <si>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</si>
  <si>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</si>
  <si>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</si>
  <si>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</si>
  <si>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</si>
  <si>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</si>
  <si>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</si>
  <si>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</si>
  <si>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</si>
  <si>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</si>
  <si>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</si>
  <si>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</si>
  <si>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</si>
  <si>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</si>
  <si>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</si>
  <si>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</si>
  <si>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</si>
  <si>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</si>
  <si>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</si>
  <si>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</si>
  <si>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</si>
  <si>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</si>
  <si>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</si>
  <si>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</si>
  <si>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</si>
  <si>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</si>
  <si>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</si>
  <si>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2024/080-0</t>
  </si>
  <si>
    <t>ATIVO</t>
  </si>
  <si>
    <t>Fixo</t>
  </si>
  <si>
    <t>4165.00</t>
  </si>
  <si>
    <t>PAGO</t>
  </si>
  <si>
    <t>PENDENTE</t>
  </si>
  <si>
    <t>7735.00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</si>
</sst>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-* #,##0.0_-;\-* #,##0.0_-;_-* &quot;-&quot;??_-;_-@_-"/>
    <numFmt numFmtId="170" formatCode="yyyy\-mm\-dd"/>
    <numFmt numFmtId="171" formatCode="#.##000"/>
    <numFmt numFmtId="172" formatCode="_(&quot;R$&quot;* #,##0.00_);_(&quot;R$&quot;* \(#,##0.00\);_(&quot;R$&quot;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2" fontId="5" fillId="0" borderId="0"/>
    <xf numFmtId="43" fontId="3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9" fontId="4" fillId="3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4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69" fontId="0" fillId="0" borderId="22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 applyProtection="1">
      <alignment vertical="center"/>
      <protection locked="0"/>
    </xf>
    <xf numFmtId="43" fontId="3" fillId="0" borderId="0" xfId="1" applyAlignment="1">
      <alignment vertical="center"/>
    </xf>
    <xf numFmtId="0" fontId="0" fillId="3" borderId="0" xfId="0" applyFill="1" applyAlignment="1">
      <alignment vertical="center"/>
    </xf>
    <xf numFmtId="4" fontId="0" fillId="0" borderId="0" xfId="0" applyNumberFormat="1"/>
    <xf numFmtId="0" fontId="0" fillId="0" borderId="0" xfId="0" quotePrefix="1"/>
    <xf numFmtId="0" fontId="11" fillId="4" borderId="0" xfId="8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4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7"/>
  <sheetViews>
    <sheetView tabSelected="1" zoomScale="80" zoomScaleNormal="80" workbookViewId="0">
      <pane ySplit="1" topLeftCell="A551" activePane="bottomLeft" state="frozen"/>
      <selection pane="bottomLeft" activeCell="A588" sqref="A588"/>
    </sheetView>
  </sheetViews>
  <sheetFormatPr defaultColWidth="11.125" defaultRowHeight="15.75" x14ac:dyDescent="0.25"/>
  <cols>
    <col min="1" max="1" width="12.125" style="53" customWidth="1"/>
    <col min="2" max="2" width="11" style="1" bestFit="1" customWidth="1"/>
    <col min="3" max="3" width="18.375" style="51" bestFit="1" customWidth="1"/>
    <col min="4" max="4" width="44.5" style="54" bestFit="1" customWidth="1"/>
    <col min="5" max="5" width="41.5" style="43" bestFit="1" customWidth="1"/>
    <col min="6" max="6" width="10.875" style="43" customWidth="1"/>
    <col min="7" max="7" width="12.5" style="57" bestFit="1" customWidth="1"/>
    <col min="8" max="8" width="7.625" style="60" bestFit="1" customWidth="1"/>
    <col min="9" max="9" width="11.5" style="57" bestFit="1" customWidth="1"/>
    <col min="10" max="10" width="11.875" style="6" bestFit="1" customWidth="1"/>
    <col min="11" max="11" width="13.375" style="55" bestFit="1" customWidth="1"/>
    <col min="12" max="12" width="41.375" style="1" bestFit="1" customWidth="1"/>
    <col min="13" max="13" width="20.5" style="51" customWidth="1"/>
    <col min="14" max="14" width="15" style="51" customWidth="1"/>
    <col min="15" max="15" width="9.625" style="51" customWidth="1"/>
    <col min="16" max="16" width="18.625" style="52" bestFit="1" customWidth="1"/>
    <col min="17" max="17" width="13.125" style="1" bestFit="1" customWidth="1"/>
    <col min="18" max="18" width="9.375" style="51" customWidth="1"/>
    <col min="19" max="25" width="11.125" style="1" customWidth="1"/>
    <col min="26" max="16384" width="11.125" style="1"/>
  </cols>
  <sheetData>
    <row r="1" spans="1:17" ht="24" customHeight="1" thickBot="1" x14ac:dyDescent="0.3">
      <c r="A1" s="46" t="s">
        <v>0</v>
      </c>
      <c r="B1" s="45" t="s">
        <v>1</v>
      </c>
      <c r="C1" s="47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58" t="s">
        <v>7</v>
      </c>
      <c r="I1" s="45" t="s">
        <v>8</v>
      </c>
      <c r="J1" s="48" t="s">
        <v>9</v>
      </c>
      <c r="K1" s="49" t="s">
        <v>10</v>
      </c>
      <c r="L1" s="50" t="s">
        <v>11</v>
      </c>
      <c r="M1" s="45" t="s">
        <v>12</v>
      </c>
      <c r="N1" s="65" t="s">
        <v>13</v>
      </c>
      <c r="O1" s="65" t="s">
        <v>14</v>
      </c>
      <c r="P1" s="52" t="s">
        <v>15</v>
      </c>
      <c r="Q1" s="1" t="s">
        <v>16</v>
      </c>
    </row>
    <row r="2" spans="1:17" ht="17.100000000000001" customHeight="1" thickTop="1" x14ac:dyDescent="0.25">
      <c r="A2" s="42">
        <v>45509</v>
      </c>
      <c r="B2" s="56">
        <v>2</v>
      </c>
      <c r="C2" t="s">
        <v>17</v>
      </c>
      <c r="D2" t="s">
        <v>18</v>
      </c>
      <c r="E2" t="s">
        <v>19</v>
      </c>
      <c r="G2" s="57">
        <v>4445</v>
      </c>
      <c r="H2" s="59"/>
      <c r="I2" s="57">
        <v>4445</v>
      </c>
      <c r="J2" t="s">
        <v>20</v>
      </c>
      <c r="K2" t="s">
        <v>21</v>
      </c>
      <c r="L2" t="s">
        <v>22</v>
      </c>
      <c r="M2" s="41"/>
      <c r="N2" t="str">
        <f t="shared" ref="N2:N65" si="0">IF(ISERROR(SEARCH("NF",E2,1)),"NÃO","SIM")</f>
        <v>SIM</v>
      </c>
      <c r="O2" t="str">
        <f t="shared" ref="O2:O65" si="1">IF($B2=5,"SIM","")</f>
        <v/>
      </c>
      <c r="P2" s="52" t="str">
        <f t="shared" ref="P2:P65" si="2">A2&amp;B2&amp;C2&amp;E2&amp;G2&amp;EDATE(J2,0)</f>
        <v>45509252675571000120ADM. ASSINATURA DO CONTRATO - NF A EMITIR444545510</v>
      </c>
      <c r="Q2" s="1">
        <f>IF(A2=0,"",VLOOKUP($A2,RESUMO!$A$8:$B$83,2,FALSE))</f>
        <v>1</v>
      </c>
    </row>
    <row r="3" spans="1:17" x14ac:dyDescent="0.25">
      <c r="A3" s="53">
        <v>45509</v>
      </c>
      <c r="B3" s="1">
        <v>2</v>
      </c>
      <c r="C3" s="51" t="s">
        <v>23</v>
      </c>
      <c r="D3" s="54" t="s">
        <v>24</v>
      </c>
      <c r="E3" s="43" t="s">
        <v>25</v>
      </c>
      <c r="G3" s="57">
        <v>8255</v>
      </c>
      <c r="I3" s="57">
        <v>8255</v>
      </c>
      <c r="J3" s="1" t="s">
        <v>20</v>
      </c>
      <c r="K3" s="55" t="s">
        <v>26</v>
      </c>
      <c r="L3" t="s">
        <v>27</v>
      </c>
      <c r="N3" t="str">
        <f t="shared" si="0"/>
        <v>NÃO</v>
      </c>
      <c r="O3" t="str">
        <f t="shared" si="1"/>
        <v/>
      </c>
      <c r="P3" s="52" t="str">
        <f t="shared" si="2"/>
        <v>45509227648990687ADM. ASSINATURA DO CONTRATO 825545510</v>
      </c>
      <c r="Q3" s="1">
        <f>IF(A3=0,"",VLOOKUP($A3,RESUMO!$A$8:$B$83,2,FALSE))</f>
        <v>1</v>
      </c>
    </row>
    <row r="4" spans="1:17" x14ac:dyDescent="0.25">
      <c r="A4" s="53">
        <v>45509</v>
      </c>
      <c r="B4" s="1">
        <v>5</v>
      </c>
      <c r="C4" s="51" t="s">
        <v>28</v>
      </c>
      <c r="D4" s="54" t="s">
        <v>29</v>
      </c>
      <c r="E4" s="43" t="s">
        <v>30</v>
      </c>
      <c r="G4" s="57">
        <v>450.97</v>
      </c>
      <c r="I4" s="57">
        <v>450.97</v>
      </c>
      <c r="J4" s="1" t="s">
        <v>31</v>
      </c>
      <c r="K4" s="55" t="s">
        <v>32</v>
      </c>
      <c r="N4" t="str">
        <f t="shared" si="0"/>
        <v>NÃO</v>
      </c>
      <c r="O4" t="str">
        <f t="shared" si="1"/>
        <v>SIM</v>
      </c>
      <c r="P4" s="52" t="str">
        <f t="shared" si="2"/>
        <v>45509542979237000378PREGOS, ARAMES - Nº 51702450,9745505</v>
      </c>
      <c r="Q4" s="1">
        <f>IF(A4=0,"",VLOOKUP($A4,RESUMO!$A$8:$B$83,2,FALSE))</f>
        <v>1</v>
      </c>
    </row>
    <row r="5" spans="1:17" x14ac:dyDescent="0.25">
      <c r="A5" s="53">
        <v>45509</v>
      </c>
      <c r="B5" s="62">
        <v>7</v>
      </c>
      <c r="C5" s="51" t="s">
        <v>23</v>
      </c>
      <c r="D5" s="54" t="s">
        <v>24</v>
      </c>
      <c r="E5" s="43" t="s">
        <v>33</v>
      </c>
      <c r="G5" s="57">
        <v>135</v>
      </c>
      <c r="I5" s="57">
        <v>135</v>
      </c>
      <c r="J5" s="1" t="s">
        <v>20</v>
      </c>
      <c r="K5" s="55" t="s">
        <v>26</v>
      </c>
      <c r="L5" t="s">
        <v>27</v>
      </c>
      <c r="N5" t="str">
        <f t="shared" si="0"/>
        <v>NÃO</v>
      </c>
      <c r="O5" t="str">
        <f t="shared" si="1"/>
        <v/>
      </c>
      <c r="P5" s="52" t="str">
        <f t="shared" si="2"/>
        <v>45509727648990687MOTOBOY 13545510</v>
      </c>
      <c r="Q5" s="1">
        <f>IF(A5=0,"",VLOOKUP($A5,RESUMO!$A$8:$B$83,2,FALSE))</f>
        <v>1</v>
      </c>
    </row>
    <row r="6" spans="1:17" x14ac:dyDescent="0.25">
      <c r="A6" s="53">
        <v>45509</v>
      </c>
      <c r="B6" s="62">
        <v>7</v>
      </c>
      <c r="C6" s="51" t="s">
        <v>23</v>
      </c>
      <c r="D6" s="54" t="s">
        <v>24</v>
      </c>
      <c r="E6" s="43" t="s">
        <v>34</v>
      </c>
      <c r="G6" s="57">
        <v>372</v>
      </c>
      <c r="I6" s="57">
        <v>372</v>
      </c>
      <c r="J6" s="1" t="s">
        <v>20</v>
      </c>
      <c r="K6" s="55" t="s">
        <v>26</v>
      </c>
      <c r="L6" t="s">
        <v>27</v>
      </c>
      <c r="N6" t="str">
        <f t="shared" si="0"/>
        <v>NÃO</v>
      </c>
      <c r="O6" t="str">
        <f t="shared" si="1"/>
        <v/>
      </c>
      <c r="P6" s="52" t="str">
        <f t="shared" si="2"/>
        <v>45509727648990687MHS SEGURANÇA DO TRABALHO - MENSALIDADE37245510</v>
      </c>
      <c r="Q6" s="1">
        <f>IF(A6=0,"",VLOOKUP($A6,RESUMO!$A$8:$B$83,2,FALSE))</f>
        <v>1</v>
      </c>
    </row>
    <row r="7" spans="1:17" x14ac:dyDescent="0.25">
      <c r="A7" s="53">
        <v>45509</v>
      </c>
      <c r="B7" s="1">
        <v>1</v>
      </c>
      <c r="C7" s="51" t="s">
        <v>35</v>
      </c>
      <c r="D7" s="54" t="s">
        <v>36</v>
      </c>
      <c r="E7" s="43" t="s">
        <v>37</v>
      </c>
      <c r="G7" s="57">
        <v>350</v>
      </c>
      <c r="H7" s="60">
        <v>5</v>
      </c>
      <c r="I7" s="57">
        <v>1750</v>
      </c>
      <c r="J7" s="1" t="s">
        <v>20</v>
      </c>
      <c r="K7" s="55" t="s">
        <v>26</v>
      </c>
      <c r="L7" t="s">
        <v>38</v>
      </c>
      <c r="N7" t="str">
        <f t="shared" si="0"/>
        <v>NÃO</v>
      </c>
      <c r="O7" t="str">
        <f t="shared" si="1"/>
        <v/>
      </c>
      <c r="P7" s="52" t="str">
        <f t="shared" si="2"/>
        <v>45509106240368636DIÁRIA35045510</v>
      </c>
      <c r="Q7" s="1">
        <f>IF(A7=0,"",VLOOKUP($A7,RESUMO!$A$8:$B$83,2,FALSE))</f>
        <v>1</v>
      </c>
    </row>
    <row r="8" spans="1:17" x14ac:dyDescent="0.25">
      <c r="A8" s="53">
        <v>45509</v>
      </c>
      <c r="B8" s="1">
        <v>5</v>
      </c>
      <c r="C8" s="51" t="s">
        <v>39</v>
      </c>
      <c r="D8" s="54" t="s">
        <v>40</v>
      </c>
      <c r="E8" s="43" t="s">
        <v>41</v>
      </c>
      <c r="G8" s="57">
        <v>611.6</v>
      </c>
      <c r="I8" s="57">
        <v>611.6</v>
      </c>
      <c r="J8" s="1" t="s">
        <v>42</v>
      </c>
      <c r="K8" s="55" t="s">
        <v>32</v>
      </c>
      <c r="N8" t="str">
        <f t="shared" si="0"/>
        <v>SIM</v>
      </c>
      <c r="O8" t="str">
        <f t="shared" si="1"/>
        <v>SIM</v>
      </c>
      <c r="P8" s="52" t="str">
        <f t="shared" si="2"/>
        <v>45509517581836000634MATERIAIS DIVERSOS - NF 30034611,645502</v>
      </c>
      <c r="Q8" s="1">
        <f>IF(A8=0,"",VLOOKUP($A8,RESUMO!$A$8:$B$83,2,FALSE))</f>
        <v>1</v>
      </c>
    </row>
    <row r="9" spans="1:17" x14ac:dyDescent="0.25">
      <c r="A9" s="53">
        <v>45509</v>
      </c>
      <c r="B9" s="1">
        <v>2</v>
      </c>
      <c r="C9" s="51" t="s">
        <v>43</v>
      </c>
      <c r="D9" s="54" t="s">
        <v>44</v>
      </c>
      <c r="E9" s="43" t="s">
        <v>45</v>
      </c>
      <c r="G9" s="57">
        <v>3100</v>
      </c>
      <c r="I9" s="57">
        <v>3100</v>
      </c>
      <c r="J9" s="1" t="s">
        <v>20</v>
      </c>
      <c r="K9" s="55" t="s">
        <v>46</v>
      </c>
      <c r="L9" t="s">
        <v>47</v>
      </c>
      <c r="N9" t="str">
        <f t="shared" si="0"/>
        <v>NÃO</v>
      </c>
      <c r="O9" t="str">
        <f t="shared" si="1"/>
        <v/>
      </c>
      <c r="P9" s="52" t="str">
        <f t="shared" si="2"/>
        <v>45509201234567890TOPOGRAFIA P/ EXECUÇÃO TERRAPLANAGEM310045510</v>
      </c>
      <c r="Q9" s="1">
        <f>IF(A9=0,"",VLOOKUP($A9,RESUMO!$A$8:$B$83,2,FALSE))</f>
        <v>1</v>
      </c>
    </row>
    <row r="10" spans="1:17" x14ac:dyDescent="0.25">
      <c r="A10" s="53">
        <v>45509</v>
      </c>
      <c r="B10" s="1">
        <v>2</v>
      </c>
      <c r="C10" s="51" t="s">
        <v>48</v>
      </c>
      <c r="D10" s="54" t="s">
        <v>49</v>
      </c>
      <c r="E10" s="43" t="s">
        <v>50</v>
      </c>
      <c r="G10" s="57">
        <v>188</v>
      </c>
      <c r="I10" s="57">
        <v>188</v>
      </c>
      <c r="J10" s="1" t="s">
        <v>20</v>
      </c>
      <c r="K10" s="55" t="s">
        <v>46</v>
      </c>
      <c r="L10" t="s">
        <v>51</v>
      </c>
      <c r="N10" t="str">
        <f t="shared" si="0"/>
        <v>SIM</v>
      </c>
      <c r="O10" t="str">
        <f t="shared" si="1"/>
        <v/>
      </c>
      <c r="P10" s="52" t="str">
        <f t="shared" si="2"/>
        <v>45509207834753000141PLOTAGENS - NF A EMITIR18845510</v>
      </c>
      <c r="Q10" s="1">
        <f>IF(A10=0,"",VLOOKUP($A10,RESUMO!$A$8:$B$83,2,FALSE))</f>
        <v>1</v>
      </c>
    </row>
    <row r="11" spans="1:17" x14ac:dyDescent="0.25">
      <c r="A11" s="53">
        <v>45509</v>
      </c>
      <c r="B11" s="1">
        <v>5</v>
      </c>
      <c r="C11" s="51" t="s">
        <v>52</v>
      </c>
      <c r="D11" s="54" t="s">
        <v>53</v>
      </c>
      <c r="E11" s="43" t="s">
        <v>54</v>
      </c>
      <c r="G11" s="57">
        <v>1064.51</v>
      </c>
      <c r="I11" s="57">
        <v>1064.51</v>
      </c>
      <c r="J11" s="1" t="s">
        <v>55</v>
      </c>
      <c r="K11" s="55" t="s">
        <v>32</v>
      </c>
      <c r="N11" t="str">
        <f t="shared" si="0"/>
        <v>SIM</v>
      </c>
      <c r="O11" t="str">
        <f t="shared" si="1"/>
        <v>SIM</v>
      </c>
      <c r="P11" s="52" t="str">
        <f t="shared" si="2"/>
        <v>45509517194994000127FERRAMENTAS - AGUARDANDO NF1064,5145504</v>
      </c>
      <c r="Q11" s="1">
        <f>IF(A11=0,"",VLOOKUP($A11,RESUMO!$A$8:$B$83,2,FALSE))</f>
        <v>1</v>
      </c>
    </row>
    <row r="12" spans="1:17" x14ac:dyDescent="0.25">
      <c r="A12" s="53">
        <v>45509</v>
      </c>
      <c r="B12" s="1">
        <v>5</v>
      </c>
      <c r="C12" s="51" t="s">
        <v>56</v>
      </c>
      <c r="D12" s="54" t="s">
        <v>57</v>
      </c>
      <c r="E12" s="43" t="s">
        <v>58</v>
      </c>
      <c r="G12" s="57">
        <v>9400</v>
      </c>
      <c r="I12" s="57">
        <v>9400</v>
      </c>
      <c r="J12" s="1" t="s">
        <v>42</v>
      </c>
      <c r="K12" s="55" t="s">
        <v>32</v>
      </c>
      <c r="N12" t="str">
        <f t="shared" si="0"/>
        <v>NÃO</v>
      </c>
      <c r="O12" t="str">
        <f t="shared" si="1"/>
        <v>SIM</v>
      </c>
      <c r="P12" s="52" t="str">
        <f t="shared" si="2"/>
        <v>45509507861005000158MADEIRAS - ORC. 46968940045502</v>
      </c>
      <c r="Q12" s="1">
        <f>IF(A12=0,"",VLOOKUP($A12,RESUMO!$A$8:$B$83,2,FALSE))</f>
        <v>1</v>
      </c>
    </row>
    <row r="13" spans="1:17" x14ac:dyDescent="0.25">
      <c r="A13" s="53">
        <v>45509</v>
      </c>
      <c r="B13" s="1">
        <v>5</v>
      </c>
      <c r="C13" s="51" t="s">
        <v>59</v>
      </c>
      <c r="D13" s="54" t="s">
        <v>60</v>
      </c>
      <c r="E13" s="43" t="s">
        <v>61</v>
      </c>
      <c r="G13" s="57">
        <v>1800</v>
      </c>
      <c r="I13" s="57">
        <v>1800</v>
      </c>
      <c r="J13" s="1" t="s">
        <v>62</v>
      </c>
      <c r="K13" s="55" t="s">
        <v>46</v>
      </c>
      <c r="N13" t="str">
        <f t="shared" si="0"/>
        <v>NÃO</v>
      </c>
      <c r="O13" t="str">
        <f t="shared" si="1"/>
        <v>SIM</v>
      </c>
      <c r="P13" s="52" t="str">
        <f t="shared" si="2"/>
        <v>45509531989487968SUPRESSÃO DA VEGETAÇÃO180045495</v>
      </c>
      <c r="Q13" s="1">
        <f>IF(A13=0,"",VLOOKUP($A13,RESUMO!$A$8:$B$83,2,FALSE))</f>
        <v>1</v>
      </c>
    </row>
    <row r="14" spans="1:17" x14ac:dyDescent="0.25">
      <c r="A14" s="53">
        <v>45509</v>
      </c>
      <c r="B14" s="1">
        <v>5</v>
      </c>
      <c r="C14" s="51" t="s">
        <v>63</v>
      </c>
      <c r="D14" s="54" t="s">
        <v>64</v>
      </c>
      <c r="E14" s="43" t="s">
        <v>65</v>
      </c>
      <c r="G14" s="57">
        <v>20</v>
      </c>
      <c r="I14" s="57">
        <v>20</v>
      </c>
      <c r="J14" s="1" t="s">
        <v>66</v>
      </c>
      <c r="K14" s="55" t="s">
        <v>67</v>
      </c>
      <c r="N14" t="str">
        <f t="shared" si="0"/>
        <v>NÃO</v>
      </c>
      <c r="O14" t="str">
        <f t="shared" si="1"/>
        <v>SIM</v>
      </c>
      <c r="P14" s="52" t="str">
        <f t="shared" si="2"/>
        <v>45509512312312300FRETE DOCUMENTOS2045482</v>
      </c>
      <c r="Q14" s="1">
        <f>IF(A14=0,"",VLOOKUP($A14,RESUMO!$A$8:$B$83,2,FALSE))</f>
        <v>1</v>
      </c>
    </row>
    <row r="15" spans="1:17" x14ac:dyDescent="0.25">
      <c r="A15" s="53">
        <v>45509</v>
      </c>
      <c r="B15" s="1">
        <v>5</v>
      </c>
      <c r="C15" s="51" t="s">
        <v>68</v>
      </c>
      <c r="D15" s="54" t="s">
        <v>69</v>
      </c>
      <c r="E15" s="43" t="s">
        <v>70</v>
      </c>
      <c r="G15" s="57">
        <v>262.55</v>
      </c>
      <c r="I15" s="57">
        <v>262.55</v>
      </c>
      <c r="J15" s="1" t="s">
        <v>71</v>
      </c>
      <c r="K15" s="55" t="s">
        <v>67</v>
      </c>
      <c r="N15" t="str">
        <f t="shared" si="0"/>
        <v>NÃO</v>
      </c>
      <c r="O15" t="str">
        <f t="shared" si="1"/>
        <v>SIM</v>
      </c>
      <c r="P15" s="52" t="str">
        <f t="shared" si="2"/>
        <v>45509517254509000163ART262,5545456</v>
      </c>
      <c r="Q15" s="1">
        <f>IF(A15=0,"",VLOOKUP($A15,RESUMO!$A$8:$B$83,2,FALSE))</f>
        <v>1</v>
      </c>
    </row>
    <row r="16" spans="1:17" x14ac:dyDescent="0.25">
      <c r="A16" s="53">
        <v>45509</v>
      </c>
      <c r="B16" s="1">
        <v>5</v>
      </c>
      <c r="C16" s="51" t="s">
        <v>72</v>
      </c>
      <c r="D16" s="54" t="s">
        <v>73</v>
      </c>
      <c r="E16" s="43" t="s">
        <v>74</v>
      </c>
      <c r="G16" s="57">
        <v>950</v>
      </c>
      <c r="I16" s="57">
        <v>950</v>
      </c>
      <c r="J16" s="1" t="s">
        <v>75</v>
      </c>
      <c r="K16" s="55" t="s">
        <v>46</v>
      </c>
      <c r="N16" t="str">
        <f t="shared" si="0"/>
        <v>NÃO</v>
      </c>
      <c r="O16" t="str">
        <f t="shared" si="1"/>
        <v>SIM</v>
      </c>
      <c r="P16" s="52" t="str">
        <f t="shared" si="2"/>
        <v>45509531971872702SONDAGEM DA OBRA95045448</v>
      </c>
      <c r="Q16" s="1">
        <f>IF(A16=0,"",VLOOKUP($A16,RESUMO!$A$8:$B$83,2,FALSE))</f>
        <v>1</v>
      </c>
    </row>
    <row r="17" spans="1:17" x14ac:dyDescent="0.25">
      <c r="A17" s="53">
        <v>45509</v>
      </c>
      <c r="B17" s="1">
        <v>5</v>
      </c>
      <c r="C17" s="51" t="s">
        <v>76</v>
      </c>
      <c r="D17" s="54" t="s">
        <v>77</v>
      </c>
      <c r="E17" s="43" t="s">
        <v>78</v>
      </c>
      <c r="G17" s="57">
        <v>66.17</v>
      </c>
      <c r="I17" s="57">
        <v>66.17</v>
      </c>
      <c r="J17" s="1" t="s">
        <v>79</v>
      </c>
      <c r="K17" s="55" t="s">
        <v>80</v>
      </c>
      <c r="N17" t="str">
        <f t="shared" si="0"/>
        <v>NÃO</v>
      </c>
      <c r="O17" t="str">
        <f t="shared" si="1"/>
        <v>SIM</v>
      </c>
      <c r="P17" s="52" t="str">
        <f t="shared" si="2"/>
        <v>45509522934889000117LICENÇA PARA TERRAPLANAGEM66,1745441</v>
      </c>
      <c r="Q17" s="1">
        <f>IF(A17=0,"",VLOOKUP($A17,RESUMO!$A$8:$B$83,2,FALSE))</f>
        <v>1</v>
      </c>
    </row>
    <row r="18" spans="1:17" x14ac:dyDescent="0.25">
      <c r="A18" s="53">
        <v>45509</v>
      </c>
      <c r="B18" s="1">
        <v>5</v>
      </c>
      <c r="C18" s="51" t="s">
        <v>81</v>
      </c>
      <c r="D18" s="54" t="s">
        <v>82</v>
      </c>
      <c r="E18" s="43" t="s">
        <v>83</v>
      </c>
      <c r="G18" s="57">
        <v>450</v>
      </c>
      <c r="I18" s="57">
        <v>450</v>
      </c>
      <c r="J18" s="1" t="s">
        <v>31</v>
      </c>
      <c r="K18" s="55" t="s">
        <v>46</v>
      </c>
      <c r="N18" t="str">
        <f t="shared" si="0"/>
        <v>NÃO</v>
      </c>
      <c r="O18" t="str">
        <f t="shared" si="1"/>
        <v>SIM</v>
      </c>
      <c r="P18" s="52" t="str">
        <f t="shared" si="2"/>
        <v>45509531992257606FRETE DE TELHAS45045505</v>
      </c>
      <c r="Q18" s="1">
        <f>IF(A18=0,"",VLOOKUP($A18,RESUMO!$A$8:$B$83,2,FALSE))</f>
        <v>1</v>
      </c>
    </row>
    <row r="19" spans="1:17" x14ac:dyDescent="0.25">
      <c r="A19" s="53">
        <v>45509</v>
      </c>
      <c r="B19" s="1">
        <v>5</v>
      </c>
      <c r="C19" s="51" t="s">
        <v>84</v>
      </c>
      <c r="D19" s="54" t="s">
        <v>85</v>
      </c>
      <c r="E19" s="43" t="s">
        <v>86</v>
      </c>
      <c r="G19" s="57">
        <v>26360</v>
      </c>
      <c r="I19" s="57">
        <v>26360</v>
      </c>
      <c r="J19" s="1" t="s">
        <v>87</v>
      </c>
      <c r="K19" s="55" t="s">
        <v>46</v>
      </c>
      <c r="N19" t="str">
        <f t="shared" si="0"/>
        <v>NÃO</v>
      </c>
      <c r="O19" t="str">
        <f t="shared" si="1"/>
        <v>SIM</v>
      </c>
      <c r="P19" s="52" t="str">
        <f t="shared" si="2"/>
        <v>45509515746193000100TERRAPLANAGEM2636045506</v>
      </c>
      <c r="Q19" s="1">
        <f>IF(A19=0,"",VLOOKUP($A19,RESUMO!$A$8:$B$83,2,FALSE))</f>
        <v>1</v>
      </c>
    </row>
    <row r="20" spans="1:17" x14ac:dyDescent="0.25">
      <c r="A20" s="53">
        <v>45509</v>
      </c>
      <c r="B20" s="1">
        <v>5</v>
      </c>
      <c r="C20" s="51" t="s">
        <v>88</v>
      </c>
      <c r="D20" s="54" t="s">
        <v>89</v>
      </c>
      <c r="E20" s="43" t="s">
        <v>90</v>
      </c>
      <c r="G20" s="57">
        <v>5300</v>
      </c>
      <c r="I20" s="57">
        <v>5300</v>
      </c>
      <c r="J20" s="1" t="s">
        <v>31</v>
      </c>
      <c r="K20" s="55" t="s">
        <v>32</v>
      </c>
      <c r="N20" t="str">
        <f t="shared" si="0"/>
        <v>NÃO</v>
      </c>
      <c r="O20" t="str">
        <f t="shared" si="1"/>
        <v>SIM</v>
      </c>
      <c r="P20" s="52" t="str">
        <f t="shared" si="2"/>
        <v>45509518380847890TELHAS530045505</v>
      </c>
      <c r="Q20" s="1">
        <f>IF(A20=0,"",VLOOKUP($A20,RESUMO!$A$8:$B$83,2,FALSE))</f>
        <v>1</v>
      </c>
    </row>
    <row r="21" spans="1:17" x14ac:dyDescent="0.25">
      <c r="A21" s="53">
        <v>45524</v>
      </c>
      <c r="B21" s="1">
        <v>1</v>
      </c>
      <c r="C21" s="51" t="s">
        <v>91</v>
      </c>
      <c r="D21" s="54" t="s">
        <v>92</v>
      </c>
      <c r="E21" s="43" t="s">
        <v>93</v>
      </c>
      <c r="G21" s="57">
        <v>708.24</v>
      </c>
      <c r="I21" s="57">
        <v>708.24</v>
      </c>
      <c r="J21" s="1" t="s">
        <v>94</v>
      </c>
      <c r="K21" s="55" t="s">
        <v>26</v>
      </c>
      <c r="L21" t="s">
        <v>95</v>
      </c>
      <c r="N21" t="str">
        <f t="shared" si="0"/>
        <v>NÃO</v>
      </c>
      <c r="O21" t="str">
        <f t="shared" si="1"/>
        <v/>
      </c>
      <c r="P21" s="52" t="str">
        <f t="shared" si="2"/>
        <v>45524105519255660SALÁRIO708,2445524</v>
      </c>
      <c r="Q21" s="1">
        <f>IF(A21=0,"",VLOOKUP($A21,RESUMO!$A$8:$B$83,2,FALSE))</f>
        <v>2</v>
      </c>
    </row>
    <row r="22" spans="1:17" x14ac:dyDescent="0.25">
      <c r="A22" s="53">
        <v>45524</v>
      </c>
      <c r="B22" s="1">
        <v>1</v>
      </c>
      <c r="C22" s="51" t="s">
        <v>96</v>
      </c>
      <c r="D22" s="54" t="s">
        <v>97</v>
      </c>
      <c r="E22" s="43" t="s">
        <v>93</v>
      </c>
      <c r="G22" s="57">
        <v>557.09</v>
      </c>
      <c r="I22" s="57">
        <v>557.09</v>
      </c>
      <c r="J22" s="1" t="s">
        <v>94</v>
      </c>
      <c r="K22" s="55" t="s">
        <v>26</v>
      </c>
      <c r="L22" t="s">
        <v>98</v>
      </c>
      <c r="N22" t="str">
        <f t="shared" si="0"/>
        <v>NÃO</v>
      </c>
      <c r="O22" t="str">
        <f t="shared" si="1"/>
        <v/>
      </c>
      <c r="P22" s="52" t="str">
        <f t="shared" si="2"/>
        <v>45524104350370641SALÁRIO557,0945524</v>
      </c>
      <c r="Q22" s="1">
        <f>IF(A22=0,"",VLOOKUP($A22,RESUMO!$A$8:$B$83,2,FALSE))</f>
        <v>2</v>
      </c>
    </row>
    <row r="23" spans="1:17" x14ac:dyDescent="0.25">
      <c r="A23" s="53">
        <v>45524</v>
      </c>
      <c r="B23" s="1">
        <v>1</v>
      </c>
      <c r="C23" s="51" t="s">
        <v>99</v>
      </c>
      <c r="D23" s="54" t="s">
        <v>100</v>
      </c>
      <c r="E23" s="43" t="s">
        <v>93</v>
      </c>
      <c r="G23" s="57">
        <v>662.88</v>
      </c>
      <c r="I23" s="57">
        <v>662.88</v>
      </c>
      <c r="J23" s="1" t="s">
        <v>94</v>
      </c>
      <c r="K23" s="55" t="s">
        <v>26</v>
      </c>
      <c r="L23" t="s">
        <v>101</v>
      </c>
      <c r="N23" t="str">
        <f t="shared" si="0"/>
        <v>NÃO</v>
      </c>
      <c r="O23" t="str">
        <f t="shared" si="1"/>
        <v/>
      </c>
      <c r="P23" s="52" t="str">
        <f t="shared" si="2"/>
        <v>45524102086696558SALÁRIO662,8845524</v>
      </c>
      <c r="Q23" s="1">
        <f>IF(A23=0,"",VLOOKUP($A23,RESUMO!$A$8:$B$83,2,FALSE))</f>
        <v>2</v>
      </c>
    </row>
    <row r="24" spans="1:17" x14ac:dyDescent="0.25">
      <c r="A24" s="53">
        <v>45524</v>
      </c>
      <c r="B24" s="1">
        <v>1</v>
      </c>
      <c r="C24" s="51" t="s">
        <v>102</v>
      </c>
      <c r="D24" s="54" t="s">
        <v>103</v>
      </c>
      <c r="E24" s="43" t="s">
        <v>93</v>
      </c>
      <c r="G24" s="57">
        <v>385.68</v>
      </c>
      <c r="I24" s="57">
        <v>385.68</v>
      </c>
      <c r="J24" s="1" t="s">
        <v>94</v>
      </c>
      <c r="K24" s="55" t="s">
        <v>26</v>
      </c>
      <c r="L24" t="s">
        <v>104</v>
      </c>
      <c r="N24" t="str">
        <f t="shared" si="0"/>
        <v>NÃO</v>
      </c>
      <c r="O24" t="str">
        <f t="shared" si="1"/>
        <v/>
      </c>
      <c r="P24" s="52" t="str">
        <f t="shared" si="2"/>
        <v>45524114020167605SALÁRIO385,6845524</v>
      </c>
      <c r="Q24" s="1">
        <f>IF(A24=0,"",VLOOKUP($A24,RESUMO!$A$8:$B$83,2,FALSE))</f>
        <v>2</v>
      </c>
    </row>
    <row r="25" spans="1:17" x14ac:dyDescent="0.25">
      <c r="A25" s="53">
        <v>45524</v>
      </c>
      <c r="B25" s="1">
        <v>2</v>
      </c>
      <c r="C25" s="51" t="s">
        <v>17</v>
      </c>
      <c r="D25" s="54" t="s">
        <v>18</v>
      </c>
      <c r="E25" s="43" t="s">
        <v>105</v>
      </c>
      <c r="G25" s="57">
        <v>4165</v>
      </c>
      <c r="I25" s="57">
        <v>4165</v>
      </c>
      <c r="J25" s="1" t="s">
        <v>94</v>
      </c>
      <c r="K25" s="55" t="s">
        <v>21</v>
      </c>
      <c r="L25" t="s">
        <v>22</v>
      </c>
      <c r="N25" t="str">
        <f t="shared" si="0"/>
        <v>NÃO</v>
      </c>
      <c r="O25" t="str">
        <f t="shared" si="1"/>
        <v/>
      </c>
      <c r="P25" s="52" t="str">
        <f t="shared" si="2"/>
        <v>45524252675571000120ADM. PARCELA 2/18416545524</v>
      </c>
      <c r="Q25" s="1">
        <f>IF(A25=0,"",VLOOKUP($A25,RESUMO!$A$8:$B$83,2,FALSE))</f>
        <v>2</v>
      </c>
    </row>
    <row r="26" spans="1:17" x14ac:dyDescent="0.25">
      <c r="A26" s="53">
        <v>45524</v>
      </c>
      <c r="B26" s="1">
        <v>2</v>
      </c>
      <c r="C26" s="51" t="s">
        <v>23</v>
      </c>
      <c r="D26" s="54" t="s">
        <v>24</v>
      </c>
      <c r="E26" s="43" t="s">
        <v>105</v>
      </c>
      <c r="G26" s="57">
        <v>7735</v>
      </c>
      <c r="I26" s="57">
        <v>7735</v>
      </c>
      <c r="J26" s="1" t="s">
        <v>94</v>
      </c>
      <c r="K26" s="55" t="s">
        <v>26</v>
      </c>
      <c r="L26" t="s">
        <v>27</v>
      </c>
      <c r="N26" t="str">
        <f t="shared" si="0"/>
        <v>NÃO</v>
      </c>
      <c r="O26" t="str">
        <f t="shared" si="1"/>
        <v/>
      </c>
      <c r="P26" s="52" t="str">
        <f t="shared" si="2"/>
        <v>45524227648990687ADM. PARCELA 2/18773545524</v>
      </c>
      <c r="Q26" s="1">
        <f>IF(A26=0,"",VLOOKUP($A26,RESUMO!$A$8:$B$83,2,FALSE))</f>
        <v>2</v>
      </c>
    </row>
    <row r="27" spans="1:17" x14ac:dyDescent="0.25">
      <c r="A27" s="53">
        <v>45524</v>
      </c>
      <c r="B27" s="1">
        <v>3</v>
      </c>
      <c r="C27" s="51" t="s">
        <v>106</v>
      </c>
      <c r="D27" s="54" t="s">
        <v>107</v>
      </c>
      <c r="E27" s="43" t="s">
        <v>108</v>
      </c>
      <c r="G27" s="57">
        <v>44.38</v>
      </c>
      <c r="I27" s="57">
        <v>44.38</v>
      </c>
      <c r="J27" s="1" t="s">
        <v>109</v>
      </c>
      <c r="K27" s="55" t="s">
        <v>26</v>
      </c>
      <c r="N27" t="str">
        <f t="shared" si="0"/>
        <v>NÃO</v>
      </c>
      <c r="O27" t="str">
        <f t="shared" si="1"/>
        <v/>
      </c>
      <c r="P27" s="52" t="str">
        <f t="shared" si="2"/>
        <v>45524338727707000177SEGURO COLABORADORES44,3845535</v>
      </c>
      <c r="Q27" s="1">
        <f>IF(A27=0,"",VLOOKUP($A27,RESUMO!$A$8:$B$83,2,FALSE))</f>
        <v>2</v>
      </c>
    </row>
    <row r="28" spans="1:17" x14ac:dyDescent="0.25">
      <c r="A28" s="53">
        <v>45524</v>
      </c>
      <c r="B28" s="1">
        <v>3</v>
      </c>
      <c r="C28" s="51" t="s">
        <v>110</v>
      </c>
      <c r="D28" s="54" t="s">
        <v>111</v>
      </c>
      <c r="E28" s="43" t="s">
        <v>112</v>
      </c>
      <c r="G28" s="57">
        <v>1300</v>
      </c>
      <c r="I28" s="57">
        <v>1300</v>
      </c>
      <c r="J28" s="1" t="s">
        <v>113</v>
      </c>
      <c r="K28" s="55" t="s">
        <v>32</v>
      </c>
      <c r="N28" t="str">
        <f t="shared" si="0"/>
        <v>NÃO</v>
      </c>
      <c r="O28" t="str">
        <f t="shared" si="1"/>
        <v/>
      </c>
      <c r="P28" s="52" t="str">
        <f t="shared" si="2"/>
        <v>45524346423467000145LOCAÇÃO DE BANHEIRO QUIMICO -130045530</v>
      </c>
      <c r="Q28" s="1">
        <f>IF(A28=0,"",VLOOKUP($A28,RESUMO!$A$8:$B$83,2,FALSE))</f>
        <v>2</v>
      </c>
    </row>
    <row r="29" spans="1:17" x14ac:dyDescent="0.25">
      <c r="A29" s="53">
        <v>45524</v>
      </c>
      <c r="B29" s="1">
        <v>3</v>
      </c>
      <c r="C29" s="51" t="s">
        <v>114</v>
      </c>
      <c r="D29" s="54" t="s">
        <v>115</v>
      </c>
      <c r="E29" s="43" t="s">
        <v>116</v>
      </c>
      <c r="G29" s="57">
        <v>150</v>
      </c>
      <c r="I29" s="57">
        <v>150</v>
      </c>
      <c r="J29" s="1" t="s">
        <v>117</v>
      </c>
      <c r="K29" s="55" t="s">
        <v>118</v>
      </c>
      <c r="N29" t="str">
        <f t="shared" si="0"/>
        <v>SIM</v>
      </c>
      <c r="O29" t="str">
        <f t="shared" si="1"/>
        <v/>
      </c>
      <c r="P29" s="52" t="str">
        <f t="shared" si="2"/>
        <v>45524307409393000130SERRA DE MADEIRA - NF 2560815045538</v>
      </c>
      <c r="Q29" s="1">
        <f>IF(A29=0,"",VLOOKUP($A29,RESUMO!$A$8:$B$83,2,FALSE))</f>
        <v>2</v>
      </c>
    </row>
    <row r="30" spans="1:17" x14ac:dyDescent="0.25">
      <c r="A30" s="53">
        <v>45524</v>
      </c>
      <c r="B30" s="1">
        <v>2</v>
      </c>
      <c r="C30" s="51" t="s">
        <v>119</v>
      </c>
      <c r="D30" s="54" t="s">
        <v>120</v>
      </c>
      <c r="E30" s="43" t="s">
        <v>121</v>
      </c>
      <c r="G30" s="57">
        <v>130.18</v>
      </c>
      <c r="I30" s="57">
        <v>130.18</v>
      </c>
      <c r="J30" s="1" t="s">
        <v>94</v>
      </c>
      <c r="K30" s="55" t="s">
        <v>46</v>
      </c>
      <c r="L30" t="s">
        <v>122</v>
      </c>
      <c r="N30" t="str">
        <f t="shared" si="0"/>
        <v>NÃO</v>
      </c>
      <c r="O30" t="str">
        <f t="shared" si="1"/>
        <v/>
      </c>
      <c r="P30" s="52" t="str">
        <f t="shared" si="2"/>
        <v>45524231992052554METADE DO VALOR DA CESTA BASICA130,1845524</v>
      </c>
      <c r="Q30" s="1">
        <f>IF(A30=0,"",VLOOKUP($A30,RESUMO!$A$8:$B$83,2,FALSE))</f>
        <v>2</v>
      </c>
    </row>
    <row r="31" spans="1:17" x14ac:dyDescent="0.25">
      <c r="A31" s="53">
        <v>45524</v>
      </c>
      <c r="B31" s="1">
        <v>5</v>
      </c>
      <c r="C31" s="51" t="s">
        <v>102</v>
      </c>
      <c r="D31" s="54" t="s">
        <v>103</v>
      </c>
      <c r="E31" s="43" t="s">
        <v>123</v>
      </c>
      <c r="G31" s="57">
        <v>564</v>
      </c>
      <c r="I31" s="57">
        <v>564</v>
      </c>
      <c r="J31" s="1" t="s">
        <v>124</v>
      </c>
      <c r="K31" s="55" t="s">
        <v>26</v>
      </c>
      <c r="N31" t="str">
        <f t="shared" si="0"/>
        <v>NÃO</v>
      </c>
      <c r="O31" t="str">
        <f t="shared" si="1"/>
        <v>SIM</v>
      </c>
      <c r="P31" s="52" t="str">
        <f t="shared" si="2"/>
        <v>4552451402016760512 DIAS VT E CAFÉ56445519</v>
      </c>
      <c r="Q31" s="1">
        <f>IF(A31=0,"",VLOOKUP($A31,RESUMO!$A$8:$B$83,2,FALSE))</f>
        <v>2</v>
      </c>
    </row>
    <row r="32" spans="1:17" x14ac:dyDescent="0.25">
      <c r="A32" s="53">
        <v>45524</v>
      </c>
      <c r="B32" s="1">
        <v>5</v>
      </c>
      <c r="C32" s="51" t="s">
        <v>99</v>
      </c>
      <c r="D32" s="54" t="s">
        <v>100</v>
      </c>
      <c r="E32" s="43" t="s">
        <v>123</v>
      </c>
      <c r="G32" s="57">
        <v>570</v>
      </c>
      <c r="I32" s="57">
        <v>570</v>
      </c>
      <c r="J32" s="1" t="s">
        <v>124</v>
      </c>
      <c r="K32" s="55" t="s">
        <v>26</v>
      </c>
      <c r="N32" t="str">
        <f t="shared" si="0"/>
        <v>NÃO</v>
      </c>
      <c r="O32" t="str">
        <f t="shared" si="1"/>
        <v>SIM</v>
      </c>
      <c r="P32" s="52" t="str">
        <f t="shared" si="2"/>
        <v>4552450208669655812 DIAS VT E CAFÉ57045519</v>
      </c>
      <c r="Q32" s="1">
        <f>IF(A32=0,"",VLOOKUP($A32,RESUMO!$A$8:$B$83,2,FALSE))</f>
        <v>2</v>
      </c>
    </row>
    <row r="33" spans="1:17" x14ac:dyDescent="0.25">
      <c r="A33" s="53">
        <v>45524</v>
      </c>
      <c r="B33" s="1">
        <v>5</v>
      </c>
      <c r="C33" s="51" t="s">
        <v>91</v>
      </c>
      <c r="D33" s="54" t="s">
        <v>92</v>
      </c>
      <c r="E33" s="43" t="s">
        <v>125</v>
      </c>
      <c r="G33" s="57">
        <v>830.3</v>
      </c>
      <c r="I33" s="57">
        <v>830.3</v>
      </c>
      <c r="J33" s="1" t="s">
        <v>126</v>
      </c>
      <c r="K33" s="55" t="s">
        <v>26</v>
      </c>
      <c r="N33" t="str">
        <f t="shared" si="0"/>
        <v>NÃO</v>
      </c>
      <c r="O33" t="str">
        <f t="shared" si="1"/>
        <v>SIM</v>
      </c>
      <c r="P33" s="52" t="str">
        <f t="shared" si="2"/>
        <v>4552450551925566019 DIAS VT E CAFÉ830,345512</v>
      </c>
      <c r="Q33" s="1">
        <f>IF(A33=0,"",VLOOKUP($A33,RESUMO!$A$8:$B$83,2,FALSE))</f>
        <v>2</v>
      </c>
    </row>
    <row r="34" spans="1:17" x14ac:dyDescent="0.25">
      <c r="A34" s="53">
        <v>45524</v>
      </c>
      <c r="B34" s="1">
        <v>5</v>
      </c>
      <c r="C34" s="51" t="s">
        <v>96</v>
      </c>
      <c r="D34" s="54" t="s">
        <v>97</v>
      </c>
      <c r="E34" s="43" t="s">
        <v>125</v>
      </c>
      <c r="G34" s="57">
        <v>784.7</v>
      </c>
      <c r="I34" s="57">
        <v>784.7</v>
      </c>
      <c r="J34" s="1" t="s">
        <v>126</v>
      </c>
      <c r="K34" s="55" t="s">
        <v>26</v>
      </c>
      <c r="N34" t="str">
        <f t="shared" si="0"/>
        <v>NÃO</v>
      </c>
      <c r="O34" t="str">
        <f t="shared" si="1"/>
        <v>SIM</v>
      </c>
      <c r="P34" s="52" t="str">
        <f t="shared" si="2"/>
        <v>4552450435037064119 DIAS VT E CAFÉ784,745512</v>
      </c>
      <c r="Q34" s="1">
        <f>IF(A34=0,"",VLOOKUP($A34,RESUMO!$A$8:$B$83,2,FALSE))</f>
        <v>2</v>
      </c>
    </row>
    <row r="35" spans="1:17" x14ac:dyDescent="0.25">
      <c r="A35" s="53">
        <v>45524</v>
      </c>
      <c r="B35" s="1">
        <v>5</v>
      </c>
      <c r="C35" s="51" t="s">
        <v>127</v>
      </c>
      <c r="D35" s="54" t="s">
        <v>128</v>
      </c>
      <c r="E35" s="43" t="s">
        <v>129</v>
      </c>
      <c r="G35" s="57">
        <v>916.2</v>
      </c>
      <c r="I35" s="57">
        <v>916.2</v>
      </c>
      <c r="J35" s="1" t="s">
        <v>20</v>
      </c>
      <c r="K35" s="55" t="s">
        <v>32</v>
      </c>
      <c r="N35" t="str">
        <f t="shared" si="0"/>
        <v>SIM</v>
      </c>
      <c r="O35" t="str">
        <f t="shared" si="1"/>
        <v>SIM</v>
      </c>
      <c r="P35" s="52" t="str">
        <f t="shared" si="2"/>
        <v>45524520772709000112AREIA, BRITA E CIMENTO - AGUARDANDO NF916,245510</v>
      </c>
      <c r="Q35" s="1">
        <f>IF(A35=0,"",VLOOKUP($A35,RESUMO!$A$8:$B$83,2,FALSE))</f>
        <v>2</v>
      </c>
    </row>
    <row r="36" spans="1:17" x14ac:dyDescent="0.25">
      <c r="A36" s="53">
        <v>45524</v>
      </c>
      <c r="B36" s="1">
        <v>5</v>
      </c>
      <c r="C36" s="51" t="s">
        <v>130</v>
      </c>
      <c r="D36" s="54" t="s">
        <v>131</v>
      </c>
      <c r="E36" s="43" t="s">
        <v>132</v>
      </c>
      <c r="G36" s="57">
        <v>1650</v>
      </c>
      <c r="I36" s="57">
        <v>1650</v>
      </c>
      <c r="J36" s="1" t="s">
        <v>133</v>
      </c>
      <c r="K36" s="55" t="s">
        <v>32</v>
      </c>
      <c r="N36" t="str">
        <f t="shared" si="0"/>
        <v>SIM</v>
      </c>
      <c r="O36" t="str">
        <f t="shared" si="1"/>
        <v>SIM</v>
      </c>
      <c r="P36" s="52" t="str">
        <f t="shared" si="2"/>
        <v>45524508858494000151BLOCOS - AGUARDANDO NF165045518</v>
      </c>
      <c r="Q36" s="1">
        <f>IF(A36=0,"",VLOOKUP($A36,RESUMO!$A$8:$B$83,2,FALSE))</f>
        <v>2</v>
      </c>
    </row>
    <row r="37" spans="1:17" x14ac:dyDescent="0.25">
      <c r="A37" s="53">
        <v>45524</v>
      </c>
      <c r="B37" s="1">
        <v>5</v>
      </c>
      <c r="C37" s="51" t="s">
        <v>134</v>
      </c>
      <c r="D37" s="54" t="s">
        <v>135</v>
      </c>
      <c r="E37" s="43" t="s">
        <v>136</v>
      </c>
      <c r="G37" s="57">
        <v>4750</v>
      </c>
      <c r="I37" s="57">
        <v>4750</v>
      </c>
      <c r="J37" s="1" t="s">
        <v>133</v>
      </c>
      <c r="K37" s="55" t="s">
        <v>46</v>
      </c>
      <c r="N37" t="str">
        <f t="shared" si="0"/>
        <v>NÃO</v>
      </c>
      <c r="O37" t="str">
        <f t="shared" si="1"/>
        <v>SIM</v>
      </c>
      <c r="P37" s="52" t="str">
        <f t="shared" si="2"/>
        <v>4552451435360800010450% FOSSA475045518</v>
      </c>
      <c r="Q37" s="1">
        <f>IF(A37=0,"",VLOOKUP($A37,RESUMO!$A$8:$B$83,2,FALSE))</f>
        <v>2</v>
      </c>
    </row>
    <row r="38" spans="1:17" x14ac:dyDescent="0.25">
      <c r="A38" s="53">
        <v>45524</v>
      </c>
      <c r="B38" s="1">
        <v>1</v>
      </c>
      <c r="C38" s="51" t="s">
        <v>35</v>
      </c>
      <c r="D38" s="54" t="s">
        <v>36</v>
      </c>
      <c r="E38" s="43" t="s">
        <v>37</v>
      </c>
      <c r="G38" s="57">
        <v>350</v>
      </c>
      <c r="H38" s="60">
        <v>10</v>
      </c>
      <c r="I38" s="57">
        <v>3500</v>
      </c>
      <c r="J38" s="1" t="s">
        <v>94</v>
      </c>
      <c r="K38" s="55" t="s">
        <v>26</v>
      </c>
      <c r="L38" t="s">
        <v>38</v>
      </c>
      <c r="N38" t="str">
        <f t="shared" si="0"/>
        <v>NÃO</v>
      </c>
      <c r="O38" t="str">
        <f t="shared" si="1"/>
        <v/>
      </c>
      <c r="P38" s="52" t="str">
        <f t="shared" si="2"/>
        <v>45524106240368636DIÁRIA35045524</v>
      </c>
      <c r="Q38" s="1">
        <f>IF(A38=0,"",VLOOKUP($A38,RESUMO!$A$8:$B$83,2,FALSE))</f>
        <v>2</v>
      </c>
    </row>
    <row r="39" spans="1:17" x14ac:dyDescent="0.25">
      <c r="A39" s="53">
        <v>45524</v>
      </c>
      <c r="B39" s="1">
        <v>1</v>
      </c>
      <c r="C39" s="51" t="s">
        <v>96</v>
      </c>
      <c r="D39" s="54" t="s">
        <v>97</v>
      </c>
      <c r="E39" s="43" t="s">
        <v>37</v>
      </c>
      <c r="G39" s="57">
        <v>140</v>
      </c>
      <c r="H39" s="60">
        <v>3</v>
      </c>
      <c r="I39" s="57">
        <v>420</v>
      </c>
      <c r="J39" s="1" t="s">
        <v>94</v>
      </c>
      <c r="K39" s="55" t="s">
        <v>26</v>
      </c>
      <c r="L39" t="s">
        <v>98</v>
      </c>
      <c r="N39" t="str">
        <f t="shared" si="0"/>
        <v>NÃO</v>
      </c>
      <c r="O39" t="str">
        <f t="shared" si="1"/>
        <v/>
      </c>
      <c r="P39" s="52" t="str">
        <f t="shared" si="2"/>
        <v>45524104350370641DIÁRIA14045524</v>
      </c>
      <c r="Q39" s="1">
        <f>IF(A39=0,"",VLOOKUP($A39,RESUMO!$A$8:$B$83,2,FALSE))</f>
        <v>2</v>
      </c>
    </row>
    <row r="40" spans="1:17" x14ac:dyDescent="0.25">
      <c r="A40" s="53">
        <v>45524</v>
      </c>
      <c r="B40" s="1">
        <v>1</v>
      </c>
      <c r="C40" s="51" t="s">
        <v>91</v>
      </c>
      <c r="D40" s="54" t="s">
        <v>92</v>
      </c>
      <c r="E40" s="43" t="s">
        <v>37</v>
      </c>
      <c r="G40" s="57">
        <v>160</v>
      </c>
      <c r="H40" s="60">
        <v>1</v>
      </c>
      <c r="I40" s="57">
        <v>160</v>
      </c>
      <c r="J40" s="1" t="s">
        <v>94</v>
      </c>
      <c r="K40" s="55" t="s">
        <v>26</v>
      </c>
      <c r="L40" t="s">
        <v>95</v>
      </c>
      <c r="N40" t="str">
        <f t="shared" si="0"/>
        <v>NÃO</v>
      </c>
      <c r="O40" t="str">
        <f t="shared" si="1"/>
        <v/>
      </c>
      <c r="P40" s="52" t="str">
        <f t="shared" si="2"/>
        <v>45524105519255660DIÁRIA16045524</v>
      </c>
      <c r="Q40" s="1">
        <f>IF(A40=0,"",VLOOKUP($A40,RESUMO!$A$8:$B$83,2,FALSE))</f>
        <v>2</v>
      </c>
    </row>
    <row r="41" spans="1:17" x14ac:dyDescent="0.25">
      <c r="A41" s="53">
        <v>45524</v>
      </c>
      <c r="B41" s="1">
        <v>1</v>
      </c>
      <c r="C41" s="51" t="s">
        <v>99</v>
      </c>
      <c r="D41" s="54" t="s">
        <v>100</v>
      </c>
      <c r="E41" s="43" t="s">
        <v>37</v>
      </c>
      <c r="G41" s="57">
        <v>230</v>
      </c>
      <c r="H41" s="60">
        <v>1</v>
      </c>
      <c r="I41" s="57">
        <v>230</v>
      </c>
      <c r="J41" s="1" t="s">
        <v>94</v>
      </c>
      <c r="K41" s="55" t="s">
        <v>26</v>
      </c>
      <c r="L41" t="s">
        <v>101</v>
      </c>
      <c r="N41" t="str">
        <f t="shared" si="0"/>
        <v>NÃO</v>
      </c>
      <c r="O41" t="str">
        <f t="shared" si="1"/>
        <v/>
      </c>
      <c r="P41" s="52" t="str">
        <f t="shared" si="2"/>
        <v>45524102086696558DIÁRIA23045524</v>
      </c>
      <c r="Q41" s="1">
        <f>IF(A41=0,"",VLOOKUP($A41,RESUMO!$A$8:$B$83,2,FALSE))</f>
        <v>2</v>
      </c>
    </row>
    <row r="42" spans="1:17" x14ac:dyDescent="0.25">
      <c r="A42" s="53">
        <v>45524</v>
      </c>
      <c r="B42" s="1">
        <v>2</v>
      </c>
      <c r="C42" s="51" t="s">
        <v>43</v>
      </c>
      <c r="D42" s="54" t="s">
        <v>44</v>
      </c>
      <c r="E42" s="43" t="s">
        <v>137</v>
      </c>
      <c r="G42" s="57">
        <v>3250</v>
      </c>
      <c r="I42" s="57">
        <v>3250</v>
      </c>
      <c r="J42" s="1" t="s">
        <v>94</v>
      </c>
      <c r="K42" s="55" t="s">
        <v>46</v>
      </c>
      <c r="L42" t="s">
        <v>47</v>
      </c>
      <c r="N42" t="str">
        <f t="shared" si="0"/>
        <v>NÃO</v>
      </c>
      <c r="O42" t="str">
        <f t="shared" si="1"/>
        <v/>
      </c>
      <c r="P42" s="52" t="str">
        <f t="shared" si="2"/>
        <v>45524201234567890MARCAÇÃO DE EIXO DE PILARES325045524</v>
      </c>
      <c r="Q42" s="1">
        <f>IF(A42=0,"",VLOOKUP($A42,RESUMO!$A$8:$B$83,2,FALSE))</f>
        <v>2</v>
      </c>
    </row>
    <row r="43" spans="1:17" x14ac:dyDescent="0.25">
      <c r="A43" s="53">
        <v>45540</v>
      </c>
      <c r="B43" s="1">
        <v>3</v>
      </c>
      <c r="C43" s="51" t="s">
        <v>138</v>
      </c>
      <c r="D43" s="54" t="s">
        <v>139</v>
      </c>
      <c r="E43" s="43" t="s">
        <v>140</v>
      </c>
      <c r="G43" s="57">
        <v>372</v>
      </c>
      <c r="I43" s="57">
        <v>372</v>
      </c>
      <c r="J43" s="1" t="s">
        <v>141</v>
      </c>
      <c r="K43" s="55" t="s">
        <v>26</v>
      </c>
      <c r="N43" t="str">
        <f t="shared" si="0"/>
        <v>NÃO</v>
      </c>
      <c r="O43" t="str">
        <f t="shared" si="1"/>
        <v/>
      </c>
      <c r="P43" s="52" t="str">
        <f t="shared" si="2"/>
        <v>45540310000000002REFERENTE 08/202437245544</v>
      </c>
      <c r="Q43" s="1">
        <f>IF(A43=0,"",VLOOKUP($A43,RESUMO!$A$8:$B$83,2,FALSE))</f>
        <v>3</v>
      </c>
    </row>
    <row r="44" spans="1:17" x14ac:dyDescent="0.25">
      <c r="A44" s="53">
        <v>45540</v>
      </c>
      <c r="B44" s="1">
        <v>3</v>
      </c>
      <c r="C44" s="51" t="s">
        <v>142</v>
      </c>
      <c r="D44" s="54" t="s">
        <v>143</v>
      </c>
      <c r="E44" s="43" t="s">
        <v>140</v>
      </c>
      <c r="G44" s="57">
        <v>135</v>
      </c>
      <c r="I44" s="57">
        <v>135</v>
      </c>
      <c r="J44" s="1" t="s">
        <v>141</v>
      </c>
      <c r="K44" s="55" t="s">
        <v>67</v>
      </c>
      <c r="N44" t="str">
        <f t="shared" si="0"/>
        <v>NÃO</v>
      </c>
      <c r="O44" t="str">
        <f t="shared" si="1"/>
        <v/>
      </c>
      <c r="P44" s="52" t="str">
        <f t="shared" si="2"/>
        <v>45540310000000003REFERENTE 08/202413545544</v>
      </c>
      <c r="Q44" s="1">
        <f>IF(A44=0,"",VLOOKUP($A44,RESUMO!$A$8:$B$83,2,FALSE))</f>
        <v>3</v>
      </c>
    </row>
    <row r="45" spans="1:17" x14ac:dyDescent="0.25">
      <c r="A45" s="53">
        <v>45540</v>
      </c>
      <c r="B45" s="1">
        <v>3</v>
      </c>
      <c r="C45" s="51" t="s">
        <v>144</v>
      </c>
      <c r="D45" s="54" t="s">
        <v>145</v>
      </c>
      <c r="E45" s="43" t="s">
        <v>140</v>
      </c>
      <c r="G45" s="57">
        <v>847.2</v>
      </c>
      <c r="I45" s="57">
        <v>847.2</v>
      </c>
      <c r="J45" s="1" t="s">
        <v>141</v>
      </c>
      <c r="K45" s="55" t="s">
        <v>26</v>
      </c>
      <c r="N45" t="str">
        <f t="shared" si="0"/>
        <v>NÃO</v>
      </c>
      <c r="O45" t="str">
        <f t="shared" si="1"/>
        <v/>
      </c>
      <c r="P45" s="52" t="str">
        <f t="shared" si="2"/>
        <v>45540310000000004REFERENTE 08/2024847,245544</v>
      </c>
      <c r="Q45" s="1">
        <f>IF(A45=0,"",VLOOKUP($A45,RESUMO!$A$8:$B$83,2,FALSE))</f>
        <v>3</v>
      </c>
    </row>
    <row r="46" spans="1:17" x14ac:dyDescent="0.25">
      <c r="A46" s="53">
        <v>45540</v>
      </c>
      <c r="B46" s="1">
        <v>2</v>
      </c>
      <c r="C46" s="51" t="s">
        <v>146</v>
      </c>
      <c r="D46" s="54" t="s">
        <v>147</v>
      </c>
      <c r="E46" s="43" t="s">
        <v>148</v>
      </c>
      <c r="G46" s="57">
        <v>400</v>
      </c>
      <c r="I46" s="57">
        <v>400</v>
      </c>
      <c r="J46" s="1" t="s">
        <v>149</v>
      </c>
      <c r="K46" s="55" t="s">
        <v>32</v>
      </c>
      <c r="L46" t="s">
        <v>150</v>
      </c>
      <c r="N46" t="str">
        <f t="shared" si="0"/>
        <v>NÃO</v>
      </c>
      <c r="O46" t="str">
        <f t="shared" si="1"/>
        <v/>
      </c>
      <c r="P46" s="52" t="str">
        <f t="shared" si="2"/>
        <v>45540237052904870FRETE - PED. 496340045541</v>
      </c>
      <c r="Q46" s="1">
        <f>IF(A46=0,"",VLOOKUP($A46,RESUMO!$A$8:$B$83,2,FALSE))</f>
        <v>3</v>
      </c>
    </row>
    <row r="47" spans="1:17" x14ac:dyDescent="0.25">
      <c r="A47" s="53">
        <v>45540</v>
      </c>
      <c r="B47" s="1">
        <v>3</v>
      </c>
      <c r="C47" s="51" t="s">
        <v>151</v>
      </c>
      <c r="D47" s="54" t="s">
        <v>152</v>
      </c>
      <c r="E47" s="43" t="s">
        <v>153</v>
      </c>
      <c r="G47" s="57">
        <v>1140</v>
      </c>
      <c r="I47" s="57">
        <v>1140</v>
      </c>
      <c r="J47" s="1" t="s">
        <v>154</v>
      </c>
      <c r="K47" s="55" t="s">
        <v>26</v>
      </c>
      <c r="N47" t="str">
        <f t="shared" si="0"/>
        <v>SIM</v>
      </c>
      <c r="O47" t="str">
        <f t="shared" si="1"/>
        <v/>
      </c>
      <c r="P47" s="52" t="str">
        <f t="shared" si="2"/>
        <v>45540351708324000110UNIFORMES - NF 789114045553</v>
      </c>
      <c r="Q47" s="1">
        <f>IF(A47=0,"",VLOOKUP($A47,RESUMO!$A$8:$B$83,2,FALSE))</f>
        <v>3</v>
      </c>
    </row>
    <row r="48" spans="1:17" x14ac:dyDescent="0.25">
      <c r="A48" s="53">
        <v>45540</v>
      </c>
      <c r="B48" s="1">
        <v>5</v>
      </c>
      <c r="C48" s="51" t="s">
        <v>155</v>
      </c>
      <c r="D48" s="54" t="s">
        <v>156</v>
      </c>
      <c r="E48" s="43" t="s">
        <v>157</v>
      </c>
      <c r="G48" s="57">
        <v>1692</v>
      </c>
      <c r="I48" s="57">
        <v>1692</v>
      </c>
      <c r="J48" s="1" t="s">
        <v>158</v>
      </c>
      <c r="K48" s="55" t="s">
        <v>32</v>
      </c>
      <c r="N48" t="str">
        <f t="shared" si="0"/>
        <v>SIM</v>
      </c>
      <c r="O48" t="str">
        <f t="shared" si="1"/>
        <v>SIM</v>
      </c>
      <c r="P48" s="52" t="str">
        <f t="shared" si="2"/>
        <v>45540541518575000188AREIA, BRITA E CIMENTO - NF 13776169245528</v>
      </c>
      <c r="Q48" s="1">
        <f>IF(A48=0,"",VLOOKUP($A48,RESUMO!$A$8:$B$83,2,FALSE))</f>
        <v>3</v>
      </c>
    </row>
    <row r="49" spans="1:17" x14ac:dyDescent="0.25">
      <c r="A49" s="53">
        <v>45540</v>
      </c>
      <c r="B49" s="1">
        <v>5</v>
      </c>
      <c r="C49" s="51" t="s">
        <v>155</v>
      </c>
      <c r="D49" s="54" t="s">
        <v>156</v>
      </c>
      <c r="E49" s="43" t="s">
        <v>159</v>
      </c>
      <c r="G49" s="57">
        <v>1862</v>
      </c>
      <c r="I49" s="57">
        <v>1862</v>
      </c>
      <c r="J49" s="1" t="s">
        <v>113</v>
      </c>
      <c r="K49" s="55" t="s">
        <v>32</v>
      </c>
      <c r="N49" t="str">
        <f t="shared" si="0"/>
        <v>SIM</v>
      </c>
      <c r="O49" t="str">
        <f t="shared" si="1"/>
        <v>SIM</v>
      </c>
      <c r="P49" s="52" t="str">
        <f t="shared" si="2"/>
        <v>45540541518575000188BRITA, CIMENTO - NF 13772186245530</v>
      </c>
      <c r="Q49" s="1">
        <f>IF(A49=0,"",VLOOKUP($A49,RESUMO!$A$8:$B$83,2,FALSE))</f>
        <v>3</v>
      </c>
    </row>
    <row r="50" spans="1:17" x14ac:dyDescent="0.25">
      <c r="A50" s="53">
        <v>45540</v>
      </c>
      <c r="B50" s="1">
        <v>5</v>
      </c>
      <c r="C50" s="51" t="s">
        <v>160</v>
      </c>
      <c r="D50" s="54" t="s">
        <v>161</v>
      </c>
      <c r="E50" s="43" t="s">
        <v>162</v>
      </c>
      <c r="G50" s="57">
        <v>16774.97</v>
      </c>
      <c r="I50" s="57">
        <v>16774.97</v>
      </c>
      <c r="J50" s="1" t="s">
        <v>94</v>
      </c>
      <c r="K50" s="55" t="s">
        <v>32</v>
      </c>
      <c r="N50" t="str">
        <f t="shared" si="0"/>
        <v>SIM</v>
      </c>
      <c r="O50" t="str">
        <f t="shared" si="1"/>
        <v>SIM</v>
      </c>
      <c r="P50" s="52" t="str">
        <f t="shared" si="2"/>
        <v>45540517469701000177AÇO - NF 39801316774,9745524</v>
      </c>
      <c r="Q50" s="1">
        <f>IF(A50=0,"",VLOOKUP($A50,RESUMO!$A$8:$B$83,2,FALSE))</f>
        <v>3</v>
      </c>
    </row>
    <row r="51" spans="1:17" x14ac:dyDescent="0.25">
      <c r="A51" s="53">
        <v>45540</v>
      </c>
      <c r="B51" s="1">
        <v>3</v>
      </c>
      <c r="C51" s="51" t="s">
        <v>163</v>
      </c>
      <c r="D51" s="54" t="s">
        <v>164</v>
      </c>
      <c r="E51" s="43" t="s">
        <v>165</v>
      </c>
      <c r="G51" s="57">
        <v>558</v>
      </c>
      <c r="I51" s="57">
        <v>558</v>
      </c>
      <c r="J51" s="1" t="s">
        <v>166</v>
      </c>
      <c r="K51" s="55" t="s">
        <v>26</v>
      </c>
      <c r="N51" t="str">
        <f t="shared" si="0"/>
        <v>SIM</v>
      </c>
      <c r="O51" t="str">
        <f t="shared" si="1"/>
        <v/>
      </c>
      <c r="P51" s="52" t="str">
        <f t="shared" si="2"/>
        <v>45540330996544000116REALIZAÇÃO DE EXAMES - NF 329155845555</v>
      </c>
      <c r="Q51" s="1">
        <f>IF(A51=0,"",VLOOKUP($A51,RESUMO!$A$8:$B$83,2,FALSE))</f>
        <v>3</v>
      </c>
    </row>
    <row r="52" spans="1:17" x14ac:dyDescent="0.25">
      <c r="A52" s="53">
        <v>45540</v>
      </c>
      <c r="B52" s="1">
        <v>3</v>
      </c>
      <c r="C52" s="51" t="s">
        <v>167</v>
      </c>
      <c r="D52" s="54" t="s">
        <v>168</v>
      </c>
      <c r="E52" s="43" t="s">
        <v>169</v>
      </c>
      <c r="G52" s="57">
        <v>1301.5</v>
      </c>
      <c r="I52" s="57">
        <v>1301.5</v>
      </c>
      <c r="J52" s="1" t="s">
        <v>170</v>
      </c>
      <c r="K52" s="55" t="s">
        <v>26</v>
      </c>
      <c r="N52" t="str">
        <f t="shared" si="0"/>
        <v>SIM</v>
      </c>
      <c r="O52" t="str">
        <f t="shared" si="1"/>
        <v/>
      </c>
      <c r="P52" s="52" t="str">
        <f t="shared" si="2"/>
        <v>45540324200699000100EPIS - PARC. 1/2 - NF 1055271301,545551</v>
      </c>
      <c r="Q52" s="1">
        <f>IF(A52=0,"",VLOOKUP($A52,RESUMO!$A$8:$B$83,2,FALSE))</f>
        <v>3</v>
      </c>
    </row>
    <row r="53" spans="1:17" x14ac:dyDescent="0.25">
      <c r="A53" s="53">
        <v>45540</v>
      </c>
      <c r="B53" s="1">
        <v>3</v>
      </c>
      <c r="C53" s="51" t="s">
        <v>171</v>
      </c>
      <c r="D53" s="54" t="s">
        <v>172</v>
      </c>
      <c r="E53" s="43" t="s">
        <v>173</v>
      </c>
      <c r="G53" s="57">
        <v>1300.98</v>
      </c>
      <c r="I53" s="57">
        <v>1300.98</v>
      </c>
      <c r="J53" s="1" t="s">
        <v>170</v>
      </c>
      <c r="K53" s="55" t="s">
        <v>32</v>
      </c>
      <c r="N53" t="str">
        <f t="shared" si="0"/>
        <v>SIM</v>
      </c>
      <c r="O53" t="str">
        <f t="shared" si="1"/>
        <v/>
      </c>
      <c r="P53" s="52" t="str">
        <f t="shared" si="2"/>
        <v>45540317250275000348MATERIAIS HIDRAULICOS - NF 4794591300,9845551</v>
      </c>
      <c r="Q53" s="1">
        <f>IF(A53=0,"",VLOOKUP($A53,RESUMO!$A$8:$B$83,2,FALSE))</f>
        <v>3</v>
      </c>
    </row>
    <row r="54" spans="1:17" x14ac:dyDescent="0.25">
      <c r="A54" s="53">
        <v>45540</v>
      </c>
      <c r="B54" s="1">
        <v>2</v>
      </c>
      <c r="C54" s="51" t="s">
        <v>48</v>
      </c>
      <c r="D54" s="54" t="s">
        <v>49</v>
      </c>
      <c r="E54" s="43" t="s">
        <v>50</v>
      </c>
      <c r="G54" s="57">
        <v>266</v>
      </c>
      <c r="I54" s="57">
        <v>266</v>
      </c>
      <c r="J54" s="1" t="s">
        <v>149</v>
      </c>
      <c r="K54" s="55" t="s">
        <v>46</v>
      </c>
      <c r="L54" t="s">
        <v>51</v>
      </c>
      <c r="N54" t="str">
        <f t="shared" si="0"/>
        <v>SIM</v>
      </c>
      <c r="O54" t="str">
        <f t="shared" si="1"/>
        <v/>
      </c>
      <c r="P54" s="52" t="str">
        <f t="shared" si="2"/>
        <v>45540207834753000141PLOTAGENS - NF A EMITIR26645541</v>
      </c>
      <c r="Q54" s="1">
        <f>IF(A54=0,"",VLOOKUP($A54,RESUMO!$A$8:$B$83,2,FALSE))</f>
        <v>3</v>
      </c>
    </row>
    <row r="55" spans="1:17" x14ac:dyDescent="0.25">
      <c r="A55" s="53">
        <v>45540</v>
      </c>
      <c r="B55" s="1">
        <v>5</v>
      </c>
      <c r="C55" s="51" t="s">
        <v>174</v>
      </c>
      <c r="D55" s="54" t="s">
        <v>175</v>
      </c>
      <c r="E55" s="43" t="s">
        <v>176</v>
      </c>
      <c r="G55" s="57">
        <v>640</v>
      </c>
      <c r="I55" s="57">
        <v>640</v>
      </c>
      <c r="J55" s="1" t="s">
        <v>177</v>
      </c>
      <c r="K55" s="55" t="s">
        <v>32</v>
      </c>
      <c r="N55" t="str">
        <f t="shared" si="0"/>
        <v>SIM</v>
      </c>
      <c r="O55" t="str">
        <f t="shared" si="1"/>
        <v>SIM</v>
      </c>
      <c r="P55" s="52" t="str">
        <f t="shared" si="2"/>
        <v>45540512454587000198CAPA DE CHUVA - NF 946464045532</v>
      </c>
      <c r="Q55" s="1">
        <f>IF(A55=0,"",VLOOKUP($A55,RESUMO!$A$8:$B$83,2,FALSE))</f>
        <v>3</v>
      </c>
    </row>
    <row r="56" spans="1:17" x14ac:dyDescent="0.25">
      <c r="A56" s="53">
        <v>45540</v>
      </c>
      <c r="B56" s="1">
        <v>3</v>
      </c>
      <c r="C56" s="51" t="s">
        <v>178</v>
      </c>
      <c r="D56" s="54" t="s">
        <v>179</v>
      </c>
      <c r="E56" s="43" t="s">
        <v>180</v>
      </c>
      <c r="G56" s="57">
        <v>1261.06</v>
      </c>
      <c r="I56" s="57">
        <v>1261.06</v>
      </c>
      <c r="J56" s="1" t="s">
        <v>154</v>
      </c>
      <c r="K56" s="55" t="s">
        <v>32</v>
      </c>
      <c r="N56" t="str">
        <f t="shared" si="0"/>
        <v>SIM</v>
      </c>
      <c r="O56" t="str">
        <f t="shared" si="1"/>
        <v/>
      </c>
      <c r="P56" s="52" t="str">
        <f t="shared" si="2"/>
        <v>45540332392731000116MATERIAIS DIVERSOS - NF 13181261,0645553</v>
      </c>
      <c r="Q56" s="1">
        <f>IF(A56=0,"",VLOOKUP($A56,RESUMO!$A$8:$B$83,2,FALSE))</f>
        <v>3</v>
      </c>
    </row>
    <row r="57" spans="1:17" x14ac:dyDescent="0.25">
      <c r="A57" s="53">
        <v>45540</v>
      </c>
      <c r="B57" s="1">
        <v>1</v>
      </c>
      <c r="C57" s="51" t="s">
        <v>91</v>
      </c>
      <c r="D57" s="54" t="s">
        <v>92</v>
      </c>
      <c r="E57" s="43" t="s">
        <v>93</v>
      </c>
      <c r="G57" s="57">
        <v>800.25</v>
      </c>
      <c r="I57" s="57">
        <v>800.25</v>
      </c>
      <c r="J57" s="1" t="s">
        <v>149</v>
      </c>
      <c r="K57" s="55" t="s">
        <v>26</v>
      </c>
      <c r="L57" t="s">
        <v>95</v>
      </c>
      <c r="N57" t="str">
        <f t="shared" si="0"/>
        <v>NÃO</v>
      </c>
      <c r="O57" t="str">
        <f t="shared" si="1"/>
        <v/>
      </c>
      <c r="P57" s="52" t="str">
        <f t="shared" si="2"/>
        <v>45540105519255660SALÁRIO800,2545541</v>
      </c>
      <c r="Q57" s="1">
        <f>IF(A57=0,"",VLOOKUP($A57,RESUMO!$A$8:$B$83,2,FALSE))</f>
        <v>3</v>
      </c>
    </row>
    <row r="58" spans="1:17" x14ac:dyDescent="0.25">
      <c r="A58" s="53">
        <v>45540</v>
      </c>
      <c r="B58" s="1">
        <v>1</v>
      </c>
      <c r="C58" s="51" t="s">
        <v>96</v>
      </c>
      <c r="D58" s="54" t="s">
        <v>97</v>
      </c>
      <c r="E58" s="43" t="s">
        <v>93</v>
      </c>
      <c r="G58" s="57">
        <v>735.41</v>
      </c>
      <c r="I58" s="57">
        <v>735.41</v>
      </c>
      <c r="J58" s="1" t="s">
        <v>149</v>
      </c>
      <c r="K58" s="55" t="s">
        <v>26</v>
      </c>
      <c r="L58" t="s">
        <v>98</v>
      </c>
      <c r="N58" t="str">
        <f t="shared" si="0"/>
        <v>NÃO</v>
      </c>
      <c r="O58" t="str">
        <f t="shared" si="1"/>
        <v/>
      </c>
      <c r="P58" s="52" t="str">
        <f t="shared" si="2"/>
        <v>45540104350370641SALÁRIO735,4145541</v>
      </c>
      <c r="Q58" s="1">
        <f>IF(A58=0,"",VLOOKUP($A58,RESUMO!$A$8:$B$83,2,FALSE))</f>
        <v>3</v>
      </c>
    </row>
    <row r="59" spans="1:17" x14ac:dyDescent="0.25">
      <c r="A59" s="53">
        <v>45540</v>
      </c>
      <c r="B59" s="1">
        <v>1</v>
      </c>
      <c r="C59" s="51" t="s">
        <v>99</v>
      </c>
      <c r="D59" s="54" t="s">
        <v>100</v>
      </c>
      <c r="E59" s="43" t="s">
        <v>93</v>
      </c>
      <c r="G59" s="57">
        <v>866.36</v>
      </c>
      <c r="I59" s="57">
        <v>866.36</v>
      </c>
      <c r="J59" s="1" t="s">
        <v>149</v>
      </c>
      <c r="K59" s="55" t="s">
        <v>26</v>
      </c>
      <c r="L59" t="s">
        <v>101</v>
      </c>
      <c r="N59" t="str">
        <f t="shared" si="0"/>
        <v>NÃO</v>
      </c>
      <c r="O59" t="str">
        <f t="shared" si="1"/>
        <v/>
      </c>
      <c r="P59" s="52" t="str">
        <f t="shared" si="2"/>
        <v>45540102086696558SALÁRIO866,3645541</v>
      </c>
      <c r="Q59" s="1">
        <f>IF(A59=0,"",VLOOKUP($A59,RESUMO!$A$8:$B$83,2,FALSE))</f>
        <v>3</v>
      </c>
    </row>
    <row r="60" spans="1:17" x14ac:dyDescent="0.25">
      <c r="A60" s="53">
        <v>45540</v>
      </c>
      <c r="B60" s="1">
        <v>1</v>
      </c>
      <c r="C60" s="51" t="s">
        <v>102</v>
      </c>
      <c r="D60" s="54" t="s">
        <v>103</v>
      </c>
      <c r="E60" s="43" t="s">
        <v>93</v>
      </c>
      <c r="G60" s="57">
        <v>308.01</v>
      </c>
      <c r="I60" s="57">
        <v>308.01</v>
      </c>
      <c r="J60" s="1" t="s">
        <v>149</v>
      </c>
      <c r="K60" s="55" t="s">
        <v>26</v>
      </c>
      <c r="L60" t="s">
        <v>104</v>
      </c>
      <c r="N60" t="str">
        <f t="shared" si="0"/>
        <v>NÃO</v>
      </c>
      <c r="O60" t="str">
        <f t="shared" si="1"/>
        <v/>
      </c>
      <c r="P60" s="52" t="str">
        <f t="shared" si="2"/>
        <v>45540114020167605SALÁRIO308,0145541</v>
      </c>
      <c r="Q60" s="1">
        <f>IF(A60=0,"",VLOOKUP($A60,RESUMO!$A$8:$B$83,2,FALSE))</f>
        <v>3</v>
      </c>
    </row>
    <row r="61" spans="1:17" x14ac:dyDescent="0.25">
      <c r="A61" s="53">
        <v>45540</v>
      </c>
      <c r="B61" s="1">
        <v>1</v>
      </c>
      <c r="C61" s="51" t="s">
        <v>91</v>
      </c>
      <c r="D61" s="54" t="s">
        <v>92</v>
      </c>
      <c r="E61" s="43" t="s">
        <v>181</v>
      </c>
      <c r="G61" s="57">
        <v>39.700000000000003</v>
      </c>
      <c r="H61" s="60">
        <v>10</v>
      </c>
      <c r="I61" s="57">
        <v>397</v>
      </c>
      <c r="J61" s="1" t="s">
        <v>149</v>
      </c>
      <c r="K61" s="55" t="s">
        <v>26</v>
      </c>
      <c r="L61" t="s">
        <v>95</v>
      </c>
      <c r="N61" t="str">
        <f t="shared" si="0"/>
        <v>NÃO</v>
      </c>
      <c r="O61" t="str">
        <f t="shared" si="1"/>
        <v/>
      </c>
      <c r="P61" s="52" t="str">
        <f t="shared" si="2"/>
        <v>45540105519255660TRANSPORTE39,745541</v>
      </c>
      <c r="Q61" s="1">
        <f>IF(A61=0,"",VLOOKUP($A61,RESUMO!$A$8:$B$83,2,FALSE))</f>
        <v>3</v>
      </c>
    </row>
    <row r="62" spans="1:17" x14ac:dyDescent="0.25">
      <c r="A62" s="53">
        <v>45540</v>
      </c>
      <c r="B62" s="1">
        <v>1</v>
      </c>
      <c r="C62" s="51" t="s">
        <v>96</v>
      </c>
      <c r="D62" s="54" t="s">
        <v>97</v>
      </c>
      <c r="E62" s="43" t="s">
        <v>181</v>
      </c>
      <c r="G62" s="57">
        <v>37.299999999999997</v>
      </c>
      <c r="H62" s="60">
        <v>12</v>
      </c>
      <c r="I62" s="57">
        <v>447.6</v>
      </c>
      <c r="J62" s="1" t="s">
        <v>149</v>
      </c>
      <c r="K62" s="55" t="s">
        <v>26</v>
      </c>
      <c r="L62" t="s">
        <v>98</v>
      </c>
      <c r="N62" t="str">
        <f t="shared" si="0"/>
        <v>NÃO</v>
      </c>
      <c r="O62" t="str">
        <f t="shared" si="1"/>
        <v/>
      </c>
      <c r="P62" s="52" t="str">
        <f t="shared" si="2"/>
        <v>45540104350370641TRANSPORTE37,345541</v>
      </c>
      <c r="Q62" s="1">
        <f>IF(A62=0,"",VLOOKUP($A62,RESUMO!$A$8:$B$83,2,FALSE))</f>
        <v>3</v>
      </c>
    </row>
    <row r="63" spans="1:17" x14ac:dyDescent="0.25">
      <c r="A63" s="53">
        <v>45540</v>
      </c>
      <c r="B63" s="1">
        <v>1</v>
      </c>
      <c r="C63" s="51" t="s">
        <v>99</v>
      </c>
      <c r="D63" s="54" t="s">
        <v>100</v>
      </c>
      <c r="E63" s="43" t="s">
        <v>181</v>
      </c>
      <c r="G63" s="57">
        <v>43.5</v>
      </c>
      <c r="H63" s="60">
        <v>14</v>
      </c>
      <c r="I63" s="57">
        <v>609</v>
      </c>
      <c r="J63" s="1" t="s">
        <v>149</v>
      </c>
      <c r="K63" s="55" t="s">
        <v>26</v>
      </c>
      <c r="L63" t="s">
        <v>101</v>
      </c>
      <c r="N63" t="str">
        <f t="shared" si="0"/>
        <v>NÃO</v>
      </c>
      <c r="O63" t="str">
        <f t="shared" si="1"/>
        <v/>
      </c>
      <c r="P63" s="52" t="str">
        <f t="shared" si="2"/>
        <v>45540102086696558TRANSPORTE43,545541</v>
      </c>
      <c r="Q63" s="1">
        <f>IF(A63=0,"",VLOOKUP($A63,RESUMO!$A$8:$B$83,2,FALSE))</f>
        <v>3</v>
      </c>
    </row>
    <row r="64" spans="1:17" x14ac:dyDescent="0.25">
      <c r="A64" s="53">
        <v>45540</v>
      </c>
      <c r="B64" s="1">
        <v>1</v>
      </c>
      <c r="C64" s="51" t="s">
        <v>102</v>
      </c>
      <c r="D64" s="54" t="s">
        <v>103</v>
      </c>
      <c r="E64" s="43" t="s">
        <v>181</v>
      </c>
      <c r="G64" s="57">
        <v>43</v>
      </c>
      <c r="H64" s="60">
        <v>9</v>
      </c>
      <c r="I64" s="57">
        <v>387</v>
      </c>
      <c r="J64" s="1" t="s">
        <v>149</v>
      </c>
      <c r="K64" s="55" t="s">
        <v>26</v>
      </c>
      <c r="L64" t="s">
        <v>104</v>
      </c>
      <c r="N64" t="str">
        <f t="shared" si="0"/>
        <v>NÃO</v>
      </c>
      <c r="O64" t="str">
        <f t="shared" si="1"/>
        <v/>
      </c>
      <c r="P64" s="52" t="str">
        <f t="shared" si="2"/>
        <v>45540114020167605TRANSPORTE4345541</v>
      </c>
      <c r="Q64" s="1">
        <f>IF(A64=0,"",VLOOKUP($A64,RESUMO!$A$8:$B$83,2,FALSE))</f>
        <v>3</v>
      </c>
    </row>
    <row r="65" spans="1:17" x14ac:dyDescent="0.25">
      <c r="A65" s="53">
        <v>45540</v>
      </c>
      <c r="B65" s="1">
        <v>1</v>
      </c>
      <c r="C65" s="51" t="s">
        <v>91</v>
      </c>
      <c r="D65" s="54" t="s">
        <v>92</v>
      </c>
      <c r="E65" s="43" t="s">
        <v>182</v>
      </c>
      <c r="G65" s="57">
        <v>4</v>
      </c>
      <c r="H65" s="60">
        <v>10</v>
      </c>
      <c r="I65" s="57">
        <v>40</v>
      </c>
      <c r="J65" s="1" t="s">
        <v>149</v>
      </c>
      <c r="K65" s="55" t="s">
        <v>26</v>
      </c>
      <c r="L65" t="s">
        <v>95</v>
      </c>
      <c r="N65" t="str">
        <f t="shared" si="0"/>
        <v>NÃO</v>
      </c>
      <c r="O65" t="str">
        <f t="shared" si="1"/>
        <v/>
      </c>
      <c r="P65" s="52" t="str">
        <f t="shared" si="2"/>
        <v>45540105519255660CAFÉ445541</v>
      </c>
      <c r="Q65" s="1">
        <f>IF(A65=0,"",VLOOKUP($A65,RESUMO!$A$8:$B$83,2,FALSE))</f>
        <v>3</v>
      </c>
    </row>
    <row r="66" spans="1:17" x14ac:dyDescent="0.25">
      <c r="A66" s="53">
        <v>45540</v>
      </c>
      <c r="B66" s="1">
        <v>1</v>
      </c>
      <c r="C66" s="51" t="s">
        <v>96</v>
      </c>
      <c r="D66" s="54" t="s">
        <v>97</v>
      </c>
      <c r="E66" s="43" t="s">
        <v>182</v>
      </c>
      <c r="G66" s="57">
        <v>4</v>
      </c>
      <c r="H66" s="60">
        <v>12</v>
      </c>
      <c r="I66" s="57">
        <v>48</v>
      </c>
      <c r="J66" s="1" t="s">
        <v>149</v>
      </c>
      <c r="K66" s="55" t="s">
        <v>26</v>
      </c>
      <c r="L66" t="s">
        <v>98</v>
      </c>
      <c r="N66" t="str">
        <f t="shared" ref="N66:N129" si="3">IF(ISERROR(SEARCH("NF",E66,1)),"NÃO","SIM")</f>
        <v>NÃO</v>
      </c>
      <c r="O66" t="str">
        <f t="shared" ref="O66:O129" si="4">IF($B66=5,"SIM","")</f>
        <v/>
      </c>
      <c r="P66" s="52" t="str">
        <f t="shared" ref="P66:P129" si="5">A66&amp;B66&amp;C66&amp;E66&amp;G66&amp;EDATE(J66,0)</f>
        <v>45540104350370641CAFÉ445541</v>
      </c>
      <c r="Q66" s="1">
        <f>IF(A66=0,"",VLOOKUP($A66,RESUMO!$A$8:$B$83,2,FALSE))</f>
        <v>3</v>
      </c>
    </row>
    <row r="67" spans="1:17" x14ac:dyDescent="0.25">
      <c r="A67" s="53">
        <v>45540</v>
      </c>
      <c r="B67" s="1">
        <v>1</v>
      </c>
      <c r="C67" s="51" t="s">
        <v>99</v>
      </c>
      <c r="D67" s="54" t="s">
        <v>100</v>
      </c>
      <c r="E67" s="43" t="s">
        <v>182</v>
      </c>
      <c r="G67" s="57">
        <v>4</v>
      </c>
      <c r="H67" s="60">
        <v>14</v>
      </c>
      <c r="I67" s="57">
        <v>56</v>
      </c>
      <c r="J67" s="1" t="s">
        <v>149</v>
      </c>
      <c r="K67" s="55" t="s">
        <v>26</v>
      </c>
      <c r="L67" t="s">
        <v>101</v>
      </c>
      <c r="N67" t="str">
        <f t="shared" si="3"/>
        <v>NÃO</v>
      </c>
      <c r="O67" t="str">
        <f t="shared" si="4"/>
        <v/>
      </c>
      <c r="P67" s="52" t="str">
        <f t="shared" si="5"/>
        <v>45540102086696558CAFÉ445541</v>
      </c>
      <c r="Q67" s="1">
        <f>IF(A67=0,"",VLOOKUP($A67,RESUMO!$A$8:$B$83,2,FALSE))</f>
        <v>3</v>
      </c>
    </row>
    <row r="68" spans="1:17" x14ac:dyDescent="0.25">
      <c r="A68" s="53">
        <v>45540</v>
      </c>
      <c r="B68" s="1">
        <v>1</v>
      </c>
      <c r="C68" s="51" t="s">
        <v>102</v>
      </c>
      <c r="D68" s="54" t="s">
        <v>103</v>
      </c>
      <c r="E68" s="43" t="s">
        <v>182</v>
      </c>
      <c r="G68" s="57">
        <v>4</v>
      </c>
      <c r="H68" s="60">
        <v>9</v>
      </c>
      <c r="I68" s="57">
        <v>36</v>
      </c>
      <c r="J68" s="1" t="s">
        <v>149</v>
      </c>
      <c r="K68" s="55" t="s">
        <v>26</v>
      </c>
      <c r="L68" t="s">
        <v>104</v>
      </c>
      <c r="N68" t="str">
        <f t="shared" si="3"/>
        <v>NÃO</v>
      </c>
      <c r="O68" t="str">
        <f t="shared" si="4"/>
        <v/>
      </c>
      <c r="P68" s="52" t="str">
        <f t="shared" si="5"/>
        <v>45540114020167605CAFÉ445541</v>
      </c>
      <c r="Q68" s="1">
        <f>IF(A68=0,"",VLOOKUP($A68,RESUMO!$A$8:$B$83,2,FALSE))</f>
        <v>3</v>
      </c>
    </row>
    <row r="69" spans="1:17" x14ac:dyDescent="0.25">
      <c r="A69" s="53">
        <v>45540</v>
      </c>
      <c r="B69" s="1">
        <v>1</v>
      </c>
      <c r="C69" s="51" t="s">
        <v>183</v>
      </c>
      <c r="D69" s="54" t="s">
        <v>184</v>
      </c>
      <c r="E69" s="43" t="s">
        <v>37</v>
      </c>
      <c r="G69" s="57">
        <v>230</v>
      </c>
      <c r="H69" s="60">
        <v>5</v>
      </c>
      <c r="I69" s="57">
        <v>1150</v>
      </c>
      <c r="J69" s="1" t="s">
        <v>149</v>
      </c>
      <c r="K69" s="55" t="s">
        <v>26</v>
      </c>
      <c r="L69" t="s">
        <v>185</v>
      </c>
      <c r="N69" t="str">
        <f t="shared" si="3"/>
        <v>NÃO</v>
      </c>
      <c r="O69" t="str">
        <f t="shared" si="4"/>
        <v/>
      </c>
      <c r="P69" s="52" t="str">
        <f t="shared" si="5"/>
        <v>45540115695872642DIÁRIA23045541</v>
      </c>
      <c r="Q69" s="1">
        <f>IF(A69=0,"",VLOOKUP($A69,RESUMO!$A$8:$B$83,2,FALSE))</f>
        <v>3</v>
      </c>
    </row>
    <row r="70" spans="1:17" x14ac:dyDescent="0.25">
      <c r="A70" s="53">
        <v>45540</v>
      </c>
      <c r="B70" s="1">
        <v>1</v>
      </c>
      <c r="C70" s="51" t="s">
        <v>186</v>
      </c>
      <c r="D70" s="54" t="s">
        <v>187</v>
      </c>
      <c r="E70" s="43" t="s">
        <v>37</v>
      </c>
      <c r="G70" s="57">
        <v>230</v>
      </c>
      <c r="H70" s="60">
        <v>5</v>
      </c>
      <c r="I70" s="57">
        <v>1150</v>
      </c>
      <c r="J70" s="1" t="s">
        <v>149</v>
      </c>
      <c r="K70" s="55" t="s">
        <v>26</v>
      </c>
      <c r="L70" t="s">
        <v>188</v>
      </c>
      <c r="N70" t="str">
        <f t="shared" si="3"/>
        <v>NÃO</v>
      </c>
      <c r="O70" t="str">
        <f t="shared" si="4"/>
        <v/>
      </c>
      <c r="P70" s="52" t="str">
        <f t="shared" si="5"/>
        <v>45540131986367059DIÁRIA23045541</v>
      </c>
      <c r="Q70" s="1">
        <f>IF(A70=0,"",VLOOKUP($A70,RESUMO!$A$8:$B$83,2,FALSE))</f>
        <v>3</v>
      </c>
    </row>
    <row r="71" spans="1:17" x14ac:dyDescent="0.25">
      <c r="A71" s="53">
        <v>45540</v>
      </c>
      <c r="B71" s="1">
        <v>5</v>
      </c>
      <c r="C71" s="51" t="s">
        <v>189</v>
      </c>
      <c r="D71" s="54" t="s">
        <v>190</v>
      </c>
      <c r="E71" s="43" t="s">
        <v>191</v>
      </c>
      <c r="G71" s="57">
        <v>474.6</v>
      </c>
      <c r="I71" s="57">
        <v>474.6</v>
      </c>
      <c r="J71" s="1" t="s">
        <v>192</v>
      </c>
      <c r="K71" s="55" t="s">
        <v>26</v>
      </c>
      <c r="N71" t="str">
        <f t="shared" si="3"/>
        <v>NÃO</v>
      </c>
      <c r="O71" t="str">
        <f t="shared" si="4"/>
        <v>SIM</v>
      </c>
      <c r="P71" s="52" t="str">
        <f t="shared" si="5"/>
        <v>45540512409998607TRANSPORTE E CAFÉ474,645537</v>
      </c>
      <c r="Q71" s="1">
        <f>IF(A71=0,"",VLOOKUP($A71,RESUMO!$A$8:$B$83,2,FALSE))</f>
        <v>3</v>
      </c>
    </row>
    <row r="72" spans="1:17" x14ac:dyDescent="0.25">
      <c r="A72" s="53">
        <v>45540</v>
      </c>
      <c r="B72" s="1">
        <v>5</v>
      </c>
      <c r="C72" s="51" t="s">
        <v>193</v>
      </c>
      <c r="D72" s="54" t="s">
        <v>194</v>
      </c>
      <c r="E72" s="43" t="s">
        <v>191</v>
      </c>
      <c r="G72" s="57">
        <v>611.79999999999995</v>
      </c>
      <c r="I72" s="57">
        <v>611.79999999999995</v>
      </c>
      <c r="J72" s="1" t="s">
        <v>192</v>
      </c>
      <c r="K72" s="55" t="s">
        <v>26</v>
      </c>
      <c r="N72" t="str">
        <f t="shared" si="3"/>
        <v>NÃO</v>
      </c>
      <c r="O72" t="str">
        <f t="shared" si="4"/>
        <v>SIM</v>
      </c>
      <c r="P72" s="52" t="str">
        <f t="shared" si="5"/>
        <v>45540512924634652TRANSPORTE E CAFÉ611,845537</v>
      </c>
      <c r="Q72" s="1">
        <f>IF(A72=0,"",VLOOKUP($A72,RESUMO!$A$8:$B$83,2,FALSE))</f>
        <v>3</v>
      </c>
    </row>
    <row r="73" spans="1:17" x14ac:dyDescent="0.25">
      <c r="A73" s="53">
        <v>45540</v>
      </c>
      <c r="B73" s="1">
        <v>5</v>
      </c>
      <c r="C73" s="51" t="s">
        <v>134</v>
      </c>
      <c r="D73" s="54" t="s">
        <v>135</v>
      </c>
      <c r="E73" s="43" t="s">
        <v>195</v>
      </c>
      <c r="G73" s="57">
        <v>4750</v>
      </c>
      <c r="I73" s="57">
        <v>4750</v>
      </c>
      <c r="J73" s="1" t="s">
        <v>196</v>
      </c>
      <c r="K73" s="55" t="s">
        <v>46</v>
      </c>
      <c r="N73" t="str">
        <f t="shared" si="3"/>
        <v>NÃO</v>
      </c>
      <c r="O73" t="str">
        <f t="shared" si="4"/>
        <v>SIM</v>
      </c>
      <c r="P73" s="52" t="str">
        <f t="shared" si="5"/>
        <v>4554051435360800010450 % FOSSA475045525</v>
      </c>
      <c r="Q73" s="1">
        <f>IF(A73=0,"",VLOOKUP($A73,RESUMO!$A$8:$B$83,2,FALSE))</f>
        <v>3</v>
      </c>
    </row>
    <row r="74" spans="1:17" x14ac:dyDescent="0.25">
      <c r="A74" s="53">
        <v>45540</v>
      </c>
      <c r="B74" s="1">
        <v>5</v>
      </c>
      <c r="C74" s="51" t="s">
        <v>197</v>
      </c>
      <c r="D74" s="54" t="s">
        <v>198</v>
      </c>
      <c r="E74" s="43" t="s">
        <v>33</v>
      </c>
      <c r="G74" s="57">
        <v>20</v>
      </c>
      <c r="I74" s="57">
        <v>20</v>
      </c>
      <c r="J74" s="1" t="s">
        <v>196</v>
      </c>
      <c r="K74" s="55" t="s">
        <v>46</v>
      </c>
      <c r="N74" t="str">
        <f t="shared" si="3"/>
        <v>NÃO</v>
      </c>
      <c r="O74" t="str">
        <f t="shared" si="4"/>
        <v>SIM</v>
      </c>
      <c r="P74" s="52" t="str">
        <f t="shared" si="5"/>
        <v>45540512139461665MOTOBOY 2045525</v>
      </c>
      <c r="Q74" s="1">
        <f>IF(A74=0,"",VLOOKUP($A74,RESUMO!$A$8:$B$83,2,FALSE))</f>
        <v>3</v>
      </c>
    </row>
    <row r="75" spans="1:17" x14ac:dyDescent="0.25">
      <c r="A75" s="53">
        <v>45555</v>
      </c>
      <c r="B75" s="1">
        <v>2</v>
      </c>
      <c r="C75" s="51" t="s">
        <v>17</v>
      </c>
      <c r="D75" s="54" t="s">
        <v>18</v>
      </c>
      <c r="E75" s="43" t="s">
        <v>199</v>
      </c>
      <c r="G75" s="57">
        <v>4165</v>
      </c>
      <c r="I75" s="57">
        <v>4165</v>
      </c>
      <c r="J75" s="1" t="s">
        <v>166</v>
      </c>
      <c r="K75" s="55" t="s">
        <v>21</v>
      </c>
      <c r="L75" t="s">
        <v>22</v>
      </c>
      <c r="N75" t="str">
        <f t="shared" si="3"/>
        <v>NÃO</v>
      </c>
      <c r="O75" t="str">
        <f t="shared" si="4"/>
        <v/>
      </c>
      <c r="P75" s="52" t="str">
        <f t="shared" si="5"/>
        <v>45555252675571000120ADM. PARCELA 3/18416545555</v>
      </c>
      <c r="Q75" s="1">
        <f>IF(A75=0,"",VLOOKUP($A75,RESUMO!$A$8:$B$83,2,FALSE))</f>
        <v>4</v>
      </c>
    </row>
    <row r="76" spans="1:17" x14ac:dyDescent="0.25">
      <c r="A76" s="53">
        <v>45555</v>
      </c>
      <c r="B76" s="1">
        <v>2</v>
      </c>
      <c r="C76" s="51" t="s">
        <v>23</v>
      </c>
      <c r="D76" s="54" t="s">
        <v>24</v>
      </c>
      <c r="E76" s="43" t="s">
        <v>199</v>
      </c>
      <c r="G76" s="57">
        <v>7735</v>
      </c>
      <c r="I76" s="57">
        <v>7735</v>
      </c>
      <c r="J76" s="1" t="s">
        <v>166</v>
      </c>
      <c r="K76" s="55" t="s">
        <v>26</v>
      </c>
      <c r="L76" t="s">
        <v>27</v>
      </c>
      <c r="N76" t="str">
        <f t="shared" si="3"/>
        <v>NÃO</v>
      </c>
      <c r="O76" t="str">
        <f t="shared" si="4"/>
        <v/>
      </c>
      <c r="P76" s="52" t="str">
        <f t="shared" si="5"/>
        <v>45555227648990687ADM. PARCELA 3/18773545555</v>
      </c>
      <c r="Q76" s="1">
        <f>IF(A76=0,"",VLOOKUP($A76,RESUMO!$A$8:$B$83,2,FALSE))</f>
        <v>4</v>
      </c>
    </row>
    <row r="77" spans="1:17" x14ac:dyDescent="0.25">
      <c r="A77" s="53">
        <v>45555</v>
      </c>
      <c r="B77" s="1">
        <v>3</v>
      </c>
      <c r="C77" s="51" t="s">
        <v>155</v>
      </c>
      <c r="D77" s="54" t="s">
        <v>156</v>
      </c>
      <c r="E77" s="43" t="s">
        <v>200</v>
      </c>
      <c r="G77" s="57">
        <v>819.6</v>
      </c>
      <c r="I77" s="57">
        <v>819.6</v>
      </c>
      <c r="J77" s="1" t="s">
        <v>201</v>
      </c>
      <c r="K77" s="55" t="s">
        <v>32</v>
      </c>
      <c r="N77" t="str">
        <f t="shared" si="3"/>
        <v>SIM</v>
      </c>
      <c r="O77" t="str">
        <f t="shared" si="4"/>
        <v/>
      </c>
      <c r="P77" s="52" t="str">
        <f t="shared" si="5"/>
        <v>45555341518575000188BRITA - NF 13975819,645566</v>
      </c>
      <c r="Q77" s="1">
        <f>IF(A77=0,"",VLOOKUP($A77,RESUMO!$A$8:$B$83,2,FALSE))</f>
        <v>4</v>
      </c>
    </row>
    <row r="78" spans="1:17" x14ac:dyDescent="0.25">
      <c r="A78" s="53">
        <v>45555</v>
      </c>
      <c r="B78" s="1">
        <v>3</v>
      </c>
      <c r="C78" s="51" t="s">
        <v>155</v>
      </c>
      <c r="D78" s="54" t="s">
        <v>156</v>
      </c>
      <c r="E78" s="43" t="s">
        <v>202</v>
      </c>
      <c r="G78" s="57">
        <v>2134.8000000000002</v>
      </c>
      <c r="I78" s="57">
        <v>2134.8000000000002</v>
      </c>
      <c r="J78" s="1" t="s">
        <v>201</v>
      </c>
      <c r="K78" s="55" t="s">
        <v>32</v>
      </c>
      <c r="N78" t="str">
        <f t="shared" si="3"/>
        <v>SIM</v>
      </c>
      <c r="O78" t="str">
        <f t="shared" si="4"/>
        <v/>
      </c>
      <c r="P78" s="52" t="str">
        <f t="shared" si="5"/>
        <v>45555341518575000188AREIA, BRITA E CIMENTO - NF 139732134,845566</v>
      </c>
      <c r="Q78" s="1">
        <f>IF(A78=0,"",VLOOKUP($A78,RESUMO!$A$8:$B$83,2,FALSE))</f>
        <v>4</v>
      </c>
    </row>
    <row r="79" spans="1:17" x14ac:dyDescent="0.25">
      <c r="A79" s="53">
        <v>45555</v>
      </c>
      <c r="B79" s="1">
        <v>3</v>
      </c>
      <c r="C79" s="51" t="s">
        <v>155</v>
      </c>
      <c r="D79" s="54" t="s">
        <v>156</v>
      </c>
      <c r="E79" s="43" t="s">
        <v>203</v>
      </c>
      <c r="G79" s="57">
        <v>739.6</v>
      </c>
      <c r="I79" s="57">
        <v>739.6</v>
      </c>
      <c r="J79" s="1" t="s">
        <v>201</v>
      </c>
      <c r="K79" s="55" t="s">
        <v>32</v>
      </c>
      <c r="N79" t="str">
        <f t="shared" si="3"/>
        <v>SIM</v>
      </c>
      <c r="O79" t="str">
        <f t="shared" si="4"/>
        <v/>
      </c>
      <c r="P79" s="52" t="str">
        <f t="shared" si="5"/>
        <v>45555341518575000188AREIA - NF 13974739,645566</v>
      </c>
      <c r="Q79" s="1">
        <f>IF(A79=0,"",VLOOKUP($A79,RESUMO!$A$8:$B$83,2,FALSE))</f>
        <v>4</v>
      </c>
    </row>
    <row r="80" spans="1:17" x14ac:dyDescent="0.25">
      <c r="A80" s="53">
        <v>45555</v>
      </c>
      <c r="B80" s="1">
        <v>3</v>
      </c>
      <c r="C80" s="51" t="s">
        <v>178</v>
      </c>
      <c r="D80" s="54" t="s">
        <v>179</v>
      </c>
      <c r="E80" s="43" t="s">
        <v>204</v>
      </c>
      <c r="G80" s="57">
        <v>432.75</v>
      </c>
      <c r="I80" s="57">
        <v>432.75</v>
      </c>
      <c r="J80" s="1" t="s">
        <v>205</v>
      </c>
      <c r="K80" s="55" t="s">
        <v>32</v>
      </c>
      <c r="N80" t="str">
        <f t="shared" si="3"/>
        <v>SIM</v>
      </c>
      <c r="O80" t="str">
        <f t="shared" si="4"/>
        <v/>
      </c>
      <c r="P80" s="52" t="str">
        <f t="shared" si="5"/>
        <v>45555332392731000116MATERIAIS DIVERSOS - NF 1320432,7545560</v>
      </c>
      <c r="Q80" s="1">
        <f>IF(A80=0,"",VLOOKUP($A80,RESUMO!$A$8:$B$83,2,FALSE))</f>
        <v>4</v>
      </c>
    </row>
    <row r="81" spans="1:17" x14ac:dyDescent="0.25">
      <c r="A81" s="53">
        <v>45555</v>
      </c>
      <c r="B81" s="1">
        <v>3</v>
      </c>
      <c r="C81" s="51" t="s">
        <v>114</v>
      </c>
      <c r="D81" s="54" t="s">
        <v>115</v>
      </c>
      <c r="E81" s="43" t="s">
        <v>206</v>
      </c>
      <c r="G81" s="57">
        <v>640</v>
      </c>
      <c r="I81" s="57">
        <v>640</v>
      </c>
      <c r="J81" s="1" t="s">
        <v>207</v>
      </c>
      <c r="K81" s="55" t="s">
        <v>118</v>
      </c>
      <c r="N81" t="str">
        <f t="shared" si="3"/>
        <v>SIM</v>
      </c>
      <c r="O81" t="str">
        <f t="shared" si="4"/>
        <v/>
      </c>
      <c r="P81" s="52" t="str">
        <f t="shared" si="5"/>
        <v>45555307409393000130MARTELO - NF 2581464045558</v>
      </c>
      <c r="Q81" s="1">
        <f>IF(A81=0,"",VLOOKUP($A81,RESUMO!$A$8:$B$83,2,FALSE))</f>
        <v>4</v>
      </c>
    </row>
    <row r="82" spans="1:17" x14ac:dyDescent="0.25">
      <c r="A82" s="53">
        <v>45555</v>
      </c>
      <c r="B82" s="1">
        <v>3</v>
      </c>
      <c r="C82" s="51" t="s">
        <v>114</v>
      </c>
      <c r="D82" s="54" t="s">
        <v>115</v>
      </c>
      <c r="E82" s="43" t="s">
        <v>208</v>
      </c>
      <c r="G82" s="57">
        <v>64</v>
      </c>
      <c r="I82" s="57">
        <v>64</v>
      </c>
      <c r="J82" s="1" t="s">
        <v>209</v>
      </c>
      <c r="K82" s="55" t="s">
        <v>118</v>
      </c>
      <c r="N82" t="str">
        <f t="shared" si="3"/>
        <v>SIM</v>
      </c>
      <c r="O82" t="str">
        <f t="shared" si="4"/>
        <v/>
      </c>
      <c r="P82" s="52" t="str">
        <f t="shared" si="5"/>
        <v>45555307409393000130CORREIA - NF 27416445569</v>
      </c>
      <c r="Q82" s="1">
        <f>IF(A82=0,"",VLOOKUP($A82,RESUMO!$A$8:$B$83,2,FALSE))</f>
        <v>4</v>
      </c>
    </row>
    <row r="83" spans="1:17" x14ac:dyDescent="0.25">
      <c r="A83" s="53">
        <v>45555</v>
      </c>
      <c r="B83" s="1">
        <v>3</v>
      </c>
      <c r="C83" s="51" t="s">
        <v>114</v>
      </c>
      <c r="D83" s="54" t="s">
        <v>115</v>
      </c>
      <c r="E83" s="43" t="s">
        <v>210</v>
      </c>
      <c r="G83" s="57">
        <v>150</v>
      </c>
      <c r="I83" s="57">
        <v>150</v>
      </c>
      <c r="J83" s="1" t="s">
        <v>209</v>
      </c>
      <c r="K83" s="55" t="s">
        <v>118</v>
      </c>
      <c r="N83" t="str">
        <f t="shared" si="3"/>
        <v>SIM</v>
      </c>
      <c r="O83" t="str">
        <f t="shared" si="4"/>
        <v/>
      </c>
      <c r="P83" s="52" t="str">
        <f t="shared" si="5"/>
        <v>45555307409393000130SERRA MADEIRA - NF 2594815045569</v>
      </c>
      <c r="Q83" s="1">
        <f>IF(A83=0,"",VLOOKUP($A83,RESUMO!$A$8:$B$83,2,FALSE))</f>
        <v>4</v>
      </c>
    </row>
    <row r="84" spans="1:17" x14ac:dyDescent="0.25">
      <c r="A84" s="53">
        <v>45555</v>
      </c>
      <c r="B84" s="1">
        <v>3</v>
      </c>
      <c r="C84" s="51" t="s">
        <v>211</v>
      </c>
      <c r="D84" s="54" t="s">
        <v>212</v>
      </c>
      <c r="E84" s="43" t="s">
        <v>213</v>
      </c>
      <c r="G84" s="57">
        <v>1319.85</v>
      </c>
      <c r="I84" s="57">
        <v>1319.85</v>
      </c>
      <c r="J84" s="1" t="s">
        <v>214</v>
      </c>
      <c r="K84" s="55" t="s">
        <v>26</v>
      </c>
      <c r="N84" t="str">
        <f t="shared" si="3"/>
        <v>SIM</v>
      </c>
      <c r="O84" t="str">
        <f t="shared" si="4"/>
        <v/>
      </c>
      <c r="P84" s="52" t="str">
        <f t="shared" si="5"/>
        <v>45555324654133000220CESTAS BASICAS - NF 2564311319,8545563</v>
      </c>
      <c r="Q84" s="1">
        <f>IF(A84=0,"",VLOOKUP($A84,RESUMO!$A$8:$B$83,2,FALSE))</f>
        <v>4</v>
      </c>
    </row>
    <row r="85" spans="1:17" x14ac:dyDescent="0.25">
      <c r="A85" s="53">
        <v>45555</v>
      </c>
      <c r="B85" s="1">
        <v>3</v>
      </c>
      <c r="C85" s="51" t="s">
        <v>106</v>
      </c>
      <c r="D85" s="54" t="s">
        <v>107</v>
      </c>
      <c r="E85" s="43" t="s">
        <v>108</v>
      </c>
      <c r="G85" s="57">
        <v>177.52</v>
      </c>
      <c r="I85" s="57">
        <v>177.52</v>
      </c>
      <c r="J85" s="1" t="s">
        <v>215</v>
      </c>
      <c r="K85" s="55" t="s">
        <v>26</v>
      </c>
      <c r="N85" t="str">
        <f t="shared" si="3"/>
        <v>NÃO</v>
      </c>
      <c r="O85" t="str">
        <f t="shared" si="4"/>
        <v/>
      </c>
      <c r="P85" s="52" t="str">
        <f t="shared" si="5"/>
        <v>45555338727707000177SEGURO COLABORADORES177,5245565</v>
      </c>
      <c r="Q85" s="1">
        <f>IF(A85=0,"",VLOOKUP($A85,RESUMO!$A$8:$B$83,2,FALSE))</f>
        <v>4</v>
      </c>
    </row>
    <row r="86" spans="1:17" x14ac:dyDescent="0.25">
      <c r="A86" s="53">
        <v>45555</v>
      </c>
      <c r="B86" s="1">
        <v>3</v>
      </c>
      <c r="C86" s="51" t="s">
        <v>216</v>
      </c>
      <c r="D86" s="54" t="s">
        <v>217</v>
      </c>
      <c r="E86" s="43" t="s">
        <v>218</v>
      </c>
      <c r="G86" s="57">
        <v>1844</v>
      </c>
      <c r="I86" s="57">
        <v>1844</v>
      </c>
      <c r="J86" s="1" t="s">
        <v>219</v>
      </c>
      <c r="K86" s="55" t="s">
        <v>32</v>
      </c>
      <c r="N86" t="str">
        <f t="shared" si="3"/>
        <v>SIM</v>
      </c>
      <c r="O86" t="str">
        <f t="shared" si="4"/>
        <v/>
      </c>
      <c r="P86" s="52" t="str">
        <f t="shared" si="5"/>
        <v>45555397397491000198ESPAÇADORES - NF 60265184445567</v>
      </c>
      <c r="Q86" s="1">
        <f>IF(A86=0,"",VLOOKUP($A86,RESUMO!$A$8:$B$83,2,FALSE))</f>
        <v>4</v>
      </c>
    </row>
    <row r="87" spans="1:17" x14ac:dyDescent="0.25">
      <c r="A87" s="53">
        <v>45555</v>
      </c>
      <c r="B87" s="1">
        <v>5</v>
      </c>
      <c r="C87" s="51" t="s">
        <v>220</v>
      </c>
      <c r="D87" s="54" t="s">
        <v>221</v>
      </c>
      <c r="E87" s="43" t="s">
        <v>222</v>
      </c>
      <c r="G87" s="57">
        <v>6883.38</v>
      </c>
      <c r="I87" s="57">
        <v>6883.38</v>
      </c>
      <c r="J87" s="1" t="s">
        <v>223</v>
      </c>
      <c r="K87" s="55" t="s">
        <v>32</v>
      </c>
      <c r="N87" t="str">
        <f t="shared" si="3"/>
        <v>SIM</v>
      </c>
      <c r="O87" t="str">
        <f t="shared" si="4"/>
        <v>SIM</v>
      </c>
      <c r="P87" s="52" t="str">
        <f t="shared" si="5"/>
        <v>45555517155342000183MATERIAIS ELÉTRICOS - NF 4680656883,3845543</v>
      </c>
      <c r="Q87" s="1">
        <f>IF(A87=0,"",VLOOKUP($A87,RESUMO!$A$8:$B$83,2,FALSE))</f>
        <v>4</v>
      </c>
    </row>
    <row r="88" spans="1:17" x14ac:dyDescent="0.25">
      <c r="A88" s="53">
        <v>45555</v>
      </c>
      <c r="B88" s="1">
        <v>1</v>
      </c>
      <c r="C88" s="51" t="s">
        <v>35</v>
      </c>
      <c r="D88" s="54" t="s">
        <v>36</v>
      </c>
      <c r="E88" s="43" t="s">
        <v>37</v>
      </c>
      <c r="G88" s="57">
        <v>350</v>
      </c>
      <c r="H88" s="60">
        <v>10</v>
      </c>
      <c r="I88" s="57">
        <v>3500</v>
      </c>
      <c r="J88" s="1" t="s">
        <v>166</v>
      </c>
      <c r="K88" s="55" t="s">
        <v>26</v>
      </c>
      <c r="L88" t="s">
        <v>38</v>
      </c>
      <c r="N88" t="str">
        <f t="shared" si="3"/>
        <v>NÃO</v>
      </c>
      <c r="O88" t="str">
        <f t="shared" si="4"/>
        <v/>
      </c>
      <c r="P88" s="52" t="str">
        <f t="shared" si="5"/>
        <v>45555106240368636DIÁRIA35045555</v>
      </c>
      <c r="Q88" s="1">
        <f>IF(A88=0,"",VLOOKUP($A88,RESUMO!$A$8:$B$83,2,FALSE))</f>
        <v>4</v>
      </c>
    </row>
    <row r="89" spans="1:17" x14ac:dyDescent="0.25">
      <c r="A89" s="53">
        <v>45555</v>
      </c>
      <c r="B89" s="1">
        <v>1</v>
      </c>
      <c r="C89" s="51" t="s">
        <v>183</v>
      </c>
      <c r="D89" s="54" t="s">
        <v>184</v>
      </c>
      <c r="E89" s="43" t="s">
        <v>37</v>
      </c>
      <c r="G89" s="57">
        <v>230</v>
      </c>
      <c r="H89" s="60">
        <v>4</v>
      </c>
      <c r="I89" s="57">
        <v>920</v>
      </c>
      <c r="J89" s="1" t="s">
        <v>166</v>
      </c>
      <c r="K89" s="55" t="s">
        <v>26</v>
      </c>
      <c r="L89" t="s">
        <v>185</v>
      </c>
      <c r="N89" t="str">
        <f t="shared" si="3"/>
        <v>NÃO</v>
      </c>
      <c r="O89" t="str">
        <f t="shared" si="4"/>
        <v/>
      </c>
      <c r="P89" s="52" t="str">
        <f t="shared" si="5"/>
        <v>45555115695872642DIÁRIA23045555</v>
      </c>
      <c r="Q89" s="1">
        <f>IF(A89=0,"",VLOOKUP($A89,RESUMO!$A$8:$B$83,2,FALSE))</f>
        <v>4</v>
      </c>
    </row>
    <row r="90" spans="1:17" x14ac:dyDescent="0.25">
      <c r="A90" s="53">
        <v>45555</v>
      </c>
      <c r="B90" s="1">
        <v>1</v>
      </c>
      <c r="C90" s="51" t="s">
        <v>186</v>
      </c>
      <c r="D90" s="54" t="s">
        <v>187</v>
      </c>
      <c r="E90" s="43" t="s">
        <v>37</v>
      </c>
      <c r="G90" s="57">
        <v>230</v>
      </c>
      <c r="H90" s="60">
        <v>4</v>
      </c>
      <c r="I90" s="57">
        <v>920</v>
      </c>
      <c r="J90" s="1" t="s">
        <v>166</v>
      </c>
      <c r="K90" s="55" t="s">
        <v>26</v>
      </c>
      <c r="L90" t="s">
        <v>188</v>
      </c>
      <c r="N90" t="str">
        <f t="shared" si="3"/>
        <v>NÃO</v>
      </c>
      <c r="O90" t="str">
        <f t="shared" si="4"/>
        <v/>
      </c>
      <c r="P90" s="52" t="str">
        <f t="shared" si="5"/>
        <v>45555131986367059DIÁRIA23045555</v>
      </c>
      <c r="Q90" s="1">
        <f>IF(A90=0,"",VLOOKUP($A90,RESUMO!$A$8:$B$83,2,FALSE))</f>
        <v>4</v>
      </c>
    </row>
    <row r="91" spans="1:17" x14ac:dyDescent="0.25">
      <c r="A91" s="53">
        <v>45555</v>
      </c>
      <c r="B91" s="1">
        <v>1</v>
      </c>
      <c r="C91" s="51" t="s">
        <v>91</v>
      </c>
      <c r="D91" s="54" t="s">
        <v>92</v>
      </c>
      <c r="E91" s="43" t="s">
        <v>93</v>
      </c>
      <c r="G91" s="57">
        <v>817.2</v>
      </c>
      <c r="I91" s="57">
        <v>817.2</v>
      </c>
      <c r="J91" s="1" t="s">
        <v>166</v>
      </c>
      <c r="K91" s="55" t="s">
        <v>26</v>
      </c>
      <c r="L91" t="s">
        <v>95</v>
      </c>
      <c r="N91" t="str">
        <f t="shared" si="3"/>
        <v>NÃO</v>
      </c>
      <c r="O91" t="str">
        <f t="shared" si="4"/>
        <v/>
      </c>
      <c r="P91" s="52" t="str">
        <f t="shared" si="5"/>
        <v>45555105519255660SALÁRIO817,245555</v>
      </c>
      <c r="Q91" s="1">
        <f>IF(A91=0,"",VLOOKUP($A91,RESUMO!$A$8:$B$83,2,FALSE))</f>
        <v>4</v>
      </c>
    </row>
    <row r="92" spans="1:17" x14ac:dyDescent="0.25">
      <c r="A92" s="53">
        <v>45555</v>
      </c>
      <c r="B92" s="1">
        <v>1</v>
      </c>
      <c r="C92" s="51" t="s">
        <v>99</v>
      </c>
      <c r="D92" s="54" t="s">
        <v>100</v>
      </c>
      <c r="E92" s="43" t="s">
        <v>93</v>
      </c>
      <c r="G92" s="57">
        <v>1104.8</v>
      </c>
      <c r="I92" s="57">
        <v>1104.8</v>
      </c>
      <c r="J92" s="1" t="s">
        <v>166</v>
      </c>
      <c r="K92" s="55" t="s">
        <v>26</v>
      </c>
      <c r="L92" t="s">
        <v>101</v>
      </c>
      <c r="N92" t="str">
        <f t="shared" si="3"/>
        <v>NÃO</v>
      </c>
      <c r="O92" t="str">
        <f t="shared" si="4"/>
        <v/>
      </c>
      <c r="P92" s="52" t="str">
        <f t="shared" si="5"/>
        <v>45555102086696558SALÁRIO1104,845555</v>
      </c>
      <c r="Q92" s="1">
        <f>IF(A92=0,"",VLOOKUP($A92,RESUMO!$A$8:$B$83,2,FALSE))</f>
        <v>4</v>
      </c>
    </row>
    <row r="93" spans="1:17" x14ac:dyDescent="0.25">
      <c r="A93" s="53">
        <v>45555</v>
      </c>
      <c r="B93" s="1">
        <v>1</v>
      </c>
      <c r="C93" s="51" t="s">
        <v>189</v>
      </c>
      <c r="D93" s="54" t="s">
        <v>190</v>
      </c>
      <c r="E93" s="43" t="s">
        <v>93</v>
      </c>
      <c r="G93" s="57">
        <v>1067.97</v>
      </c>
      <c r="I93" s="57">
        <v>1067.97</v>
      </c>
      <c r="J93" s="1" t="s">
        <v>166</v>
      </c>
      <c r="K93" s="55" t="s">
        <v>26</v>
      </c>
      <c r="L93" t="s">
        <v>224</v>
      </c>
      <c r="N93" t="str">
        <f t="shared" si="3"/>
        <v>NÃO</v>
      </c>
      <c r="O93" t="str">
        <f t="shared" si="4"/>
        <v/>
      </c>
      <c r="P93" s="52" t="str">
        <f t="shared" si="5"/>
        <v>45555112409998607SALÁRIO1067,9745555</v>
      </c>
      <c r="Q93" s="1">
        <f>IF(A93=0,"",VLOOKUP($A93,RESUMO!$A$8:$B$83,2,FALSE))</f>
        <v>4</v>
      </c>
    </row>
    <row r="94" spans="1:17" x14ac:dyDescent="0.25">
      <c r="A94" s="53">
        <v>45555</v>
      </c>
      <c r="B94" s="1">
        <v>1</v>
      </c>
      <c r="C94" s="51" t="s">
        <v>193</v>
      </c>
      <c r="D94" s="54" t="s">
        <v>194</v>
      </c>
      <c r="E94" s="43" t="s">
        <v>93</v>
      </c>
      <c r="G94" s="57">
        <v>789.96</v>
      </c>
      <c r="I94" s="57">
        <v>789.96</v>
      </c>
      <c r="J94" s="1" t="s">
        <v>166</v>
      </c>
      <c r="K94" s="55" t="s">
        <v>26</v>
      </c>
      <c r="L94" t="s">
        <v>225</v>
      </c>
      <c r="N94" t="str">
        <f t="shared" si="3"/>
        <v>NÃO</v>
      </c>
      <c r="O94" t="str">
        <f t="shared" si="4"/>
        <v/>
      </c>
      <c r="P94" s="52" t="str">
        <f t="shared" si="5"/>
        <v>45555112924634652SALÁRIO789,9645555</v>
      </c>
      <c r="Q94" s="1">
        <f>IF(A94=0,"",VLOOKUP($A94,RESUMO!$A$8:$B$83,2,FALSE))</f>
        <v>4</v>
      </c>
    </row>
    <row r="95" spans="1:17" x14ac:dyDescent="0.25">
      <c r="A95" s="53">
        <v>45555</v>
      </c>
      <c r="B95" s="1">
        <v>1</v>
      </c>
      <c r="C95" s="51" t="s">
        <v>183</v>
      </c>
      <c r="D95" s="54" t="s">
        <v>184</v>
      </c>
      <c r="E95" s="43" t="s">
        <v>93</v>
      </c>
      <c r="G95" s="57">
        <v>810.19</v>
      </c>
      <c r="I95" s="57">
        <v>810.19</v>
      </c>
      <c r="J95" s="1" t="s">
        <v>166</v>
      </c>
      <c r="K95" s="55" t="s">
        <v>26</v>
      </c>
      <c r="L95" t="s">
        <v>185</v>
      </c>
      <c r="N95" t="str">
        <f t="shared" si="3"/>
        <v>NÃO</v>
      </c>
      <c r="O95" t="str">
        <f t="shared" si="4"/>
        <v/>
      </c>
      <c r="P95" s="52" t="str">
        <f t="shared" si="5"/>
        <v>45555115695872642SALÁRIO810,1945555</v>
      </c>
      <c r="Q95" s="1">
        <f>IF(A95=0,"",VLOOKUP($A95,RESUMO!$A$8:$B$83,2,FALSE))</f>
        <v>4</v>
      </c>
    </row>
    <row r="96" spans="1:17" x14ac:dyDescent="0.25">
      <c r="A96" s="53">
        <v>45555</v>
      </c>
      <c r="B96" s="1">
        <v>1</v>
      </c>
      <c r="C96" s="51" t="s">
        <v>186</v>
      </c>
      <c r="D96" s="54" t="s">
        <v>187</v>
      </c>
      <c r="E96" s="43" t="s">
        <v>93</v>
      </c>
      <c r="G96" s="57">
        <v>810.19</v>
      </c>
      <c r="I96" s="57">
        <v>810.19</v>
      </c>
      <c r="J96" s="1" t="s">
        <v>166</v>
      </c>
      <c r="K96" s="55" t="s">
        <v>26</v>
      </c>
      <c r="L96" t="s">
        <v>188</v>
      </c>
      <c r="N96" t="str">
        <f t="shared" si="3"/>
        <v>NÃO</v>
      </c>
      <c r="O96" t="str">
        <f t="shared" si="4"/>
        <v/>
      </c>
      <c r="P96" s="52" t="str">
        <f t="shared" si="5"/>
        <v>45555131986367059SALÁRIO810,1945555</v>
      </c>
      <c r="Q96" s="1">
        <f>IF(A96=0,"",VLOOKUP($A96,RESUMO!$A$8:$B$83,2,FALSE))</f>
        <v>4</v>
      </c>
    </row>
    <row r="97" spans="1:17" x14ac:dyDescent="0.25">
      <c r="A97" s="53">
        <v>45555</v>
      </c>
      <c r="B97" s="1">
        <v>1</v>
      </c>
      <c r="C97" s="51" t="s">
        <v>91</v>
      </c>
      <c r="D97" s="54" t="s">
        <v>92</v>
      </c>
      <c r="E97" s="43" t="s">
        <v>181</v>
      </c>
      <c r="G97" s="57">
        <v>39.700000000000003</v>
      </c>
      <c r="H97" s="60">
        <v>4</v>
      </c>
      <c r="I97" s="57">
        <v>158.80000000000001</v>
      </c>
      <c r="J97" s="1" t="s">
        <v>166</v>
      </c>
      <c r="K97" s="55" t="s">
        <v>26</v>
      </c>
      <c r="L97" t="s">
        <v>95</v>
      </c>
      <c r="N97" t="str">
        <f t="shared" si="3"/>
        <v>NÃO</v>
      </c>
      <c r="O97" t="str">
        <f t="shared" si="4"/>
        <v/>
      </c>
      <c r="P97" s="52" t="str">
        <f t="shared" si="5"/>
        <v>45555105519255660TRANSPORTE39,745555</v>
      </c>
      <c r="Q97" s="1">
        <f>IF(A97=0,"",VLOOKUP($A97,RESUMO!$A$8:$B$83,2,FALSE))</f>
        <v>4</v>
      </c>
    </row>
    <row r="98" spans="1:17" x14ac:dyDescent="0.25">
      <c r="A98" s="53">
        <v>45555</v>
      </c>
      <c r="B98" s="1">
        <v>1</v>
      </c>
      <c r="C98" s="51" t="s">
        <v>99</v>
      </c>
      <c r="D98" s="54" t="s">
        <v>100</v>
      </c>
      <c r="E98" s="43" t="s">
        <v>181</v>
      </c>
      <c r="G98" s="57">
        <v>43.5</v>
      </c>
      <c r="H98" s="60">
        <v>7</v>
      </c>
      <c r="I98" s="57">
        <v>304.5</v>
      </c>
      <c r="J98" s="1" t="s">
        <v>166</v>
      </c>
      <c r="K98" s="55" t="s">
        <v>26</v>
      </c>
      <c r="L98" t="s">
        <v>101</v>
      </c>
      <c r="N98" t="str">
        <f t="shared" si="3"/>
        <v>NÃO</v>
      </c>
      <c r="O98" t="str">
        <f t="shared" si="4"/>
        <v/>
      </c>
      <c r="P98" s="52" t="str">
        <f t="shared" si="5"/>
        <v>45555102086696558TRANSPORTE43,545555</v>
      </c>
      <c r="Q98" s="1">
        <f>IF(A98=0,"",VLOOKUP($A98,RESUMO!$A$8:$B$83,2,FALSE))</f>
        <v>4</v>
      </c>
    </row>
    <row r="99" spans="1:17" x14ac:dyDescent="0.25">
      <c r="A99" s="53">
        <v>45555</v>
      </c>
      <c r="B99" s="1">
        <v>1</v>
      </c>
      <c r="C99" s="51" t="s">
        <v>189</v>
      </c>
      <c r="D99" s="54" t="s">
        <v>190</v>
      </c>
      <c r="E99" s="43" t="s">
        <v>181</v>
      </c>
      <c r="G99" s="57">
        <v>29.9</v>
      </c>
      <c r="H99" s="60">
        <v>7</v>
      </c>
      <c r="I99" s="57">
        <v>209.3</v>
      </c>
      <c r="J99" s="1" t="s">
        <v>166</v>
      </c>
      <c r="K99" s="55" t="s">
        <v>26</v>
      </c>
      <c r="L99" t="s">
        <v>224</v>
      </c>
      <c r="N99" t="str">
        <f t="shared" si="3"/>
        <v>NÃO</v>
      </c>
      <c r="O99" t="str">
        <f t="shared" si="4"/>
        <v/>
      </c>
      <c r="P99" s="52" t="str">
        <f t="shared" si="5"/>
        <v>45555112409998607TRANSPORTE29,945555</v>
      </c>
      <c r="Q99" s="1">
        <f>IF(A99=0,"",VLOOKUP($A99,RESUMO!$A$8:$B$83,2,FALSE))</f>
        <v>4</v>
      </c>
    </row>
    <row r="100" spans="1:17" x14ac:dyDescent="0.25">
      <c r="A100" s="53">
        <v>45555</v>
      </c>
      <c r="B100" s="1">
        <v>1</v>
      </c>
      <c r="C100" s="51" t="s">
        <v>193</v>
      </c>
      <c r="D100" s="54" t="s">
        <v>194</v>
      </c>
      <c r="E100" s="43" t="s">
        <v>181</v>
      </c>
      <c r="G100" s="57">
        <v>39.700000000000003</v>
      </c>
      <c r="H100" s="60">
        <v>5</v>
      </c>
      <c r="I100" s="57">
        <v>198.5</v>
      </c>
      <c r="J100" s="1" t="s">
        <v>166</v>
      </c>
      <c r="K100" s="55" t="s">
        <v>26</v>
      </c>
      <c r="L100" t="s">
        <v>225</v>
      </c>
      <c r="N100" t="str">
        <f t="shared" si="3"/>
        <v>NÃO</v>
      </c>
      <c r="O100" t="str">
        <f t="shared" si="4"/>
        <v/>
      </c>
      <c r="P100" s="52" t="str">
        <f t="shared" si="5"/>
        <v>45555112924634652TRANSPORTE39,745555</v>
      </c>
      <c r="Q100" s="1">
        <f>IF(A100=0,"",VLOOKUP($A100,RESUMO!$A$8:$B$83,2,FALSE))</f>
        <v>4</v>
      </c>
    </row>
    <row r="101" spans="1:17" x14ac:dyDescent="0.25">
      <c r="A101" s="53">
        <v>45555</v>
      </c>
      <c r="B101" s="1">
        <v>1</v>
      </c>
      <c r="C101" s="51" t="s">
        <v>183</v>
      </c>
      <c r="D101" s="54" t="s">
        <v>184</v>
      </c>
      <c r="E101" s="43" t="s">
        <v>181</v>
      </c>
      <c r="G101" s="57">
        <v>43.5</v>
      </c>
      <c r="H101" s="60">
        <v>7</v>
      </c>
      <c r="I101" s="57">
        <v>304.5</v>
      </c>
      <c r="J101" s="1" t="s">
        <v>166</v>
      </c>
      <c r="K101" s="55" t="s">
        <v>26</v>
      </c>
      <c r="L101" t="s">
        <v>185</v>
      </c>
      <c r="N101" t="str">
        <f t="shared" si="3"/>
        <v>NÃO</v>
      </c>
      <c r="O101" t="str">
        <f t="shared" si="4"/>
        <v/>
      </c>
      <c r="P101" s="52" t="str">
        <f t="shared" si="5"/>
        <v>45555115695872642TRANSPORTE43,545555</v>
      </c>
      <c r="Q101" s="1">
        <f>IF(A101=0,"",VLOOKUP($A101,RESUMO!$A$8:$B$83,2,FALSE))</f>
        <v>4</v>
      </c>
    </row>
    <row r="102" spans="1:17" x14ac:dyDescent="0.25">
      <c r="A102" s="53">
        <v>45555</v>
      </c>
      <c r="B102" s="1">
        <v>1</v>
      </c>
      <c r="C102" s="51" t="s">
        <v>186</v>
      </c>
      <c r="D102" s="54" t="s">
        <v>187</v>
      </c>
      <c r="E102" s="43" t="s">
        <v>181</v>
      </c>
      <c r="G102" s="57">
        <v>43.5</v>
      </c>
      <c r="H102" s="60">
        <v>7</v>
      </c>
      <c r="I102" s="57">
        <v>304.5</v>
      </c>
      <c r="J102" s="1" t="s">
        <v>166</v>
      </c>
      <c r="K102" s="55" t="s">
        <v>26</v>
      </c>
      <c r="L102" t="s">
        <v>188</v>
      </c>
      <c r="N102" t="str">
        <f t="shared" si="3"/>
        <v>NÃO</v>
      </c>
      <c r="O102" t="str">
        <f t="shared" si="4"/>
        <v/>
      </c>
      <c r="P102" s="52" t="str">
        <f t="shared" si="5"/>
        <v>45555131986367059TRANSPORTE43,545555</v>
      </c>
      <c r="Q102" s="1">
        <f>IF(A102=0,"",VLOOKUP($A102,RESUMO!$A$8:$B$83,2,FALSE))</f>
        <v>4</v>
      </c>
    </row>
    <row r="103" spans="1:17" x14ac:dyDescent="0.25">
      <c r="A103" s="53">
        <v>45555</v>
      </c>
      <c r="B103" s="1">
        <v>1</v>
      </c>
      <c r="C103" s="51" t="s">
        <v>91</v>
      </c>
      <c r="D103" s="54" t="s">
        <v>92</v>
      </c>
      <c r="E103" s="43" t="s">
        <v>182</v>
      </c>
      <c r="G103" s="57">
        <v>4</v>
      </c>
      <c r="H103" s="60">
        <v>4</v>
      </c>
      <c r="I103" s="57">
        <v>16</v>
      </c>
      <c r="J103" s="1" t="s">
        <v>166</v>
      </c>
      <c r="K103" s="55" t="s">
        <v>26</v>
      </c>
      <c r="L103" t="s">
        <v>95</v>
      </c>
      <c r="N103" t="str">
        <f t="shared" si="3"/>
        <v>NÃO</v>
      </c>
      <c r="O103" t="str">
        <f t="shared" si="4"/>
        <v/>
      </c>
      <c r="P103" s="52" t="str">
        <f t="shared" si="5"/>
        <v>45555105519255660CAFÉ445555</v>
      </c>
      <c r="Q103" s="1">
        <f>IF(A103=0,"",VLOOKUP($A103,RESUMO!$A$8:$B$83,2,FALSE))</f>
        <v>4</v>
      </c>
    </row>
    <row r="104" spans="1:17" x14ac:dyDescent="0.25">
      <c r="A104" s="53">
        <v>45555</v>
      </c>
      <c r="B104" s="1">
        <v>1</v>
      </c>
      <c r="C104" s="51" t="s">
        <v>99</v>
      </c>
      <c r="D104" s="54" t="s">
        <v>100</v>
      </c>
      <c r="E104" s="43" t="s">
        <v>182</v>
      </c>
      <c r="G104" s="57">
        <v>4</v>
      </c>
      <c r="H104" s="60">
        <v>7</v>
      </c>
      <c r="I104" s="57">
        <v>28</v>
      </c>
      <c r="J104" s="1" t="s">
        <v>166</v>
      </c>
      <c r="K104" s="55" t="s">
        <v>26</v>
      </c>
      <c r="L104" t="s">
        <v>101</v>
      </c>
      <c r="N104" t="str">
        <f t="shared" si="3"/>
        <v>NÃO</v>
      </c>
      <c r="O104" t="str">
        <f t="shared" si="4"/>
        <v/>
      </c>
      <c r="P104" s="52" t="str">
        <f t="shared" si="5"/>
        <v>45555102086696558CAFÉ445555</v>
      </c>
      <c r="Q104" s="1">
        <f>IF(A104=0,"",VLOOKUP($A104,RESUMO!$A$8:$B$83,2,FALSE))</f>
        <v>4</v>
      </c>
    </row>
    <row r="105" spans="1:17" x14ac:dyDescent="0.25">
      <c r="A105" s="53">
        <v>45555</v>
      </c>
      <c r="B105" s="1">
        <v>1</v>
      </c>
      <c r="C105" s="51" t="s">
        <v>189</v>
      </c>
      <c r="D105" s="54" t="s">
        <v>190</v>
      </c>
      <c r="E105" s="43" t="s">
        <v>182</v>
      </c>
      <c r="G105" s="57">
        <v>4</v>
      </c>
      <c r="H105" s="60">
        <v>7</v>
      </c>
      <c r="I105" s="57">
        <v>28</v>
      </c>
      <c r="J105" s="1" t="s">
        <v>166</v>
      </c>
      <c r="K105" s="55" t="s">
        <v>26</v>
      </c>
      <c r="L105" t="s">
        <v>224</v>
      </c>
      <c r="N105" t="str">
        <f t="shared" si="3"/>
        <v>NÃO</v>
      </c>
      <c r="O105" t="str">
        <f t="shared" si="4"/>
        <v/>
      </c>
      <c r="P105" s="52" t="str">
        <f t="shared" si="5"/>
        <v>45555112409998607CAFÉ445555</v>
      </c>
      <c r="Q105" s="1">
        <f>IF(A105=0,"",VLOOKUP($A105,RESUMO!$A$8:$B$83,2,FALSE))</f>
        <v>4</v>
      </c>
    </row>
    <row r="106" spans="1:17" x14ac:dyDescent="0.25">
      <c r="A106" s="53">
        <v>45555</v>
      </c>
      <c r="B106" s="1">
        <v>1</v>
      </c>
      <c r="C106" s="51" t="s">
        <v>193</v>
      </c>
      <c r="D106" s="54" t="s">
        <v>194</v>
      </c>
      <c r="E106" s="43" t="s">
        <v>182</v>
      </c>
      <c r="G106" s="57">
        <v>4</v>
      </c>
      <c r="H106" s="60">
        <v>5</v>
      </c>
      <c r="I106" s="57">
        <v>20</v>
      </c>
      <c r="J106" s="1" t="s">
        <v>166</v>
      </c>
      <c r="K106" s="55" t="s">
        <v>26</v>
      </c>
      <c r="L106" t="s">
        <v>225</v>
      </c>
      <c r="N106" t="str">
        <f t="shared" si="3"/>
        <v>NÃO</v>
      </c>
      <c r="O106" t="str">
        <f t="shared" si="4"/>
        <v/>
      </c>
      <c r="P106" s="52" t="str">
        <f t="shared" si="5"/>
        <v>45555112924634652CAFÉ445555</v>
      </c>
      <c r="Q106" s="1">
        <f>IF(A106=0,"",VLOOKUP($A106,RESUMO!$A$8:$B$83,2,FALSE))</f>
        <v>4</v>
      </c>
    </row>
    <row r="107" spans="1:17" x14ac:dyDescent="0.25">
      <c r="A107" s="53">
        <v>45555</v>
      </c>
      <c r="B107" s="1">
        <v>1</v>
      </c>
      <c r="C107" s="51" t="s">
        <v>183</v>
      </c>
      <c r="D107" s="54" t="s">
        <v>184</v>
      </c>
      <c r="E107" s="43" t="s">
        <v>182</v>
      </c>
      <c r="G107" s="57">
        <v>4</v>
      </c>
      <c r="H107" s="60">
        <v>7</v>
      </c>
      <c r="I107" s="57">
        <v>28</v>
      </c>
      <c r="J107" s="1" t="s">
        <v>166</v>
      </c>
      <c r="K107" s="55" t="s">
        <v>26</v>
      </c>
      <c r="L107" t="s">
        <v>185</v>
      </c>
      <c r="N107" t="str">
        <f t="shared" si="3"/>
        <v>NÃO</v>
      </c>
      <c r="O107" t="str">
        <f t="shared" si="4"/>
        <v/>
      </c>
      <c r="P107" s="52" t="str">
        <f t="shared" si="5"/>
        <v>45555115695872642CAFÉ445555</v>
      </c>
      <c r="Q107" s="1">
        <f>IF(A107=0,"",VLOOKUP($A107,RESUMO!$A$8:$B$83,2,FALSE))</f>
        <v>4</v>
      </c>
    </row>
    <row r="108" spans="1:17" x14ac:dyDescent="0.25">
      <c r="A108" s="53">
        <v>45555</v>
      </c>
      <c r="B108" s="1">
        <v>1</v>
      </c>
      <c r="C108" s="51" t="s">
        <v>186</v>
      </c>
      <c r="D108" s="54" t="s">
        <v>187</v>
      </c>
      <c r="E108" s="43" t="s">
        <v>182</v>
      </c>
      <c r="G108" s="57">
        <v>4</v>
      </c>
      <c r="H108" s="60">
        <v>7</v>
      </c>
      <c r="I108" s="57">
        <v>28</v>
      </c>
      <c r="J108" s="1" t="s">
        <v>166</v>
      </c>
      <c r="K108" s="55" t="s">
        <v>26</v>
      </c>
      <c r="L108" t="s">
        <v>188</v>
      </c>
      <c r="N108" t="str">
        <f t="shared" si="3"/>
        <v>NÃO</v>
      </c>
      <c r="O108" t="str">
        <f t="shared" si="4"/>
        <v/>
      </c>
      <c r="P108" s="52" t="str">
        <f t="shared" si="5"/>
        <v>45555131986367059CAFÉ445555</v>
      </c>
      <c r="Q108" s="1">
        <f>IF(A108=0,"",VLOOKUP($A108,RESUMO!$A$8:$B$83,2,FALSE))</f>
        <v>4</v>
      </c>
    </row>
    <row r="109" spans="1:17" x14ac:dyDescent="0.25">
      <c r="A109" s="53">
        <v>45555</v>
      </c>
      <c r="B109" s="1">
        <v>3</v>
      </c>
      <c r="C109" s="51" t="s">
        <v>226</v>
      </c>
      <c r="D109" s="54" t="s">
        <v>227</v>
      </c>
      <c r="E109" s="43" t="s">
        <v>228</v>
      </c>
      <c r="G109" s="57">
        <v>430.44</v>
      </c>
      <c r="I109" s="57">
        <v>430.44</v>
      </c>
      <c r="J109" s="1" t="s">
        <v>166</v>
      </c>
      <c r="K109" s="55" t="s">
        <v>26</v>
      </c>
      <c r="N109" t="str">
        <f t="shared" si="3"/>
        <v>NÃO</v>
      </c>
      <c r="O109" t="str">
        <f t="shared" si="4"/>
        <v/>
      </c>
      <c r="P109" s="52" t="str">
        <f t="shared" si="5"/>
        <v>45555300360305000104COMPETENCIA 08/2024430,4445555</v>
      </c>
      <c r="Q109" s="1">
        <f>IF(A109=0,"",VLOOKUP($A109,RESUMO!$A$8:$B$83,2,FALSE))</f>
        <v>4</v>
      </c>
    </row>
    <row r="110" spans="1:17" x14ac:dyDescent="0.25">
      <c r="A110" s="53">
        <v>45555</v>
      </c>
      <c r="B110" s="1">
        <v>3</v>
      </c>
      <c r="C110" s="51" t="s">
        <v>229</v>
      </c>
      <c r="D110" s="54" t="s">
        <v>230</v>
      </c>
      <c r="E110" s="43" t="s">
        <v>228</v>
      </c>
      <c r="G110" s="57">
        <v>1906.38</v>
      </c>
      <c r="I110" s="57">
        <v>1906.38</v>
      </c>
      <c r="J110" s="1" t="s">
        <v>166</v>
      </c>
      <c r="K110" s="55" t="s">
        <v>26</v>
      </c>
      <c r="N110" t="str">
        <f t="shared" si="3"/>
        <v>NÃO</v>
      </c>
      <c r="O110" t="str">
        <f t="shared" si="4"/>
        <v/>
      </c>
      <c r="P110" s="52" t="str">
        <f t="shared" si="5"/>
        <v>45555300394460000141COMPETENCIA 08/20241906,3845555</v>
      </c>
      <c r="Q110" s="1">
        <f>IF(A110=0,"",VLOOKUP($A110,RESUMO!$A$8:$B$83,2,FALSE))</f>
        <v>4</v>
      </c>
    </row>
    <row r="111" spans="1:17" x14ac:dyDescent="0.25">
      <c r="A111" s="53">
        <v>45555</v>
      </c>
      <c r="B111" s="1">
        <v>3</v>
      </c>
      <c r="C111" s="51" t="s">
        <v>231</v>
      </c>
      <c r="D111" s="54" t="s">
        <v>232</v>
      </c>
      <c r="E111" s="43" t="s">
        <v>228</v>
      </c>
      <c r="G111" s="57">
        <v>45.6</v>
      </c>
      <c r="I111" s="57">
        <v>45.6</v>
      </c>
      <c r="J111" s="1" t="s">
        <v>166</v>
      </c>
      <c r="K111" s="55" t="s">
        <v>26</v>
      </c>
      <c r="N111" t="str">
        <f t="shared" si="3"/>
        <v>NÃO</v>
      </c>
      <c r="O111" t="str">
        <f t="shared" si="4"/>
        <v/>
      </c>
      <c r="P111" s="52" t="str">
        <f t="shared" si="5"/>
        <v>45555310000000001COMPETENCIA 08/202445,645555</v>
      </c>
      <c r="Q111" s="1">
        <f>IF(A111=0,"",VLOOKUP($A111,RESUMO!$A$8:$B$83,2,FALSE))</f>
        <v>4</v>
      </c>
    </row>
    <row r="112" spans="1:17" x14ac:dyDescent="0.25">
      <c r="A112" s="53">
        <v>45555</v>
      </c>
      <c r="B112" s="1">
        <v>3</v>
      </c>
      <c r="C112" s="51" t="s">
        <v>233</v>
      </c>
      <c r="D112" s="54" t="s">
        <v>234</v>
      </c>
      <c r="E112" s="43" t="s">
        <v>235</v>
      </c>
      <c r="G112" s="57">
        <v>468</v>
      </c>
      <c r="I112" s="57">
        <v>468</v>
      </c>
      <c r="J112" s="1" t="s">
        <v>166</v>
      </c>
      <c r="K112" s="55" t="s">
        <v>26</v>
      </c>
      <c r="N112" t="str">
        <f t="shared" si="3"/>
        <v>SIM</v>
      </c>
      <c r="O112" t="str">
        <f t="shared" si="4"/>
        <v/>
      </c>
      <c r="P112" s="52" t="str">
        <f t="shared" si="5"/>
        <v>45555336245582000113REALIZAÇÃO DE EXAMES - NF A EMITIR46845555</v>
      </c>
      <c r="Q112" s="1">
        <f>IF(A112=0,"",VLOOKUP($A112,RESUMO!$A$8:$B$83,2,FALSE))</f>
        <v>4</v>
      </c>
    </row>
    <row r="113" spans="1:17" x14ac:dyDescent="0.25">
      <c r="A113" s="53">
        <v>45555</v>
      </c>
      <c r="B113" s="1">
        <v>5</v>
      </c>
      <c r="C113" s="51" t="s">
        <v>236</v>
      </c>
      <c r="D113" s="54" t="s">
        <v>237</v>
      </c>
      <c r="E113" s="43" t="s">
        <v>238</v>
      </c>
      <c r="G113" s="57">
        <v>150</v>
      </c>
      <c r="I113" s="57">
        <v>150</v>
      </c>
      <c r="J113" s="1" t="s">
        <v>239</v>
      </c>
      <c r="K113" s="55" t="s">
        <v>67</v>
      </c>
      <c r="N113" t="str">
        <f t="shared" si="3"/>
        <v>NÃO</v>
      </c>
      <c r="O113" t="str">
        <f t="shared" si="4"/>
        <v>SIM</v>
      </c>
      <c r="P113" s="52" t="str">
        <f t="shared" si="5"/>
        <v>45555562576321615FRETE GELADEIRA15045540</v>
      </c>
      <c r="Q113" s="1">
        <f>IF(A113=0,"",VLOOKUP($A113,RESUMO!$A$8:$B$83,2,FALSE))</f>
        <v>4</v>
      </c>
    </row>
    <row r="114" spans="1:17" x14ac:dyDescent="0.25">
      <c r="A114" s="53">
        <v>45555</v>
      </c>
      <c r="B114" s="1">
        <v>5</v>
      </c>
      <c r="C114" s="51" t="s">
        <v>240</v>
      </c>
      <c r="D114" s="54" t="s">
        <v>241</v>
      </c>
      <c r="E114" s="43" t="s">
        <v>242</v>
      </c>
      <c r="G114" s="57">
        <v>500</v>
      </c>
      <c r="I114" s="57">
        <v>500</v>
      </c>
      <c r="J114" s="1" t="s">
        <v>192</v>
      </c>
      <c r="K114" s="55" t="s">
        <v>32</v>
      </c>
      <c r="N114" t="str">
        <f t="shared" si="3"/>
        <v>NÃO</v>
      </c>
      <c r="O114" t="str">
        <f t="shared" si="4"/>
        <v>SIM</v>
      </c>
      <c r="P114" s="52" t="str">
        <f t="shared" si="5"/>
        <v>45555537984081646GELADEIRA50045537</v>
      </c>
      <c r="Q114" s="1">
        <f>IF(A114=0,"",VLOOKUP($A114,RESUMO!$A$8:$B$83,2,FALSE))</f>
        <v>4</v>
      </c>
    </row>
    <row r="115" spans="1:17" x14ac:dyDescent="0.25">
      <c r="A115" s="53">
        <v>45570</v>
      </c>
      <c r="B115" s="1">
        <v>5</v>
      </c>
      <c r="C115" s="51" t="s">
        <v>243</v>
      </c>
      <c r="D115" s="54" t="s">
        <v>244</v>
      </c>
      <c r="E115" s="43" t="s">
        <v>245</v>
      </c>
      <c r="G115" s="57">
        <v>38850</v>
      </c>
      <c r="I115" s="57">
        <v>38850</v>
      </c>
      <c r="J115" s="1" t="s">
        <v>207</v>
      </c>
      <c r="K115" s="55" t="s">
        <v>32</v>
      </c>
      <c r="N115" t="str">
        <f t="shared" si="3"/>
        <v>SIM</v>
      </c>
      <c r="O115" t="str">
        <f t="shared" si="4"/>
        <v>SIM</v>
      </c>
      <c r="P115" s="52" t="str">
        <f t="shared" si="5"/>
        <v>45570513938283000169CONCRETAGEM - NF 13233885045558</v>
      </c>
      <c r="Q115" s="1">
        <f>IF(A115=0,"",VLOOKUP($A115,RESUMO!$A$8:$B$83,2,FALSE))</f>
        <v>5</v>
      </c>
    </row>
    <row r="116" spans="1:17" x14ac:dyDescent="0.25">
      <c r="A116" s="53">
        <v>45570</v>
      </c>
      <c r="B116" s="1">
        <v>3</v>
      </c>
      <c r="C116" s="51" t="s">
        <v>167</v>
      </c>
      <c r="D116" s="54" t="s">
        <v>168</v>
      </c>
      <c r="E116" s="43" t="s">
        <v>169</v>
      </c>
      <c r="G116" s="57">
        <v>1301.5</v>
      </c>
      <c r="I116" s="57">
        <v>1301.5</v>
      </c>
      <c r="J116" s="1" t="s">
        <v>246</v>
      </c>
      <c r="K116" s="55" t="s">
        <v>26</v>
      </c>
      <c r="N116" t="str">
        <f t="shared" si="3"/>
        <v>SIM</v>
      </c>
      <c r="O116" t="str">
        <f t="shared" si="4"/>
        <v/>
      </c>
      <c r="P116" s="52" t="str">
        <f t="shared" si="5"/>
        <v>45570324200699000100EPIS - PARC. 1/2 - NF 1055271301,545579</v>
      </c>
      <c r="Q116" s="1">
        <f>IF(A116=0,"",VLOOKUP($A116,RESUMO!$A$8:$B$83,2,FALSE))</f>
        <v>5</v>
      </c>
    </row>
    <row r="117" spans="1:17" x14ac:dyDescent="0.25">
      <c r="A117" s="53">
        <v>45570</v>
      </c>
      <c r="B117" s="1">
        <v>3</v>
      </c>
      <c r="C117" s="51" t="s">
        <v>155</v>
      </c>
      <c r="D117" s="54" t="s">
        <v>156</v>
      </c>
      <c r="E117" s="43" t="s">
        <v>247</v>
      </c>
      <c r="G117" s="57">
        <v>899.5</v>
      </c>
      <c r="I117" s="57">
        <v>899.5</v>
      </c>
      <c r="J117" s="1" t="s">
        <v>246</v>
      </c>
      <c r="K117" s="55" t="s">
        <v>32</v>
      </c>
      <c r="N117" t="str">
        <f t="shared" si="3"/>
        <v>SIM</v>
      </c>
      <c r="O117" t="str">
        <f t="shared" si="4"/>
        <v/>
      </c>
      <c r="P117" s="52" t="str">
        <f t="shared" si="5"/>
        <v>45570341518575000188AREIA MEDIA - NF 14179899,545579</v>
      </c>
      <c r="Q117" s="1">
        <f>IF(A117=0,"",VLOOKUP($A117,RESUMO!$A$8:$B$83,2,FALSE))</f>
        <v>5</v>
      </c>
    </row>
    <row r="118" spans="1:17" x14ac:dyDescent="0.25">
      <c r="A118" s="53">
        <v>45570</v>
      </c>
      <c r="B118" s="1">
        <v>2</v>
      </c>
      <c r="C118" s="51" t="s">
        <v>248</v>
      </c>
      <c r="D118" s="54" t="s">
        <v>249</v>
      </c>
      <c r="E118" s="43" t="s">
        <v>250</v>
      </c>
      <c r="G118" s="57">
        <v>16700</v>
      </c>
      <c r="I118" s="57">
        <v>16700</v>
      </c>
      <c r="J118" s="1" t="s">
        <v>209</v>
      </c>
      <c r="K118" s="55" t="s">
        <v>46</v>
      </c>
      <c r="L118" t="s">
        <v>251</v>
      </c>
      <c r="N118" t="str">
        <f t="shared" si="3"/>
        <v>SIM</v>
      </c>
      <c r="O118" t="str">
        <f t="shared" si="4"/>
        <v/>
      </c>
      <c r="P118" s="52" t="str">
        <f t="shared" si="5"/>
        <v>45570231993936955ESCAVAÇÃO TUBULÃO - NF 731670045569</v>
      </c>
      <c r="Q118" s="1">
        <f>IF(A118=0,"",VLOOKUP($A118,RESUMO!$A$8:$B$83,2,FALSE))</f>
        <v>5</v>
      </c>
    </row>
    <row r="119" spans="1:17" x14ac:dyDescent="0.25">
      <c r="A119" s="53">
        <v>45570</v>
      </c>
      <c r="B119" s="1">
        <v>2</v>
      </c>
      <c r="C119" s="51" t="s">
        <v>252</v>
      </c>
      <c r="D119" s="54" t="s">
        <v>253</v>
      </c>
      <c r="E119" s="43" t="s">
        <v>254</v>
      </c>
      <c r="G119" s="57">
        <v>1500</v>
      </c>
      <c r="I119" s="57">
        <v>1500</v>
      </c>
      <c r="J119" s="1" t="s">
        <v>209</v>
      </c>
      <c r="K119" s="55" t="s">
        <v>46</v>
      </c>
      <c r="L119" t="s">
        <v>255</v>
      </c>
      <c r="N119" t="str">
        <f t="shared" si="3"/>
        <v>NÃO</v>
      </c>
      <c r="O119" t="str">
        <f t="shared" si="4"/>
        <v/>
      </c>
      <c r="P119" s="52" t="str">
        <f t="shared" si="5"/>
        <v>45570214051624000142PADRÃO CEMIG150045569</v>
      </c>
      <c r="Q119" s="1">
        <f>IF(A119=0,"",VLOOKUP($A119,RESUMO!$A$8:$B$83,2,FALSE))</f>
        <v>5</v>
      </c>
    </row>
    <row r="120" spans="1:17" x14ac:dyDescent="0.25">
      <c r="A120" s="53">
        <v>45570</v>
      </c>
      <c r="B120" s="1">
        <v>2</v>
      </c>
      <c r="C120" s="51" t="s">
        <v>17</v>
      </c>
      <c r="D120" s="54" t="s">
        <v>18</v>
      </c>
      <c r="E120" s="43" t="s">
        <v>256</v>
      </c>
      <c r="G120" s="57">
        <v>4165</v>
      </c>
      <c r="I120" s="57">
        <v>4165</v>
      </c>
      <c r="J120" s="1" t="s">
        <v>209</v>
      </c>
      <c r="K120" s="55" t="s">
        <v>21</v>
      </c>
      <c r="L120" t="s">
        <v>22</v>
      </c>
      <c r="N120" t="str">
        <f t="shared" si="3"/>
        <v>NÃO</v>
      </c>
      <c r="O120" t="str">
        <f t="shared" si="4"/>
        <v/>
      </c>
      <c r="P120" s="52" t="str">
        <f t="shared" si="5"/>
        <v>45570252675571000120ADM. PARCELA 4/18416545569</v>
      </c>
      <c r="Q120" s="1">
        <f>IF(A120=0,"",VLOOKUP($A120,RESUMO!$A$8:$B$83,2,FALSE))</f>
        <v>5</v>
      </c>
    </row>
    <row r="121" spans="1:17" x14ac:dyDescent="0.25">
      <c r="A121" s="53">
        <v>45570</v>
      </c>
      <c r="B121" s="1">
        <v>2</v>
      </c>
      <c r="C121" s="51" t="s">
        <v>23</v>
      </c>
      <c r="D121" s="54" t="s">
        <v>24</v>
      </c>
      <c r="E121" s="43" t="s">
        <v>256</v>
      </c>
      <c r="G121" s="57">
        <v>7735</v>
      </c>
      <c r="I121" s="57">
        <v>7735</v>
      </c>
      <c r="J121" s="1" t="s">
        <v>209</v>
      </c>
      <c r="K121" s="55" t="s">
        <v>26</v>
      </c>
      <c r="L121" t="s">
        <v>27</v>
      </c>
      <c r="N121" t="str">
        <f t="shared" si="3"/>
        <v>NÃO</v>
      </c>
      <c r="O121" t="str">
        <f t="shared" si="4"/>
        <v/>
      </c>
      <c r="P121" s="52" t="str">
        <f t="shared" si="5"/>
        <v>45570227648990687ADM. PARCELA 4/18773545569</v>
      </c>
      <c r="Q121" s="1">
        <f>IF(A121=0,"",VLOOKUP($A121,RESUMO!$A$8:$B$83,2,FALSE))</f>
        <v>5</v>
      </c>
    </row>
    <row r="122" spans="1:17" x14ac:dyDescent="0.25">
      <c r="A122" s="53">
        <v>45570</v>
      </c>
      <c r="B122" s="1">
        <v>1</v>
      </c>
      <c r="C122" s="51" t="s">
        <v>35</v>
      </c>
      <c r="D122" s="54" t="s">
        <v>36</v>
      </c>
      <c r="E122" s="43" t="s">
        <v>37</v>
      </c>
      <c r="G122" s="57">
        <v>350</v>
      </c>
      <c r="H122" s="60">
        <v>11</v>
      </c>
      <c r="I122" s="57">
        <v>3850</v>
      </c>
      <c r="J122" s="1" t="s">
        <v>209</v>
      </c>
      <c r="K122" s="55" t="s">
        <v>26</v>
      </c>
      <c r="L122" t="s">
        <v>38</v>
      </c>
      <c r="N122" t="str">
        <f t="shared" si="3"/>
        <v>NÃO</v>
      </c>
      <c r="O122" t="str">
        <f t="shared" si="4"/>
        <v/>
      </c>
      <c r="P122" s="52" t="str">
        <f t="shared" si="5"/>
        <v>45570106240368636DIÁRIA35045569</v>
      </c>
      <c r="Q122" s="1">
        <f>IF(A122=0,"",VLOOKUP($A122,RESUMO!$A$8:$B$83,2,FALSE))</f>
        <v>5</v>
      </c>
    </row>
    <row r="123" spans="1:17" x14ac:dyDescent="0.25">
      <c r="A123" s="53">
        <v>45570</v>
      </c>
      <c r="B123" s="1">
        <v>1</v>
      </c>
      <c r="C123" s="51" t="s">
        <v>257</v>
      </c>
      <c r="D123" s="54" t="s">
        <v>258</v>
      </c>
      <c r="E123" s="43" t="s">
        <v>37</v>
      </c>
      <c r="G123" s="57">
        <v>130</v>
      </c>
      <c r="H123" s="60">
        <v>2</v>
      </c>
      <c r="I123" s="57">
        <v>260</v>
      </c>
      <c r="J123" s="1" t="s">
        <v>209</v>
      </c>
      <c r="K123" s="55" t="s">
        <v>26</v>
      </c>
      <c r="L123" t="s">
        <v>259</v>
      </c>
      <c r="N123" t="str">
        <f t="shared" si="3"/>
        <v>NÃO</v>
      </c>
      <c r="O123" t="str">
        <f t="shared" si="4"/>
        <v/>
      </c>
      <c r="P123" s="52" t="str">
        <f t="shared" si="5"/>
        <v>45570113527660607DIÁRIA13045569</v>
      </c>
      <c r="Q123" s="1">
        <f>IF(A123=0,"",VLOOKUP($A123,RESUMO!$A$8:$B$83,2,FALSE))</f>
        <v>5</v>
      </c>
    </row>
    <row r="124" spans="1:17" x14ac:dyDescent="0.25">
      <c r="A124" s="53">
        <v>45570</v>
      </c>
      <c r="B124" s="1">
        <v>3</v>
      </c>
      <c r="C124" s="51" t="s">
        <v>138</v>
      </c>
      <c r="D124" s="54" t="s">
        <v>139</v>
      </c>
      <c r="E124" s="43" t="s">
        <v>260</v>
      </c>
      <c r="G124" s="57">
        <v>372</v>
      </c>
      <c r="I124" s="57">
        <v>372</v>
      </c>
      <c r="J124" s="1" t="s">
        <v>209</v>
      </c>
      <c r="K124" s="55" t="s">
        <v>26</v>
      </c>
      <c r="N124" t="str">
        <f t="shared" si="3"/>
        <v>NÃO</v>
      </c>
      <c r="O124" t="str">
        <f t="shared" si="4"/>
        <v/>
      </c>
      <c r="P124" s="52" t="str">
        <f t="shared" si="5"/>
        <v>45570310000000002REFERENTE 09/202437245569</v>
      </c>
      <c r="Q124" s="1">
        <f>IF(A124=0,"",VLOOKUP($A124,RESUMO!$A$8:$B$83,2,FALSE))</f>
        <v>5</v>
      </c>
    </row>
    <row r="125" spans="1:17" x14ac:dyDescent="0.25">
      <c r="A125" s="53">
        <v>45570</v>
      </c>
      <c r="B125" s="1">
        <v>3</v>
      </c>
      <c r="C125" s="51" t="s">
        <v>142</v>
      </c>
      <c r="D125" s="54" t="s">
        <v>143</v>
      </c>
      <c r="E125" s="43" t="s">
        <v>260</v>
      </c>
      <c r="G125" s="57">
        <v>135</v>
      </c>
      <c r="I125" s="57">
        <v>135</v>
      </c>
      <c r="J125" s="1" t="s">
        <v>209</v>
      </c>
      <c r="K125" s="55" t="s">
        <v>67</v>
      </c>
      <c r="N125" t="str">
        <f t="shared" si="3"/>
        <v>NÃO</v>
      </c>
      <c r="O125" t="str">
        <f t="shared" si="4"/>
        <v/>
      </c>
      <c r="P125" s="52" t="str">
        <f t="shared" si="5"/>
        <v>45570310000000003REFERENTE 09/202413545569</v>
      </c>
      <c r="Q125" s="1">
        <f>IF(A125=0,"",VLOOKUP($A125,RESUMO!$A$8:$B$83,2,FALSE))</f>
        <v>5</v>
      </c>
    </row>
    <row r="126" spans="1:17" x14ac:dyDescent="0.25">
      <c r="A126" s="53">
        <v>45570</v>
      </c>
      <c r="B126" s="1">
        <v>3</v>
      </c>
      <c r="C126" s="51" t="s">
        <v>144</v>
      </c>
      <c r="D126" s="54" t="s">
        <v>145</v>
      </c>
      <c r="E126" s="43" t="s">
        <v>260</v>
      </c>
      <c r="G126" s="57">
        <v>847.2</v>
      </c>
      <c r="I126" s="57">
        <v>847.2</v>
      </c>
      <c r="J126" s="1" t="s">
        <v>209</v>
      </c>
      <c r="K126" s="55" t="s">
        <v>26</v>
      </c>
      <c r="N126" t="str">
        <f t="shared" si="3"/>
        <v>NÃO</v>
      </c>
      <c r="O126" t="str">
        <f t="shared" si="4"/>
        <v/>
      </c>
      <c r="P126" s="52" t="str">
        <f t="shared" si="5"/>
        <v>45570310000000004REFERENTE 09/2024847,245569</v>
      </c>
      <c r="Q126" s="1">
        <f>IF(A126=0,"",VLOOKUP($A126,RESUMO!$A$8:$B$83,2,FALSE))</f>
        <v>5</v>
      </c>
    </row>
    <row r="127" spans="1:17" x14ac:dyDescent="0.25">
      <c r="A127" s="53">
        <v>45570</v>
      </c>
      <c r="B127" s="1">
        <v>5</v>
      </c>
      <c r="C127" s="51" t="s">
        <v>96</v>
      </c>
      <c r="D127" s="54" t="s">
        <v>97</v>
      </c>
      <c r="E127" s="43" t="s">
        <v>261</v>
      </c>
      <c r="G127" s="57">
        <v>65.98</v>
      </c>
      <c r="I127" s="57">
        <v>65.98</v>
      </c>
      <c r="J127" s="1" t="s">
        <v>262</v>
      </c>
      <c r="K127" s="55" t="s">
        <v>26</v>
      </c>
      <c r="N127" t="str">
        <f t="shared" si="3"/>
        <v>NÃO</v>
      </c>
      <c r="O127" t="str">
        <f t="shared" si="4"/>
        <v>SIM</v>
      </c>
      <c r="P127" s="52" t="str">
        <f t="shared" si="5"/>
        <v>45570504350370641RESCISÃO 65,9845559</v>
      </c>
      <c r="Q127" s="1">
        <f>IF(A127=0,"",VLOOKUP($A127,RESUMO!$A$8:$B$83,2,FALSE))</f>
        <v>5</v>
      </c>
    </row>
    <row r="128" spans="1:17" x14ac:dyDescent="0.25">
      <c r="A128" s="53">
        <v>45570</v>
      </c>
      <c r="B128" s="1">
        <v>3</v>
      </c>
      <c r="C128" s="51" t="s">
        <v>263</v>
      </c>
      <c r="D128" s="54" t="s">
        <v>264</v>
      </c>
      <c r="E128" s="43" t="s">
        <v>265</v>
      </c>
      <c r="G128" s="57">
        <v>1079.79</v>
      </c>
      <c r="I128" s="57">
        <v>1079.79</v>
      </c>
      <c r="J128" s="1" t="s">
        <v>266</v>
      </c>
      <c r="K128" s="55" t="s">
        <v>32</v>
      </c>
      <c r="N128" t="str">
        <f t="shared" si="3"/>
        <v>SIM</v>
      </c>
      <c r="O128" t="str">
        <f t="shared" si="4"/>
        <v/>
      </c>
      <c r="P128" s="52" t="str">
        <f t="shared" si="5"/>
        <v>45570302697297000383MATERIAIS ELÉTRICOS - NF 3355951079,7945580</v>
      </c>
      <c r="Q128" s="1">
        <f>IF(A128=0,"",VLOOKUP($A128,RESUMO!$A$8:$B$83,2,FALSE))</f>
        <v>5</v>
      </c>
    </row>
    <row r="129" spans="1:17" x14ac:dyDescent="0.25">
      <c r="A129" s="53">
        <v>45570</v>
      </c>
      <c r="B129" s="1">
        <v>3</v>
      </c>
      <c r="C129" s="51" t="s">
        <v>39</v>
      </c>
      <c r="D129" s="54" t="s">
        <v>40</v>
      </c>
      <c r="E129" s="43" t="s">
        <v>267</v>
      </c>
      <c r="G129" s="57">
        <v>745</v>
      </c>
      <c r="I129" s="57">
        <v>745</v>
      </c>
      <c r="J129" s="1" t="s">
        <v>268</v>
      </c>
      <c r="K129" s="55" t="s">
        <v>32</v>
      </c>
      <c r="N129" t="str">
        <f t="shared" si="3"/>
        <v>SIM</v>
      </c>
      <c r="O129" t="str">
        <f t="shared" si="4"/>
        <v/>
      </c>
      <c r="P129" s="52" t="str">
        <f t="shared" si="5"/>
        <v>45570317581836000634MAKITA, CHAVE DE FENDA - NF 3116774545582</v>
      </c>
      <c r="Q129" s="1">
        <f>IF(A129=0,"",VLOOKUP($A129,RESUMO!$A$8:$B$83,2,FALSE))</f>
        <v>5</v>
      </c>
    </row>
    <row r="130" spans="1:17" x14ac:dyDescent="0.25">
      <c r="A130" s="53">
        <v>45570</v>
      </c>
      <c r="B130" s="1">
        <v>5</v>
      </c>
      <c r="C130" s="51" t="s">
        <v>269</v>
      </c>
      <c r="D130" s="54" t="s">
        <v>270</v>
      </c>
      <c r="E130" s="43" t="s">
        <v>271</v>
      </c>
      <c r="G130" s="57">
        <v>142.5</v>
      </c>
      <c r="I130" s="57">
        <v>142.5</v>
      </c>
      <c r="J130" s="1" t="s">
        <v>205</v>
      </c>
      <c r="K130" s="55" t="s">
        <v>26</v>
      </c>
      <c r="N130" t="str">
        <f t="shared" ref="N130:N193" si="6">IF(ISERROR(SEARCH("NF",E130,1)),"NÃO","SIM")</f>
        <v>NÃO</v>
      </c>
      <c r="O130" t="str">
        <f t="shared" ref="O130:O193" si="7">IF($B130=5,"SIM","")</f>
        <v>SIM</v>
      </c>
      <c r="P130" s="52" t="str">
        <f t="shared" ref="P130:P193" si="8">A130&amp;B130&amp;C130&amp;E130&amp;G130&amp;EDATE(J130,0)</f>
        <v>45570509250736606VT E CAFÉ142,545560</v>
      </c>
      <c r="Q130" s="1">
        <f>IF(A130=0,"",VLOOKUP($A130,RESUMO!$A$8:$B$83,2,FALSE))</f>
        <v>5</v>
      </c>
    </row>
    <row r="131" spans="1:17" x14ac:dyDescent="0.25">
      <c r="A131" s="53">
        <v>45570</v>
      </c>
      <c r="B131" s="1">
        <v>5</v>
      </c>
      <c r="C131" s="51" t="s">
        <v>257</v>
      </c>
      <c r="D131" s="54" t="s">
        <v>258</v>
      </c>
      <c r="E131" s="43" t="s">
        <v>271</v>
      </c>
      <c r="G131" s="57">
        <v>111</v>
      </c>
      <c r="I131" s="57">
        <v>111</v>
      </c>
      <c r="J131" s="1" t="s">
        <v>205</v>
      </c>
      <c r="K131" s="55" t="s">
        <v>26</v>
      </c>
      <c r="N131" t="str">
        <f t="shared" si="6"/>
        <v>NÃO</v>
      </c>
      <c r="O131" t="str">
        <f t="shared" si="7"/>
        <v>SIM</v>
      </c>
      <c r="P131" s="52" t="str">
        <f t="shared" si="8"/>
        <v>45570513527660607VT E CAFÉ11145560</v>
      </c>
      <c r="Q131" s="1">
        <f>IF(A131=0,"",VLOOKUP($A131,RESUMO!$A$8:$B$83,2,FALSE))</f>
        <v>5</v>
      </c>
    </row>
    <row r="132" spans="1:17" x14ac:dyDescent="0.25">
      <c r="A132" s="53">
        <v>45570</v>
      </c>
      <c r="B132" s="1">
        <v>2</v>
      </c>
      <c r="C132" s="51" t="s">
        <v>48</v>
      </c>
      <c r="D132" s="54" t="s">
        <v>49</v>
      </c>
      <c r="E132" s="43" t="s">
        <v>50</v>
      </c>
      <c r="G132" s="57">
        <v>180</v>
      </c>
      <c r="I132" s="57">
        <v>180</v>
      </c>
      <c r="J132" s="1" t="s">
        <v>209</v>
      </c>
      <c r="K132" s="55" t="s">
        <v>46</v>
      </c>
      <c r="L132" t="s">
        <v>51</v>
      </c>
      <c r="N132" t="str">
        <f t="shared" si="6"/>
        <v>SIM</v>
      </c>
      <c r="O132" t="str">
        <f t="shared" si="7"/>
        <v/>
      </c>
      <c r="P132" s="52" t="str">
        <f t="shared" si="8"/>
        <v>45570207834753000141PLOTAGENS - NF A EMITIR18045569</v>
      </c>
      <c r="Q132" s="1">
        <f>IF(A132=0,"",VLOOKUP($A132,RESUMO!$A$8:$B$83,2,FALSE))</f>
        <v>5</v>
      </c>
    </row>
    <row r="133" spans="1:17" x14ac:dyDescent="0.25">
      <c r="A133" s="53">
        <v>45570</v>
      </c>
      <c r="B133" s="1">
        <v>1</v>
      </c>
      <c r="C133" s="51" t="s">
        <v>91</v>
      </c>
      <c r="D133" s="54" t="s">
        <v>92</v>
      </c>
      <c r="E133" s="43" t="s">
        <v>93</v>
      </c>
      <c r="G133" s="57">
        <v>753.26</v>
      </c>
      <c r="I133" s="57">
        <v>753.26</v>
      </c>
      <c r="J133" s="1" t="s">
        <v>209</v>
      </c>
      <c r="K133" s="55" t="s">
        <v>26</v>
      </c>
      <c r="L133" t="s">
        <v>95</v>
      </c>
      <c r="N133" t="str">
        <f t="shared" si="6"/>
        <v>NÃO</v>
      </c>
      <c r="O133" t="str">
        <f t="shared" si="7"/>
        <v/>
      </c>
      <c r="P133" s="52" t="str">
        <f t="shared" si="8"/>
        <v>45570105519255660SALÁRIO753,2645569</v>
      </c>
      <c r="Q133" s="1">
        <f>IF(A133=0,"",VLOOKUP($A133,RESUMO!$A$8:$B$83,2,FALSE))</f>
        <v>5</v>
      </c>
    </row>
    <row r="134" spans="1:17" x14ac:dyDescent="0.25">
      <c r="A134" s="53">
        <v>45570</v>
      </c>
      <c r="B134" s="1">
        <v>1</v>
      </c>
      <c r="C134" s="51" t="s">
        <v>99</v>
      </c>
      <c r="D134" s="54" t="s">
        <v>100</v>
      </c>
      <c r="E134" s="43" t="s">
        <v>93</v>
      </c>
      <c r="G134" s="57">
        <v>1426.95</v>
      </c>
      <c r="I134" s="57">
        <v>1426.95</v>
      </c>
      <c r="J134" s="1" t="s">
        <v>209</v>
      </c>
      <c r="K134" s="55" t="s">
        <v>26</v>
      </c>
      <c r="L134" t="s">
        <v>101</v>
      </c>
      <c r="N134" t="str">
        <f t="shared" si="6"/>
        <v>NÃO</v>
      </c>
      <c r="O134" t="str">
        <f t="shared" si="7"/>
        <v/>
      </c>
      <c r="P134" s="52" t="str">
        <f t="shared" si="8"/>
        <v>45570102086696558SALÁRIO1426,9545569</v>
      </c>
      <c r="Q134" s="1">
        <f>IF(A134=0,"",VLOOKUP($A134,RESUMO!$A$8:$B$83,2,FALSE))</f>
        <v>5</v>
      </c>
    </row>
    <row r="135" spans="1:17" x14ac:dyDescent="0.25">
      <c r="A135" s="53">
        <v>45570</v>
      </c>
      <c r="B135" s="1">
        <v>1</v>
      </c>
      <c r="C135" s="51" t="s">
        <v>189</v>
      </c>
      <c r="D135" s="54" t="s">
        <v>190</v>
      </c>
      <c r="E135" s="43" t="s">
        <v>93</v>
      </c>
      <c r="G135" s="57">
        <v>1382.75</v>
      </c>
      <c r="I135" s="57">
        <v>1382.75</v>
      </c>
      <c r="J135" s="1" t="s">
        <v>209</v>
      </c>
      <c r="K135" s="55" t="s">
        <v>26</v>
      </c>
      <c r="L135" t="s">
        <v>224</v>
      </c>
      <c r="N135" t="str">
        <f t="shared" si="6"/>
        <v>NÃO</v>
      </c>
      <c r="O135" t="str">
        <f t="shared" si="7"/>
        <v/>
      </c>
      <c r="P135" s="52" t="str">
        <f t="shared" si="8"/>
        <v>45570112409998607SALÁRIO1382,7545569</v>
      </c>
      <c r="Q135" s="1">
        <f>IF(A135=0,"",VLOOKUP($A135,RESUMO!$A$8:$B$83,2,FALSE))</f>
        <v>5</v>
      </c>
    </row>
    <row r="136" spans="1:17" x14ac:dyDescent="0.25">
      <c r="A136" s="53">
        <v>45570</v>
      </c>
      <c r="B136" s="1">
        <v>1</v>
      </c>
      <c r="C136" s="51" t="s">
        <v>193</v>
      </c>
      <c r="D136" s="54" t="s">
        <v>194</v>
      </c>
      <c r="E136" s="43" t="s">
        <v>93</v>
      </c>
      <c r="G136" s="57">
        <v>656.56</v>
      </c>
      <c r="I136" s="57">
        <v>656.56</v>
      </c>
      <c r="J136" s="1" t="s">
        <v>209</v>
      </c>
      <c r="K136" s="55" t="s">
        <v>26</v>
      </c>
      <c r="L136" t="s">
        <v>225</v>
      </c>
      <c r="N136" t="str">
        <f t="shared" si="6"/>
        <v>NÃO</v>
      </c>
      <c r="O136" t="str">
        <f t="shared" si="7"/>
        <v/>
      </c>
      <c r="P136" s="52" t="str">
        <f t="shared" si="8"/>
        <v>45570112924634652SALÁRIO656,5645569</v>
      </c>
      <c r="Q136" s="1">
        <f>IF(A136=0,"",VLOOKUP($A136,RESUMO!$A$8:$B$83,2,FALSE))</f>
        <v>5</v>
      </c>
    </row>
    <row r="137" spans="1:17" x14ac:dyDescent="0.25">
      <c r="A137" s="53">
        <v>45570</v>
      </c>
      <c r="B137" s="1">
        <v>1</v>
      </c>
      <c r="C137" s="51" t="s">
        <v>183</v>
      </c>
      <c r="D137" s="54" t="s">
        <v>184</v>
      </c>
      <c r="E137" s="43" t="s">
        <v>93</v>
      </c>
      <c r="G137" s="57">
        <v>1054.17</v>
      </c>
      <c r="I137" s="57">
        <v>1054.17</v>
      </c>
      <c r="J137" s="1" t="s">
        <v>209</v>
      </c>
      <c r="K137" s="55" t="s">
        <v>26</v>
      </c>
      <c r="L137" t="s">
        <v>185</v>
      </c>
      <c r="N137" t="str">
        <f t="shared" si="6"/>
        <v>NÃO</v>
      </c>
      <c r="O137" t="str">
        <f t="shared" si="7"/>
        <v/>
      </c>
      <c r="P137" s="52" t="str">
        <f t="shared" si="8"/>
        <v>45570115695872642SALÁRIO1054,1745569</v>
      </c>
      <c r="Q137" s="1">
        <f>IF(A137=0,"",VLOOKUP($A137,RESUMO!$A$8:$B$83,2,FALSE))</f>
        <v>5</v>
      </c>
    </row>
    <row r="138" spans="1:17" x14ac:dyDescent="0.25">
      <c r="A138" s="53">
        <v>45570</v>
      </c>
      <c r="B138" s="1">
        <v>1</v>
      </c>
      <c r="C138" s="51" t="s">
        <v>186</v>
      </c>
      <c r="D138" s="54" t="s">
        <v>187</v>
      </c>
      <c r="E138" s="43" t="s">
        <v>93</v>
      </c>
      <c r="G138" s="57">
        <v>1054.17</v>
      </c>
      <c r="I138" s="57">
        <v>1054.17</v>
      </c>
      <c r="J138" s="1" t="s">
        <v>209</v>
      </c>
      <c r="K138" s="55" t="s">
        <v>26</v>
      </c>
      <c r="L138" t="s">
        <v>188</v>
      </c>
      <c r="N138" t="str">
        <f t="shared" si="6"/>
        <v>NÃO</v>
      </c>
      <c r="O138" t="str">
        <f t="shared" si="7"/>
        <v/>
      </c>
      <c r="P138" s="52" t="str">
        <f t="shared" si="8"/>
        <v>45570131986367059SALÁRIO1054,1745569</v>
      </c>
      <c r="Q138" s="1">
        <f>IF(A138=0,"",VLOOKUP($A138,RESUMO!$A$8:$B$83,2,FALSE))</f>
        <v>5</v>
      </c>
    </row>
    <row r="139" spans="1:17" x14ac:dyDescent="0.25">
      <c r="A139" s="53">
        <v>45570</v>
      </c>
      <c r="B139" s="1">
        <v>1</v>
      </c>
      <c r="C139" s="51" t="s">
        <v>272</v>
      </c>
      <c r="D139" s="54" t="s">
        <v>273</v>
      </c>
      <c r="E139" s="43" t="s">
        <v>93</v>
      </c>
      <c r="G139" s="57">
        <v>681.3</v>
      </c>
      <c r="I139" s="57">
        <v>681.3</v>
      </c>
      <c r="J139" s="1" t="s">
        <v>209</v>
      </c>
      <c r="K139" s="55" t="s">
        <v>26</v>
      </c>
      <c r="N139" t="str">
        <f t="shared" si="6"/>
        <v>NÃO</v>
      </c>
      <c r="O139" t="str">
        <f t="shared" si="7"/>
        <v/>
      </c>
      <c r="P139" s="52" t="str">
        <f t="shared" si="8"/>
        <v>45570197230014620SALÁRIO681,345569</v>
      </c>
      <c r="Q139" s="1">
        <f>IF(A139=0,"",VLOOKUP($A139,RESUMO!$A$8:$B$83,2,FALSE))</f>
        <v>5</v>
      </c>
    </row>
    <row r="140" spans="1:17" x14ac:dyDescent="0.25">
      <c r="A140" s="53">
        <v>45570</v>
      </c>
      <c r="B140" s="1">
        <v>1</v>
      </c>
      <c r="C140" s="51" t="s">
        <v>274</v>
      </c>
      <c r="D140" s="54" t="s">
        <v>275</v>
      </c>
      <c r="E140" s="43" t="s">
        <v>93</v>
      </c>
      <c r="G140" s="57">
        <v>503.94</v>
      </c>
      <c r="I140" s="57">
        <v>503.94</v>
      </c>
      <c r="J140" s="1" t="s">
        <v>209</v>
      </c>
      <c r="K140" s="55" t="s">
        <v>26</v>
      </c>
      <c r="L140" t="s">
        <v>276</v>
      </c>
      <c r="N140" t="str">
        <f t="shared" si="6"/>
        <v>NÃO</v>
      </c>
      <c r="O140" t="str">
        <f t="shared" si="7"/>
        <v/>
      </c>
      <c r="P140" s="52" t="str">
        <f t="shared" si="8"/>
        <v>45570174879413100SALÁRIO503,9445569</v>
      </c>
      <c r="Q140" s="1">
        <f>IF(A140=0,"",VLOOKUP($A140,RESUMO!$A$8:$B$83,2,FALSE))</f>
        <v>5</v>
      </c>
    </row>
    <row r="141" spans="1:17" x14ac:dyDescent="0.25">
      <c r="A141" s="53">
        <v>45570</v>
      </c>
      <c r="B141" s="1">
        <v>1</v>
      </c>
      <c r="C141" s="51" t="s">
        <v>269</v>
      </c>
      <c r="D141" s="54" t="s">
        <v>270</v>
      </c>
      <c r="E141" s="43" t="s">
        <v>93</v>
      </c>
      <c r="G141" s="57">
        <v>314.97000000000003</v>
      </c>
      <c r="I141" s="57">
        <v>314.97000000000003</v>
      </c>
      <c r="J141" s="1" t="s">
        <v>209</v>
      </c>
      <c r="K141" s="55" t="s">
        <v>26</v>
      </c>
      <c r="L141" t="s">
        <v>277</v>
      </c>
      <c r="N141" t="str">
        <f t="shared" si="6"/>
        <v>NÃO</v>
      </c>
      <c r="O141" t="str">
        <f t="shared" si="7"/>
        <v/>
      </c>
      <c r="P141" s="52" t="str">
        <f t="shared" si="8"/>
        <v>45570109250736606SALÁRIO314,9745569</v>
      </c>
      <c r="Q141" s="1">
        <f>IF(A141=0,"",VLOOKUP($A141,RESUMO!$A$8:$B$83,2,FALSE))</f>
        <v>5</v>
      </c>
    </row>
    <row r="142" spans="1:17" x14ac:dyDescent="0.25">
      <c r="A142" s="53">
        <v>45570</v>
      </c>
      <c r="B142" s="1">
        <v>1</v>
      </c>
      <c r="C142" s="51" t="s">
        <v>257</v>
      </c>
      <c r="D142" s="54" t="s">
        <v>258</v>
      </c>
      <c r="E142" s="43" t="s">
        <v>93</v>
      </c>
      <c r="G142" s="57">
        <v>247.76</v>
      </c>
      <c r="I142" s="57">
        <v>247.76</v>
      </c>
      <c r="J142" s="1" t="s">
        <v>209</v>
      </c>
      <c r="K142" s="55" t="s">
        <v>26</v>
      </c>
      <c r="L142" t="s">
        <v>259</v>
      </c>
      <c r="N142" t="str">
        <f t="shared" si="6"/>
        <v>NÃO</v>
      </c>
      <c r="O142" t="str">
        <f t="shared" si="7"/>
        <v/>
      </c>
      <c r="P142" s="52" t="str">
        <f t="shared" si="8"/>
        <v>45570113527660607SALÁRIO247,7645569</v>
      </c>
      <c r="Q142" s="1">
        <f>IF(A142=0,"",VLOOKUP($A142,RESUMO!$A$8:$B$83,2,FALSE))</f>
        <v>5</v>
      </c>
    </row>
    <row r="143" spans="1:17" x14ac:dyDescent="0.25">
      <c r="A143" s="53">
        <v>45570</v>
      </c>
      <c r="B143" s="1">
        <v>1</v>
      </c>
      <c r="C143" s="51" t="s">
        <v>91</v>
      </c>
      <c r="D143" s="54" t="s">
        <v>92</v>
      </c>
      <c r="E143" s="43" t="s">
        <v>181</v>
      </c>
      <c r="G143" s="57">
        <v>714.6</v>
      </c>
      <c r="I143" s="57">
        <v>714.6</v>
      </c>
      <c r="J143" s="1" t="s">
        <v>209</v>
      </c>
      <c r="K143" s="55" t="s">
        <v>26</v>
      </c>
      <c r="L143" t="s">
        <v>95</v>
      </c>
      <c r="N143" t="str">
        <f t="shared" si="6"/>
        <v>NÃO</v>
      </c>
      <c r="O143" t="str">
        <f t="shared" si="7"/>
        <v/>
      </c>
      <c r="P143" s="52" t="str">
        <f t="shared" si="8"/>
        <v>45570105519255660TRANSPORTE714,645569</v>
      </c>
      <c r="Q143" s="1">
        <f>IF(A143=0,"",VLOOKUP($A143,RESUMO!$A$8:$B$83,2,FALSE))</f>
        <v>5</v>
      </c>
    </row>
    <row r="144" spans="1:17" x14ac:dyDescent="0.25">
      <c r="A144" s="53">
        <v>45570</v>
      </c>
      <c r="B144" s="1">
        <v>1</v>
      </c>
      <c r="C144" s="51" t="s">
        <v>99</v>
      </c>
      <c r="D144" s="54" t="s">
        <v>100</v>
      </c>
      <c r="E144" s="43" t="s">
        <v>181</v>
      </c>
      <c r="G144" s="57">
        <v>1000.5</v>
      </c>
      <c r="I144" s="57">
        <v>1000.5</v>
      </c>
      <c r="J144" s="1" t="s">
        <v>209</v>
      </c>
      <c r="K144" s="55" t="s">
        <v>26</v>
      </c>
      <c r="L144" t="s">
        <v>101</v>
      </c>
      <c r="N144" t="str">
        <f t="shared" si="6"/>
        <v>NÃO</v>
      </c>
      <c r="O144" t="str">
        <f t="shared" si="7"/>
        <v/>
      </c>
      <c r="P144" s="52" t="str">
        <f t="shared" si="8"/>
        <v>45570102086696558TRANSPORTE1000,545569</v>
      </c>
      <c r="Q144" s="1">
        <f>IF(A144=0,"",VLOOKUP($A144,RESUMO!$A$8:$B$83,2,FALSE))</f>
        <v>5</v>
      </c>
    </row>
    <row r="145" spans="1:17" x14ac:dyDescent="0.25">
      <c r="A145" s="53">
        <v>45570</v>
      </c>
      <c r="B145" s="1">
        <v>1</v>
      </c>
      <c r="C145" s="51" t="s">
        <v>189</v>
      </c>
      <c r="D145" s="54" t="s">
        <v>190</v>
      </c>
      <c r="E145" s="43" t="s">
        <v>181</v>
      </c>
      <c r="G145" s="57">
        <v>687.7</v>
      </c>
      <c r="I145" s="57">
        <v>687.7</v>
      </c>
      <c r="J145" s="1" t="s">
        <v>209</v>
      </c>
      <c r="K145" s="55" t="s">
        <v>26</v>
      </c>
      <c r="L145" t="s">
        <v>224</v>
      </c>
      <c r="N145" t="str">
        <f t="shared" si="6"/>
        <v>NÃO</v>
      </c>
      <c r="O145" t="str">
        <f t="shared" si="7"/>
        <v/>
      </c>
      <c r="P145" s="52" t="str">
        <f t="shared" si="8"/>
        <v>45570112409998607TRANSPORTE687,745569</v>
      </c>
      <c r="Q145" s="1">
        <f>IF(A145=0,"",VLOOKUP($A145,RESUMO!$A$8:$B$83,2,FALSE))</f>
        <v>5</v>
      </c>
    </row>
    <row r="146" spans="1:17" x14ac:dyDescent="0.25">
      <c r="A146" s="53">
        <v>45570</v>
      </c>
      <c r="B146" s="1">
        <v>1</v>
      </c>
      <c r="C146" s="51" t="s">
        <v>193</v>
      </c>
      <c r="D146" s="54" t="s">
        <v>194</v>
      </c>
      <c r="E146" s="43" t="s">
        <v>181</v>
      </c>
      <c r="I146" s="57">
        <v>0</v>
      </c>
      <c r="J146" s="1" t="s">
        <v>209</v>
      </c>
      <c r="K146" s="55" t="s">
        <v>26</v>
      </c>
      <c r="L146" t="s">
        <v>225</v>
      </c>
      <c r="N146" t="str">
        <f t="shared" si="6"/>
        <v>NÃO</v>
      </c>
      <c r="O146" t="str">
        <f t="shared" si="7"/>
        <v/>
      </c>
      <c r="P146" s="52" t="str">
        <f t="shared" si="8"/>
        <v>45570112924634652TRANSPORTE45569</v>
      </c>
      <c r="Q146" s="1">
        <f>IF(A146=0,"",VLOOKUP($A146,RESUMO!$A$8:$B$83,2,FALSE))</f>
        <v>5</v>
      </c>
    </row>
    <row r="147" spans="1:17" x14ac:dyDescent="0.25">
      <c r="A147" s="53">
        <v>45570</v>
      </c>
      <c r="B147" s="1">
        <v>1</v>
      </c>
      <c r="C147" s="51" t="s">
        <v>183</v>
      </c>
      <c r="D147" s="54" t="s">
        <v>184</v>
      </c>
      <c r="E147" s="43" t="s">
        <v>181</v>
      </c>
      <c r="G147" s="57">
        <v>1000.5</v>
      </c>
      <c r="I147" s="57">
        <v>1000.5</v>
      </c>
      <c r="J147" s="1" t="s">
        <v>209</v>
      </c>
      <c r="K147" s="55" t="s">
        <v>26</v>
      </c>
      <c r="L147" t="s">
        <v>185</v>
      </c>
      <c r="N147" t="str">
        <f t="shared" si="6"/>
        <v>NÃO</v>
      </c>
      <c r="O147" t="str">
        <f t="shared" si="7"/>
        <v/>
      </c>
      <c r="P147" s="52" t="str">
        <f t="shared" si="8"/>
        <v>45570115695872642TRANSPORTE1000,545569</v>
      </c>
      <c r="Q147" s="1">
        <f>IF(A147=0,"",VLOOKUP($A147,RESUMO!$A$8:$B$83,2,FALSE))</f>
        <v>5</v>
      </c>
    </row>
    <row r="148" spans="1:17" x14ac:dyDescent="0.25">
      <c r="A148" s="53">
        <v>45570</v>
      </c>
      <c r="B148" s="1">
        <v>1</v>
      </c>
      <c r="C148" s="51" t="s">
        <v>186</v>
      </c>
      <c r="D148" s="54" t="s">
        <v>187</v>
      </c>
      <c r="E148" s="43" t="s">
        <v>181</v>
      </c>
      <c r="G148" s="57">
        <v>957</v>
      </c>
      <c r="I148" s="57">
        <v>957</v>
      </c>
      <c r="J148" s="1" t="s">
        <v>209</v>
      </c>
      <c r="K148" s="55" t="s">
        <v>26</v>
      </c>
      <c r="L148" t="s">
        <v>188</v>
      </c>
      <c r="N148" t="str">
        <f t="shared" si="6"/>
        <v>NÃO</v>
      </c>
      <c r="O148" t="str">
        <f t="shared" si="7"/>
        <v/>
      </c>
      <c r="P148" s="52" t="str">
        <f t="shared" si="8"/>
        <v>45570131986367059TRANSPORTE95745569</v>
      </c>
      <c r="Q148" s="1">
        <f>IF(A148=0,"",VLOOKUP($A148,RESUMO!$A$8:$B$83,2,FALSE))</f>
        <v>5</v>
      </c>
    </row>
    <row r="149" spans="1:17" x14ac:dyDescent="0.25">
      <c r="A149" s="53">
        <v>45570</v>
      </c>
      <c r="B149" s="1">
        <v>1</v>
      </c>
      <c r="C149" s="51" t="s">
        <v>272</v>
      </c>
      <c r="D149" s="54" t="s">
        <v>273</v>
      </c>
      <c r="E149" s="43" t="s">
        <v>181</v>
      </c>
      <c r="I149" s="57">
        <v>0</v>
      </c>
      <c r="J149" s="1" t="s">
        <v>209</v>
      </c>
      <c r="K149" s="55" t="s">
        <v>26</v>
      </c>
      <c r="N149" t="str">
        <f t="shared" si="6"/>
        <v>NÃO</v>
      </c>
      <c r="O149" t="str">
        <f t="shared" si="7"/>
        <v/>
      </c>
      <c r="P149" s="52" t="str">
        <f t="shared" si="8"/>
        <v>45570197230014620TRANSPORTE45569</v>
      </c>
      <c r="Q149" s="1">
        <f>IF(A149=0,"",VLOOKUP($A149,RESUMO!$A$8:$B$83,2,FALSE))</f>
        <v>5</v>
      </c>
    </row>
    <row r="150" spans="1:17" x14ac:dyDescent="0.25">
      <c r="A150" s="53">
        <v>45570</v>
      </c>
      <c r="B150" s="1">
        <v>1</v>
      </c>
      <c r="C150" s="51" t="s">
        <v>274</v>
      </c>
      <c r="D150" s="54" t="s">
        <v>275</v>
      </c>
      <c r="E150" s="43" t="s">
        <v>181</v>
      </c>
      <c r="G150" s="57">
        <v>913.1</v>
      </c>
      <c r="I150" s="57">
        <v>913.1</v>
      </c>
      <c r="J150" s="1" t="s">
        <v>209</v>
      </c>
      <c r="K150" s="55" t="s">
        <v>26</v>
      </c>
      <c r="L150" t="s">
        <v>276</v>
      </c>
      <c r="N150" t="str">
        <f t="shared" si="6"/>
        <v>NÃO</v>
      </c>
      <c r="O150" t="str">
        <f t="shared" si="7"/>
        <v/>
      </c>
      <c r="P150" s="52" t="str">
        <f t="shared" si="8"/>
        <v>45570174879413100TRANSPORTE913,145569</v>
      </c>
      <c r="Q150" s="1">
        <f>IF(A150=0,"",VLOOKUP($A150,RESUMO!$A$8:$B$83,2,FALSE))</f>
        <v>5</v>
      </c>
    </row>
    <row r="151" spans="1:17" x14ac:dyDescent="0.25">
      <c r="A151" s="53">
        <v>45570</v>
      </c>
      <c r="B151" s="1">
        <v>1</v>
      </c>
      <c r="C151" s="51" t="s">
        <v>269</v>
      </c>
      <c r="D151" s="54" t="s">
        <v>270</v>
      </c>
      <c r="E151" s="43" t="s">
        <v>181</v>
      </c>
      <c r="G151" s="57">
        <v>1000.5</v>
      </c>
      <c r="I151" s="57">
        <v>1000.5</v>
      </c>
      <c r="J151" s="1" t="s">
        <v>209</v>
      </c>
      <c r="K151" s="55" t="s">
        <v>26</v>
      </c>
      <c r="L151" t="s">
        <v>277</v>
      </c>
      <c r="N151" t="str">
        <f t="shared" si="6"/>
        <v>NÃO</v>
      </c>
      <c r="O151" t="str">
        <f t="shared" si="7"/>
        <v/>
      </c>
      <c r="P151" s="52" t="str">
        <f t="shared" si="8"/>
        <v>45570109250736606TRANSPORTE1000,545569</v>
      </c>
      <c r="Q151" s="1">
        <f>IF(A151=0,"",VLOOKUP($A151,RESUMO!$A$8:$B$83,2,FALSE))</f>
        <v>5</v>
      </c>
    </row>
    <row r="152" spans="1:17" x14ac:dyDescent="0.25">
      <c r="A152" s="53">
        <v>45570</v>
      </c>
      <c r="B152" s="1">
        <v>1</v>
      </c>
      <c r="C152" s="51" t="s">
        <v>257</v>
      </c>
      <c r="D152" s="54" t="s">
        <v>258</v>
      </c>
      <c r="E152" s="43" t="s">
        <v>181</v>
      </c>
      <c r="G152" s="57">
        <v>726</v>
      </c>
      <c r="I152" s="57">
        <v>726</v>
      </c>
      <c r="J152" s="1" t="s">
        <v>209</v>
      </c>
      <c r="K152" s="55" t="s">
        <v>26</v>
      </c>
      <c r="L152" t="s">
        <v>259</v>
      </c>
      <c r="N152" t="str">
        <f t="shared" si="6"/>
        <v>NÃO</v>
      </c>
      <c r="O152" t="str">
        <f t="shared" si="7"/>
        <v/>
      </c>
      <c r="P152" s="52" t="str">
        <f t="shared" si="8"/>
        <v>45570113527660607TRANSPORTE72645569</v>
      </c>
      <c r="Q152" s="1">
        <f>IF(A152=0,"",VLOOKUP($A152,RESUMO!$A$8:$B$83,2,FALSE))</f>
        <v>5</v>
      </c>
    </row>
    <row r="153" spans="1:17" x14ac:dyDescent="0.25">
      <c r="A153" s="53">
        <v>45570</v>
      </c>
      <c r="B153" s="1">
        <v>1</v>
      </c>
      <c r="C153" s="51" t="s">
        <v>91</v>
      </c>
      <c r="D153" s="54" t="s">
        <v>92</v>
      </c>
      <c r="E153" s="43" t="s">
        <v>182</v>
      </c>
      <c r="G153" s="57">
        <v>72</v>
      </c>
      <c r="I153" s="57">
        <v>72</v>
      </c>
      <c r="J153" s="1" t="s">
        <v>209</v>
      </c>
      <c r="K153" s="55" t="s">
        <v>26</v>
      </c>
      <c r="L153" t="s">
        <v>95</v>
      </c>
      <c r="N153" t="str">
        <f t="shared" si="6"/>
        <v>NÃO</v>
      </c>
      <c r="O153" t="str">
        <f t="shared" si="7"/>
        <v/>
      </c>
      <c r="P153" s="52" t="str">
        <f t="shared" si="8"/>
        <v>45570105519255660CAFÉ7245569</v>
      </c>
      <c r="Q153" s="1">
        <f>IF(A153=0,"",VLOOKUP($A153,RESUMO!$A$8:$B$83,2,FALSE))</f>
        <v>5</v>
      </c>
    </row>
    <row r="154" spans="1:17" x14ac:dyDescent="0.25">
      <c r="A154" s="53">
        <v>45570</v>
      </c>
      <c r="B154" s="1">
        <v>1</v>
      </c>
      <c r="C154" s="51" t="s">
        <v>99</v>
      </c>
      <c r="D154" s="54" t="s">
        <v>100</v>
      </c>
      <c r="E154" s="43" t="s">
        <v>182</v>
      </c>
      <c r="G154" s="57">
        <v>92</v>
      </c>
      <c r="I154" s="57">
        <v>92</v>
      </c>
      <c r="J154" s="1" t="s">
        <v>209</v>
      </c>
      <c r="K154" s="55" t="s">
        <v>26</v>
      </c>
      <c r="L154" t="s">
        <v>101</v>
      </c>
      <c r="N154" t="str">
        <f t="shared" si="6"/>
        <v>NÃO</v>
      </c>
      <c r="O154" t="str">
        <f t="shared" si="7"/>
        <v/>
      </c>
      <c r="P154" s="52" t="str">
        <f t="shared" si="8"/>
        <v>45570102086696558CAFÉ9245569</v>
      </c>
      <c r="Q154" s="1">
        <f>IF(A154=0,"",VLOOKUP($A154,RESUMO!$A$8:$B$83,2,FALSE))</f>
        <v>5</v>
      </c>
    </row>
    <row r="155" spans="1:17" x14ac:dyDescent="0.25">
      <c r="A155" s="53">
        <v>45570</v>
      </c>
      <c r="B155" s="1">
        <v>1</v>
      </c>
      <c r="C155" s="51" t="s">
        <v>189</v>
      </c>
      <c r="D155" s="54" t="s">
        <v>190</v>
      </c>
      <c r="E155" s="43" t="s">
        <v>182</v>
      </c>
      <c r="G155" s="57">
        <v>92</v>
      </c>
      <c r="I155" s="57">
        <v>92</v>
      </c>
      <c r="J155" s="1" t="s">
        <v>209</v>
      </c>
      <c r="K155" s="55" t="s">
        <v>26</v>
      </c>
      <c r="L155" t="s">
        <v>224</v>
      </c>
      <c r="N155" t="str">
        <f t="shared" si="6"/>
        <v>NÃO</v>
      </c>
      <c r="O155" t="str">
        <f t="shared" si="7"/>
        <v/>
      </c>
      <c r="P155" s="52" t="str">
        <f t="shared" si="8"/>
        <v>45570112409998607CAFÉ9245569</v>
      </c>
      <c r="Q155" s="1">
        <f>IF(A155=0,"",VLOOKUP($A155,RESUMO!$A$8:$B$83,2,FALSE))</f>
        <v>5</v>
      </c>
    </row>
    <row r="156" spans="1:17" x14ac:dyDescent="0.25">
      <c r="A156" s="53">
        <v>45570</v>
      </c>
      <c r="B156" s="1">
        <v>1</v>
      </c>
      <c r="C156" s="51" t="s">
        <v>193</v>
      </c>
      <c r="D156" s="54" t="s">
        <v>194</v>
      </c>
      <c r="E156" s="43" t="s">
        <v>182</v>
      </c>
      <c r="I156" s="57">
        <v>0</v>
      </c>
      <c r="J156" s="1" t="s">
        <v>209</v>
      </c>
      <c r="K156" s="55" t="s">
        <v>26</v>
      </c>
      <c r="L156" t="s">
        <v>225</v>
      </c>
      <c r="N156" t="str">
        <f t="shared" si="6"/>
        <v>NÃO</v>
      </c>
      <c r="O156" t="str">
        <f t="shared" si="7"/>
        <v/>
      </c>
      <c r="P156" s="52" t="str">
        <f t="shared" si="8"/>
        <v>45570112924634652CAFÉ45569</v>
      </c>
      <c r="Q156" s="1">
        <f>IF(A156=0,"",VLOOKUP($A156,RESUMO!$A$8:$B$83,2,FALSE))</f>
        <v>5</v>
      </c>
    </row>
    <row r="157" spans="1:17" x14ac:dyDescent="0.25">
      <c r="A157" s="53">
        <v>45570</v>
      </c>
      <c r="B157" s="1">
        <v>1</v>
      </c>
      <c r="C157" s="51" t="s">
        <v>183</v>
      </c>
      <c r="D157" s="54" t="s">
        <v>184</v>
      </c>
      <c r="E157" s="43" t="s">
        <v>182</v>
      </c>
      <c r="G157" s="57">
        <v>92</v>
      </c>
      <c r="I157" s="57">
        <v>92</v>
      </c>
      <c r="J157" s="1" t="s">
        <v>209</v>
      </c>
      <c r="K157" s="55" t="s">
        <v>26</v>
      </c>
      <c r="L157" t="s">
        <v>185</v>
      </c>
      <c r="N157" t="str">
        <f t="shared" si="6"/>
        <v>NÃO</v>
      </c>
      <c r="O157" t="str">
        <f t="shared" si="7"/>
        <v/>
      </c>
      <c r="P157" s="52" t="str">
        <f t="shared" si="8"/>
        <v>45570115695872642CAFÉ9245569</v>
      </c>
      <c r="Q157" s="1">
        <f>IF(A157=0,"",VLOOKUP($A157,RESUMO!$A$8:$B$83,2,FALSE))</f>
        <v>5</v>
      </c>
    </row>
    <row r="158" spans="1:17" x14ac:dyDescent="0.25">
      <c r="A158" s="53">
        <v>45570</v>
      </c>
      <c r="B158" s="1">
        <v>1</v>
      </c>
      <c r="C158" s="51" t="s">
        <v>186</v>
      </c>
      <c r="D158" s="54" t="s">
        <v>187</v>
      </c>
      <c r="E158" s="43" t="s">
        <v>182</v>
      </c>
      <c r="G158" s="57">
        <v>88</v>
      </c>
      <c r="I158" s="57">
        <v>88</v>
      </c>
      <c r="J158" s="1" t="s">
        <v>209</v>
      </c>
      <c r="K158" s="55" t="s">
        <v>26</v>
      </c>
      <c r="L158" t="s">
        <v>188</v>
      </c>
      <c r="N158" t="str">
        <f t="shared" si="6"/>
        <v>NÃO</v>
      </c>
      <c r="O158" t="str">
        <f t="shared" si="7"/>
        <v/>
      </c>
      <c r="P158" s="52" t="str">
        <f t="shared" si="8"/>
        <v>45570131986367059CAFÉ8845569</v>
      </c>
      <c r="Q158" s="1">
        <f>IF(A158=0,"",VLOOKUP($A158,RESUMO!$A$8:$B$83,2,FALSE))</f>
        <v>5</v>
      </c>
    </row>
    <row r="159" spans="1:17" x14ac:dyDescent="0.25">
      <c r="A159" s="53">
        <v>45570</v>
      </c>
      <c r="B159" s="1">
        <v>1</v>
      </c>
      <c r="C159" s="51" t="s">
        <v>272</v>
      </c>
      <c r="D159" s="54" t="s">
        <v>273</v>
      </c>
      <c r="E159" s="43" t="s">
        <v>182</v>
      </c>
      <c r="I159" s="57">
        <v>0</v>
      </c>
      <c r="J159" s="1" t="s">
        <v>209</v>
      </c>
      <c r="K159" s="55" t="s">
        <v>26</v>
      </c>
      <c r="N159" t="str">
        <f t="shared" si="6"/>
        <v>NÃO</v>
      </c>
      <c r="O159" t="str">
        <f t="shared" si="7"/>
        <v/>
      </c>
      <c r="P159" s="52" t="str">
        <f t="shared" si="8"/>
        <v>45570197230014620CAFÉ45569</v>
      </c>
      <c r="Q159" s="1">
        <f>IF(A159=0,"",VLOOKUP($A159,RESUMO!$A$8:$B$83,2,FALSE))</f>
        <v>5</v>
      </c>
    </row>
    <row r="160" spans="1:17" x14ac:dyDescent="0.25">
      <c r="A160" s="53">
        <v>45570</v>
      </c>
      <c r="B160" s="1">
        <v>1</v>
      </c>
      <c r="C160" s="51" t="s">
        <v>274</v>
      </c>
      <c r="D160" s="54" t="s">
        <v>275</v>
      </c>
      <c r="E160" s="43" t="s">
        <v>182</v>
      </c>
      <c r="G160" s="57">
        <v>92</v>
      </c>
      <c r="I160" s="57">
        <v>92</v>
      </c>
      <c r="J160" s="1" t="s">
        <v>209</v>
      </c>
      <c r="K160" s="55" t="s">
        <v>26</v>
      </c>
      <c r="L160" t="s">
        <v>276</v>
      </c>
      <c r="N160" t="str">
        <f t="shared" si="6"/>
        <v>NÃO</v>
      </c>
      <c r="O160" t="str">
        <f t="shared" si="7"/>
        <v/>
      </c>
      <c r="P160" s="52" t="str">
        <f t="shared" si="8"/>
        <v>45570174879413100CAFÉ9245569</v>
      </c>
      <c r="Q160" s="1">
        <f>IF(A160=0,"",VLOOKUP($A160,RESUMO!$A$8:$B$83,2,FALSE))</f>
        <v>5</v>
      </c>
    </row>
    <row r="161" spans="1:17" x14ac:dyDescent="0.25">
      <c r="A161" s="53">
        <v>45570</v>
      </c>
      <c r="B161" s="1">
        <v>1</v>
      </c>
      <c r="C161" s="51" t="s">
        <v>269</v>
      </c>
      <c r="D161" s="54" t="s">
        <v>270</v>
      </c>
      <c r="E161" s="43" t="s">
        <v>182</v>
      </c>
      <c r="G161" s="57">
        <v>92</v>
      </c>
      <c r="I161" s="57">
        <v>92</v>
      </c>
      <c r="J161" s="1" t="s">
        <v>209</v>
      </c>
      <c r="K161" s="55" t="s">
        <v>26</v>
      </c>
      <c r="L161" t="s">
        <v>277</v>
      </c>
      <c r="N161" t="str">
        <f t="shared" si="6"/>
        <v>NÃO</v>
      </c>
      <c r="O161" t="str">
        <f t="shared" si="7"/>
        <v/>
      </c>
      <c r="P161" s="52" t="str">
        <f t="shared" si="8"/>
        <v>45570109250736606CAFÉ9245569</v>
      </c>
      <c r="Q161" s="1">
        <f>IF(A161=0,"",VLOOKUP($A161,RESUMO!$A$8:$B$83,2,FALSE))</f>
        <v>5</v>
      </c>
    </row>
    <row r="162" spans="1:17" x14ac:dyDescent="0.25">
      <c r="A162" s="53">
        <v>45570</v>
      </c>
      <c r="B162" s="1">
        <v>1</v>
      </c>
      <c r="C162" s="51" t="s">
        <v>257</v>
      </c>
      <c r="D162" s="54" t="s">
        <v>258</v>
      </c>
      <c r="E162" s="43" t="s">
        <v>182</v>
      </c>
      <c r="G162" s="57">
        <v>88</v>
      </c>
      <c r="I162" s="57">
        <v>88</v>
      </c>
      <c r="J162" s="1" t="s">
        <v>209</v>
      </c>
      <c r="K162" s="55" t="s">
        <v>26</v>
      </c>
      <c r="L162" t="s">
        <v>259</v>
      </c>
      <c r="N162" t="str">
        <f t="shared" si="6"/>
        <v>NÃO</v>
      </c>
      <c r="O162" t="str">
        <f t="shared" si="7"/>
        <v/>
      </c>
      <c r="P162" s="52" t="str">
        <f t="shared" si="8"/>
        <v>45570113527660607CAFÉ8845569</v>
      </c>
      <c r="Q162" s="1">
        <f>IF(A162=0,"",VLOOKUP($A162,RESUMO!$A$8:$B$83,2,FALSE))</f>
        <v>5</v>
      </c>
    </row>
    <row r="163" spans="1:17" x14ac:dyDescent="0.25">
      <c r="A163" s="53">
        <v>45570</v>
      </c>
      <c r="B163" s="1">
        <v>5</v>
      </c>
      <c r="C163" s="51" t="s">
        <v>56</v>
      </c>
      <c r="D163" s="54" t="s">
        <v>57</v>
      </c>
      <c r="E163" s="43" t="s">
        <v>278</v>
      </c>
      <c r="G163" s="57">
        <v>42180</v>
      </c>
      <c r="I163" s="57">
        <v>42180</v>
      </c>
      <c r="J163" s="1" t="s">
        <v>279</v>
      </c>
      <c r="K163" s="55" t="s">
        <v>32</v>
      </c>
      <c r="N163" t="str">
        <f t="shared" si="6"/>
        <v>SIM</v>
      </c>
      <c r="O163" t="str">
        <f t="shared" si="7"/>
        <v>SIM</v>
      </c>
      <c r="P163" s="52" t="str">
        <f t="shared" si="8"/>
        <v>45570507861005000158MADEIRAS - NF 63184218045561</v>
      </c>
      <c r="Q163" s="1">
        <f>IF(A163=0,"",VLOOKUP($A163,RESUMO!$A$8:$B$83,2,FALSE))</f>
        <v>5</v>
      </c>
    </row>
    <row r="164" spans="1:17" x14ac:dyDescent="0.25">
      <c r="A164" s="53">
        <v>45585</v>
      </c>
      <c r="B164" s="1">
        <v>5</v>
      </c>
      <c r="C164" s="51" t="s">
        <v>193</v>
      </c>
      <c r="D164" s="54" t="s">
        <v>194</v>
      </c>
      <c r="E164" s="43" t="s">
        <v>261</v>
      </c>
      <c r="G164" s="57">
        <v>164.29</v>
      </c>
      <c r="I164" s="57">
        <v>164.29</v>
      </c>
      <c r="J164" s="1" t="s">
        <v>280</v>
      </c>
      <c r="K164" s="55" t="s">
        <v>26</v>
      </c>
      <c r="N164" t="str">
        <f t="shared" si="6"/>
        <v>NÃO</v>
      </c>
      <c r="O164" t="str">
        <f t="shared" si="7"/>
        <v>SIM</v>
      </c>
      <c r="P164" s="52" t="str">
        <f t="shared" si="8"/>
        <v>45585512924634652RESCISÃO 164,2945574</v>
      </c>
      <c r="Q164" s="1">
        <f>IF(A164=0,"",VLOOKUP($A164,RESUMO!$A$8:$B$83,2,FALSE))</f>
        <v>6</v>
      </c>
    </row>
    <row r="165" spans="1:17" x14ac:dyDescent="0.25">
      <c r="A165" s="53">
        <v>45585</v>
      </c>
      <c r="B165" s="1">
        <v>5</v>
      </c>
      <c r="C165" s="51" t="s">
        <v>220</v>
      </c>
      <c r="D165" s="54" t="s">
        <v>221</v>
      </c>
      <c r="E165" s="43" t="s">
        <v>281</v>
      </c>
      <c r="G165" s="57">
        <v>4.63</v>
      </c>
      <c r="I165" s="57">
        <v>4.63</v>
      </c>
      <c r="J165" s="1" t="s">
        <v>282</v>
      </c>
      <c r="K165" s="55" t="s">
        <v>32</v>
      </c>
      <c r="N165" t="str">
        <f t="shared" si="6"/>
        <v>SIM</v>
      </c>
      <c r="O165" t="str">
        <f t="shared" si="7"/>
        <v>SIM</v>
      </c>
      <c r="P165" s="52" t="str">
        <f t="shared" si="8"/>
        <v>45585517155342000183CABEÇOTE - NF 4694084,6345547</v>
      </c>
      <c r="Q165" s="1">
        <f>IF(A165=0,"",VLOOKUP($A165,RESUMO!$A$8:$B$83,2,FALSE))</f>
        <v>6</v>
      </c>
    </row>
    <row r="166" spans="1:17" x14ac:dyDescent="0.25">
      <c r="A166" s="53">
        <v>45585</v>
      </c>
      <c r="B166" s="1">
        <v>3</v>
      </c>
      <c r="C166" s="51" t="s">
        <v>114</v>
      </c>
      <c r="D166" s="54" t="s">
        <v>115</v>
      </c>
      <c r="E166" s="43" t="s">
        <v>283</v>
      </c>
      <c r="G166" s="57">
        <v>320</v>
      </c>
      <c r="I166" s="57">
        <v>320</v>
      </c>
      <c r="J166" s="1" t="s">
        <v>284</v>
      </c>
      <c r="K166" s="55" t="s">
        <v>118</v>
      </c>
      <c r="N166" t="str">
        <f t="shared" si="6"/>
        <v>SIM</v>
      </c>
      <c r="O166" t="str">
        <f t="shared" si="7"/>
        <v/>
      </c>
      <c r="P166" s="52" t="str">
        <f t="shared" si="8"/>
        <v>45585307409393000130MARTELO - NF 2628032045593</v>
      </c>
      <c r="Q166" s="1">
        <f>IF(A166=0,"",VLOOKUP($A166,RESUMO!$A$8:$B$83,2,FALSE))</f>
        <v>6</v>
      </c>
    </row>
    <row r="167" spans="1:17" x14ac:dyDescent="0.25">
      <c r="A167" s="53">
        <v>45585</v>
      </c>
      <c r="B167" s="1">
        <v>3</v>
      </c>
      <c r="C167" s="51" t="s">
        <v>114</v>
      </c>
      <c r="D167" s="54" t="s">
        <v>115</v>
      </c>
      <c r="E167" s="43" t="s">
        <v>285</v>
      </c>
      <c r="G167" s="57">
        <v>106.66</v>
      </c>
      <c r="I167" s="57">
        <v>106.66</v>
      </c>
      <c r="J167" s="1" t="s">
        <v>286</v>
      </c>
      <c r="K167" s="55" t="s">
        <v>118</v>
      </c>
      <c r="N167" t="str">
        <f t="shared" si="6"/>
        <v>SIM</v>
      </c>
      <c r="O167" t="str">
        <f t="shared" si="7"/>
        <v/>
      </c>
      <c r="P167" s="52" t="str">
        <f t="shared" si="8"/>
        <v>45585307409393000130MARTELOS - NF 26203106,6645588</v>
      </c>
      <c r="Q167" s="1">
        <f>IF(A167=0,"",VLOOKUP($A167,RESUMO!$A$8:$B$83,2,FALSE))</f>
        <v>6</v>
      </c>
    </row>
    <row r="168" spans="1:17" x14ac:dyDescent="0.25">
      <c r="A168" s="53">
        <v>45585</v>
      </c>
      <c r="B168" s="1">
        <v>3</v>
      </c>
      <c r="C168" s="51" t="s">
        <v>163</v>
      </c>
      <c r="D168" s="54" t="s">
        <v>164</v>
      </c>
      <c r="E168" s="43" t="s">
        <v>287</v>
      </c>
      <c r="G168" s="57">
        <v>372</v>
      </c>
      <c r="I168" s="57">
        <v>372</v>
      </c>
      <c r="J168" s="1" t="s">
        <v>288</v>
      </c>
      <c r="K168" s="55" t="s">
        <v>26</v>
      </c>
      <c r="N168" t="str">
        <f t="shared" si="6"/>
        <v>SIM</v>
      </c>
      <c r="O168" t="str">
        <f t="shared" si="7"/>
        <v/>
      </c>
      <c r="P168" s="52" t="str">
        <f t="shared" si="8"/>
        <v>45585330996544000116REALIZAÇÃO DE EXAMES - NF 309937245587</v>
      </c>
      <c r="Q168" s="1">
        <f>IF(A168=0,"",VLOOKUP($A168,RESUMO!$A$8:$B$83,2,FALSE))</f>
        <v>6</v>
      </c>
    </row>
    <row r="169" spans="1:17" x14ac:dyDescent="0.25">
      <c r="A169" s="53">
        <v>45585</v>
      </c>
      <c r="B169" s="1">
        <v>3</v>
      </c>
      <c r="C169" s="51" t="s">
        <v>211</v>
      </c>
      <c r="D169" s="54" t="s">
        <v>212</v>
      </c>
      <c r="E169" s="43" t="s">
        <v>289</v>
      </c>
      <c r="G169" s="57">
        <v>1661.82</v>
      </c>
      <c r="I169" s="57">
        <v>1661.82</v>
      </c>
      <c r="J169" s="1" t="s">
        <v>284</v>
      </c>
      <c r="K169" s="55" t="s">
        <v>26</v>
      </c>
      <c r="N169" t="str">
        <f t="shared" si="6"/>
        <v>SIM</v>
      </c>
      <c r="O169" t="str">
        <f t="shared" si="7"/>
        <v/>
      </c>
      <c r="P169" s="52" t="str">
        <f t="shared" si="8"/>
        <v>45585324654133000220CESTAS BASICAS - NF 2594921661,8245593</v>
      </c>
      <c r="Q169" s="1">
        <f>IF(A169=0,"",VLOOKUP($A169,RESUMO!$A$8:$B$83,2,FALSE))</f>
        <v>6</v>
      </c>
    </row>
    <row r="170" spans="1:17" x14ac:dyDescent="0.25">
      <c r="A170" s="53">
        <v>45585</v>
      </c>
      <c r="B170" s="1">
        <v>3</v>
      </c>
      <c r="C170" s="51" t="s">
        <v>106</v>
      </c>
      <c r="D170" s="54" t="s">
        <v>107</v>
      </c>
      <c r="E170" s="43" t="s">
        <v>108</v>
      </c>
      <c r="G170" s="57">
        <v>177.52</v>
      </c>
      <c r="I170" s="57">
        <v>177.52</v>
      </c>
      <c r="J170" s="1" t="s">
        <v>290</v>
      </c>
      <c r="K170" s="55" t="s">
        <v>26</v>
      </c>
      <c r="N170" t="str">
        <f t="shared" si="6"/>
        <v>NÃO</v>
      </c>
      <c r="O170" t="str">
        <f t="shared" si="7"/>
        <v/>
      </c>
      <c r="P170" s="52" t="str">
        <f t="shared" si="8"/>
        <v>45585338727707000177SEGURO COLABORADORES177,5245596</v>
      </c>
      <c r="Q170" s="1">
        <f>IF(A170=0,"",VLOOKUP($A170,RESUMO!$A$8:$B$83,2,FALSE))</f>
        <v>6</v>
      </c>
    </row>
    <row r="171" spans="1:17" x14ac:dyDescent="0.25">
      <c r="A171" s="53">
        <v>45585</v>
      </c>
      <c r="B171" s="1">
        <v>3</v>
      </c>
      <c r="C171" s="51" t="s">
        <v>114</v>
      </c>
      <c r="D171" s="54" t="s">
        <v>115</v>
      </c>
      <c r="E171" s="43" t="s">
        <v>291</v>
      </c>
      <c r="G171" s="57">
        <v>150</v>
      </c>
      <c r="I171" s="57">
        <v>150</v>
      </c>
      <c r="J171" s="1" t="s">
        <v>292</v>
      </c>
      <c r="K171" s="55" t="s">
        <v>118</v>
      </c>
      <c r="N171" t="str">
        <f t="shared" si="6"/>
        <v>SIM</v>
      </c>
      <c r="O171" t="str">
        <f t="shared" si="7"/>
        <v/>
      </c>
      <c r="P171" s="52" t="str">
        <f t="shared" si="8"/>
        <v>45585307409393000130SERRA MADEIRA - NF 2631515045600</v>
      </c>
      <c r="Q171" s="1">
        <f>IF(A171=0,"",VLOOKUP($A171,RESUMO!$A$8:$B$83,2,FALSE))</f>
        <v>6</v>
      </c>
    </row>
    <row r="172" spans="1:17" x14ac:dyDescent="0.25">
      <c r="A172" s="53">
        <v>45585</v>
      </c>
      <c r="B172" s="1">
        <v>5</v>
      </c>
      <c r="C172" s="51" t="s">
        <v>293</v>
      </c>
      <c r="D172" s="54" t="s">
        <v>294</v>
      </c>
      <c r="E172" s="43" t="s">
        <v>295</v>
      </c>
      <c r="G172" s="57">
        <v>44</v>
      </c>
      <c r="I172" s="57">
        <v>44</v>
      </c>
      <c r="J172" s="1" t="s">
        <v>296</v>
      </c>
      <c r="K172" s="55" t="s">
        <v>32</v>
      </c>
      <c r="N172" t="str">
        <f t="shared" si="6"/>
        <v>SIM</v>
      </c>
      <c r="O172" t="str">
        <f t="shared" si="7"/>
        <v>SIM</v>
      </c>
      <c r="P172" s="52" t="str">
        <f t="shared" si="8"/>
        <v>45585544611590000164CHAPEIRA RELOGIO - NF 42064445573</v>
      </c>
      <c r="Q172" s="1">
        <f>IF(A172=0,"",VLOOKUP($A172,RESUMO!$A$8:$B$83,2,FALSE))</f>
        <v>6</v>
      </c>
    </row>
    <row r="173" spans="1:17" x14ac:dyDescent="0.25">
      <c r="A173" s="53">
        <v>45585</v>
      </c>
      <c r="B173" s="1">
        <v>3</v>
      </c>
      <c r="C173" s="51" t="s">
        <v>233</v>
      </c>
      <c r="D173" s="54" t="s">
        <v>234</v>
      </c>
      <c r="E173" s="43" t="s">
        <v>235</v>
      </c>
      <c r="G173" s="57">
        <v>624</v>
      </c>
      <c r="I173" s="57">
        <v>624</v>
      </c>
      <c r="J173" s="1" t="s">
        <v>297</v>
      </c>
      <c r="K173" s="55" t="s">
        <v>26</v>
      </c>
      <c r="N173" t="str">
        <f t="shared" si="6"/>
        <v>SIM</v>
      </c>
      <c r="O173" t="str">
        <f t="shared" si="7"/>
        <v/>
      </c>
      <c r="P173" s="52" t="str">
        <f t="shared" si="8"/>
        <v>45585336245582000113REALIZAÇÃO DE EXAMES - NF A EMITIR62445586</v>
      </c>
      <c r="Q173" s="1">
        <f>IF(A173=0,"",VLOOKUP($A173,RESUMO!$A$8:$B$83,2,FALSE))</f>
        <v>6</v>
      </c>
    </row>
    <row r="174" spans="1:17" x14ac:dyDescent="0.25">
      <c r="A174" s="53">
        <v>45585</v>
      </c>
      <c r="B174" s="1">
        <v>3</v>
      </c>
      <c r="C174" s="51" t="s">
        <v>114</v>
      </c>
      <c r="D174" s="54" t="s">
        <v>115</v>
      </c>
      <c r="E174" s="43" t="s">
        <v>298</v>
      </c>
      <c r="G174" s="57">
        <v>391.06</v>
      </c>
      <c r="I174" s="57">
        <v>391.06</v>
      </c>
      <c r="J174" s="1" t="s">
        <v>299</v>
      </c>
      <c r="K174" s="55" t="s">
        <v>118</v>
      </c>
      <c r="N174" t="str">
        <f t="shared" si="6"/>
        <v>SIM</v>
      </c>
      <c r="O174" t="str">
        <f t="shared" si="7"/>
        <v/>
      </c>
      <c r="P174" s="52" t="str">
        <f t="shared" si="8"/>
        <v>45585307409393000130ROLAMENTO, TAMPA E PINHAO - NF 2770391,0645601</v>
      </c>
      <c r="Q174" s="1">
        <f>IF(A174=0,"",VLOOKUP($A174,RESUMO!$A$8:$B$83,2,FALSE))</f>
        <v>6</v>
      </c>
    </row>
    <row r="175" spans="1:17" x14ac:dyDescent="0.25">
      <c r="A175" s="53">
        <v>45585</v>
      </c>
      <c r="B175" s="1">
        <v>3</v>
      </c>
      <c r="C175" s="51" t="s">
        <v>114</v>
      </c>
      <c r="D175" s="54" t="s">
        <v>115</v>
      </c>
      <c r="E175" s="43" t="s">
        <v>300</v>
      </c>
      <c r="G175" s="57">
        <v>190</v>
      </c>
      <c r="I175" s="57">
        <v>190</v>
      </c>
      <c r="J175" s="1" t="s">
        <v>299</v>
      </c>
      <c r="K175" s="55" t="s">
        <v>118</v>
      </c>
      <c r="N175" t="str">
        <f t="shared" si="6"/>
        <v>SIM</v>
      </c>
      <c r="O175" t="str">
        <f t="shared" si="7"/>
        <v/>
      </c>
      <c r="P175" s="52" t="str">
        <f t="shared" si="8"/>
        <v>45585307409393000130MÃO DE OBRA BETONEIRA - NF 10919045601</v>
      </c>
      <c r="Q175" s="1">
        <f>IF(A175=0,"",VLOOKUP($A175,RESUMO!$A$8:$B$83,2,FALSE))</f>
        <v>6</v>
      </c>
    </row>
    <row r="176" spans="1:17" x14ac:dyDescent="0.25">
      <c r="A176" s="53">
        <v>45585</v>
      </c>
      <c r="B176" s="1">
        <v>3</v>
      </c>
      <c r="C176" s="51" t="s">
        <v>114</v>
      </c>
      <c r="D176" s="54" t="s">
        <v>115</v>
      </c>
      <c r="E176" s="43" t="s">
        <v>301</v>
      </c>
      <c r="G176" s="57">
        <v>499.8</v>
      </c>
      <c r="I176" s="57">
        <v>499.8</v>
      </c>
      <c r="J176" s="1" t="s">
        <v>299</v>
      </c>
      <c r="K176" s="55" t="s">
        <v>118</v>
      </c>
      <c r="N176" t="str">
        <f t="shared" si="6"/>
        <v>SIM</v>
      </c>
      <c r="O176" t="str">
        <f t="shared" si="7"/>
        <v/>
      </c>
      <c r="P176" s="52" t="str">
        <f t="shared" si="8"/>
        <v>45585307409393000130SERRA DE VIDEA - NF 2767499,845601</v>
      </c>
      <c r="Q176" s="1">
        <f>IF(A176=0,"",VLOOKUP($A176,RESUMO!$A$8:$B$83,2,FALSE))</f>
        <v>6</v>
      </c>
    </row>
    <row r="177" spans="1:17" x14ac:dyDescent="0.25">
      <c r="A177" s="53">
        <v>45585</v>
      </c>
      <c r="B177" s="1">
        <v>2</v>
      </c>
      <c r="C177" s="51" t="s">
        <v>302</v>
      </c>
      <c r="D177" s="54" t="s">
        <v>303</v>
      </c>
      <c r="E177" s="43" t="s">
        <v>304</v>
      </c>
      <c r="G177" s="57">
        <v>350</v>
      </c>
      <c r="I177" s="57">
        <v>350</v>
      </c>
      <c r="J177" s="1" t="s">
        <v>305</v>
      </c>
      <c r="K177" s="55" t="s">
        <v>46</v>
      </c>
      <c r="L177" s="1" t="s">
        <v>306</v>
      </c>
      <c r="N177" t="str">
        <f t="shared" si="6"/>
        <v>NÃO</v>
      </c>
      <c r="O177" t="str">
        <f t="shared" si="7"/>
        <v/>
      </c>
      <c r="P177" s="52" t="str">
        <f t="shared" si="8"/>
        <v>45585200354731696RELOGIO DE PONTO35045583</v>
      </c>
      <c r="Q177" s="1">
        <f>IF(A177=0,"",VLOOKUP($A177,RESUMO!$A$8:$B$83,2,FALSE))</f>
        <v>6</v>
      </c>
    </row>
    <row r="178" spans="1:17" x14ac:dyDescent="0.25">
      <c r="A178" s="53">
        <v>45585</v>
      </c>
      <c r="B178" s="1">
        <v>3</v>
      </c>
      <c r="C178" s="51" t="s">
        <v>307</v>
      </c>
      <c r="D178" s="54" t="s">
        <v>308</v>
      </c>
      <c r="E178" s="43" t="s">
        <v>309</v>
      </c>
      <c r="G178" s="57">
        <v>355</v>
      </c>
      <c r="I178" s="57">
        <v>355</v>
      </c>
      <c r="J178" s="1" t="s">
        <v>310</v>
      </c>
      <c r="K178" s="55" t="s">
        <v>118</v>
      </c>
      <c r="N178" t="str">
        <f t="shared" si="6"/>
        <v>NÃO</v>
      </c>
      <c r="O178" t="str">
        <f t="shared" si="7"/>
        <v/>
      </c>
      <c r="P178" s="52" t="str">
        <f t="shared" si="8"/>
        <v>45585334713151000109CONTROLE TECNOLOGICO - FL 15793 35545590</v>
      </c>
      <c r="Q178" s="1">
        <f>IF(A178=0,"",VLOOKUP($A178,RESUMO!$A$8:$B$83,2,FALSE))</f>
        <v>6</v>
      </c>
    </row>
    <row r="179" spans="1:17" x14ac:dyDescent="0.25">
      <c r="A179" s="53">
        <v>45585</v>
      </c>
      <c r="B179" s="1">
        <v>3</v>
      </c>
      <c r="C179" s="51" t="s">
        <v>231</v>
      </c>
      <c r="D179" s="54" t="s">
        <v>232</v>
      </c>
      <c r="E179" s="43" t="s">
        <v>260</v>
      </c>
      <c r="G179" s="57">
        <v>136.80000000000001</v>
      </c>
      <c r="I179" s="57">
        <v>136.80000000000001</v>
      </c>
      <c r="J179" s="1" t="s">
        <v>288</v>
      </c>
      <c r="K179" s="55" t="s">
        <v>26</v>
      </c>
      <c r="N179" t="str">
        <f t="shared" si="6"/>
        <v>NÃO</v>
      </c>
      <c r="O179" t="str">
        <f t="shared" si="7"/>
        <v/>
      </c>
      <c r="P179" s="52" t="str">
        <f t="shared" si="8"/>
        <v>45585310000000001REFERENTE 09/2024136,845587</v>
      </c>
      <c r="Q179" s="1">
        <f>IF(A179=0,"",VLOOKUP($A179,RESUMO!$A$8:$B$83,2,FALSE))</f>
        <v>6</v>
      </c>
    </row>
    <row r="180" spans="1:17" x14ac:dyDescent="0.25">
      <c r="A180" s="53">
        <v>45585</v>
      </c>
      <c r="B180" s="1">
        <v>3</v>
      </c>
      <c r="C180" s="51" t="s">
        <v>178</v>
      </c>
      <c r="D180" s="54" t="s">
        <v>179</v>
      </c>
      <c r="E180" s="43" t="s">
        <v>311</v>
      </c>
      <c r="G180" s="57">
        <v>1022.9</v>
      </c>
      <c r="I180" s="57">
        <v>1022.9</v>
      </c>
      <c r="J180" s="1" t="s">
        <v>288</v>
      </c>
      <c r="K180" s="55" t="s">
        <v>32</v>
      </c>
      <c r="N180" t="str">
        <f t="shared" si="6"/>
        <v>SIM</v>
      </c>
      <c r="O180" t="str">
        <f t="shared" si="7"/>
        <v/>
      </c>
      <c r="P180" s="52" t="str">
        <f t="shared" si="8"/>
        <v>45585332392731000116MATERIAIS DIVERSOS - NF 13401022,945587</v>
      </c>
      <c r="Q180" s="1">
        <f>IF(A180=0,"",VLOOKUP($A180,RESUMO!$A$8:$B$83,2,FALSE))</f>
        <v>6</v>
      </c>
    </row>
    <row r="181" spans="1:17" x14ac:dyDescent="0.25">
      <c r="A181" s="53">
        <v>45585</v>
      </c>
      <c r="B181" s="1">
        <v>1</v>
      </c>
      <c r="C181" s="51" t="s">
        <v>91</v>
      </c>
      <c r="D181" s="54" t="s">
        <v>92</v>
      </c>
      <c r="E181" s="43" t="s">
        <v>93</v>
      </c>
      <c r="G181" s="57">
        <v>817.2</v>
      </c>
      <c r="I181" s="57">
        <v>817.2</v>
      </c>
      <c r="J181" s="1" t="s">
        <v>305</v>
      </c>
      <c r="K181" s="55" t="s">
        <v>26</v>
      </c>
      <c r="L181" s="1" t="s">
        <v>95</v>
      </c>
      <c r="N181" t="str">
        <f t="shared" si="6"/>
        <v>NÃO</v>
      </c>
      <c r="O181" t="str">
        <f t="shared" si="7"/>
        <v/>
      </c>
      <c r="P181" s="52" t="str">
        <f t="shared" si="8"/>
        <v>45585105519255660SALÁRIO817,245583</v>
      </c>
      <c r="Q181" s="1">
        <f>IF(A181=0,"",VLOOKUP($A181,RESUMO!$A$8:$B$83,2,FALSE))</f>
        <v>6</v>
      </c>
    </row>
    <row r="182" spans="1:17" x14ac:dyDescent="0.25">
      <c r="A182" s="53">
        <v>45585</v>
      </c>
      <c r="B182" s="1">
        <v>1</v>
      </c>
      <c r="C182" s="51" t="s">
        <v>99</v>
      </c>
      <c r="D182" s="54" t="s">
        <v>100</v>
      </c>
      <c r="E182" s="43" t="s">
        <v>93</v>
      </c>
      <c r="G182" s="57">
        <v>1104.8</v>
      </c>
      <c r="I182" s="57">
        <v>1104.8</v>
      </c>
      <c r="J182" s="1" t="s">
        <v>305</v>
      </c>
      <c r="K182" s="55" t="s">
        <v>26</v>
      </c>
      <c r="L182" s="1" t="s">
        <v>101</v>
      </c>
      <c r="N182" t="str">
        <f t="shared" si="6"/>
        <v>NÃO</v>
      </c>
      <c r="O182" t="str">
        <f t="shared" si="7"/>
        <v/>
      </c>
      <c r="P182" s="52" t="str">
        <f t="shared" si="8"/>
        <v>45585102086696558SALÁRIO1104,845583</v>
      </c>
      <c r="Q182" s="1">
        <f>IF(A182=0,"",VLOOKUP($A182,RESUMO!$A$8:$B$83,2,FALSE))</f>
        <v>6</v>
      </c>
    </row>
    <row r="183" spans="1:17" x14ac:dyDescent="0.25">
      <c r="A183" s="53">
        <v>45585</v>
      </c>
      <c r="B183" s="1">
        <v>1</v>
      </c>
      <c r="C183" s="51" t="s">
        <v>189</v>
      </c>
      <c r="D183" s="54" t="s">
        <v>190</v>
      </c>
      <c r="E183" s="43" t="s">
        <v>93</v>
      </c>
      <c r="G183" s="57">
        <v>1104.8</v>
      </c>
      <c r="I183" s="57">
        <v>1104.8</v>
      </c>
      <c r="J183" s="1" t="s">
        <v>305</v>
      </c>
      <c r="K183" s="55" t="s">
        <v>26</v>
      </c>
      <c r="L183" s="1" t="s">
        <v>224</v>
      </c>
      <c r="N183" t="str">
        <f t="shared" si="6"/>
        <v>NÃO</v>
      </c>
      <c r="O183" t="str">
        <f t="shared" si="7"/>
        <v/>
      </c>
      <c r="P183" s="52" t="str">
        <f t="shared" si="8"/>
        <v>45585112409998607SALÁRIO1104,845583</v>
      </c>
      <c r="Q183" s="1">
        <f>IF(A183=0,"",VLOOKUP($A183,RESUMO!$A$8:$B$83,2,FALSE))</f>
        <v>6</v>
      </c>
    </row>
    <row r="184" spans="1:17" x14ac:dyDescent="0.25">
      <c r="A184" s="53">
        <v>45585</v>
      </c>
      <c r="B184" s="1">
        <v>1</v>
      </c>
      <c r="C184" s="51" t="s">
        <v>183</v>
      </c>
      <c r="D184" s="54" t="s">
        <v>184</v>
      </c>
      <c r="E184" s="43" t="s">
        <v>93</v>
      </c>
      <c r="G184" s="57">
        <v>1104.8</v>
      </c>
      <c r="I184" s="57">
        <v>1104.8</v>
      </c>
      <c r="J184" s="1" t="s">
        <v>305</v>
      </c>
      <c r="K184" s="55" t="s">
        <v>26</v>
      </c>
      <c r="L184" s="1" t="s">
        <v>185</v>
      </c>
      <c r="N184" t="str">
        <f t="shared" si="6"/>
        <v>NÃO</v>
      </c>
      <c r="O184" t="str">
        <f t="shared" si="7"/>
        <v/>
      </c>
      <c r="P184" s="52" t="str">
        <f t="shared" si="8"/>
        <v>45585115695872642SALÁRIO1104,845583</v>
      </c>
      <c r="Q184" s="1">
        <f>IF(A184=0,"",VLOOKUP($A184,RESUMO!$A$8:$B$83,2,FALSE))</f>
        <v>6</v>
      </c>
    </row>
    <row r="185" spans="1:17" x14ac:dyDescent="0.25">
      <c r="A185" s="53">
        <v>45585</v>
      </c>
      <c r="B185" s="1">
        <v>1</v>
      </c>
      <c r="C185" s="51" t="s">
        <v>186</v>
      </c>
      <c r="D185" s="54" t="s">
        <v>187</v>
      </c>
      <c r="E185" s="43" t="s">
        <v>93</v>
      </c>
      <c r="G185" s="57">
        <v>1104.8</v>
      </c>
      <c r="I185" s="57">
        <v>1104.8</v>
      </c>
      <c r="J185" s="1" t="s">
        <v>305</v>
      </c>
      <c r="K185" s="55" t="s">
        <v>26</v>
      </c>
      <c r="L185" s="1" t="s">
        <v>188</v>
      </c>
      <c r="N185" t="str">
        <f t="shared" si="6"/>
        <v>NÃO</v>
      </c>
      <c r="O185" t="str">
        <f t="shared" si="7"/>
        <v/>
      </c>
      <c r="P185" s="52" t="str">
        <f t="shared" si="8"/>
        <v>45585131986367059SALÁRIO1104,845583</v>
      </c>
      <c r="Q185" s="1">
        <f>IF(A185=0,"",VLOOKUP($A185,RESUMO!$A$8:$B$83,2,FALSE))</f>
        <v>6</v>
      </c>
    </row>
    <row r="186" spans="1:17" x14ac:dyDescent="0.25">
      <c r="A186" s="53">
        <v>45585</v>
      </c>
      <c r="B186" s="1">
        <v>1</v>
      </c>
      <c r="C186" s="51" t="s">
        <v>274</v>
      </c>
      <c r="D186" s="54" t="s">
        <v>275</v>
      </c>
      <c r="E186" s="43" t="s">
        <v>93</v>
      </c>
      <c r="G186" s="57">
        <v>817.2</v>
      </c>
      <c r="I186" s="57">
        <v>817.2</v>
      </c>
      <c r="J186" s="1" t="s">
        <v>305</v>
      </c>
      <c r="K186" s="55" t="s">
        <v>26</v>
      </c>
      <c r="L186" s="1" t="s">
        <v>276</v>
      </c>
      <c r="N186" t="str">
        <f t="shared" si="6"/>
        <v>NÃO</v>
      </c>
      <c r="O186" t="str">
        <f t="shared" si="7"/>
        <v/>
      </c>
      <c r="P186" s="52" t="str">
        <f t="shared" si="8"/>
        <v>45585174879413100SALÁRIO817,245583</v>
      </c>
      <c r="Q186" s="1">
        <f>IF(A186=0,"",VLOOKUP($A186,RESUMO!$A$8:$B$83,2,FALSE))</f>
        <v>6</v>
      </c>
    </row>
    <row r="187" spans="1:17" x14ac:dyDescent="0.25">
      <c r="A187" s="53">
        <v>45585</v>
      </c>
      <c r="B187" s="1">
        <v>1</v>
      </c>
      <c r="C187" s="51" t="s">
        <v>269</v>
      </c>
      <c r="D187" s="54" t="s">
        <v>270</v>
      </c>
      <c r="E187" s="43" t="s">
        <v>93</v>
      </c>
      <c r="G187" s="57">
        <v>817.2</v>
      </c>
      <c r="I187" s="57">
        <v>817.2</v>
      </c>
      <c r="J187" s="1" t="s">
        <v>305</v>
      </c>
      <c r="K187" s="55" t="s">
        <v>26</v>
      </c>
      <c r="L187" s="1" t="s">
        <v>277</v>
      </c>
      <c r="N187" t="str">
        <f t="shared" si="6"/>
        <v>NÃO</v>
      </c>
      <c r="O187" t="str">
        <f t="shared" si="7"/>
        <v/>
      </c>
      <c r="P187" s="52" t="str">
        <f t="shared" si="8"/>
        <v>45585109250736606SALÁRIO817,245583</v>
      </c>
      <c r="Q187" s="1">
        <f>IF(A187=0,"",VLOOKUP($A187,RESUMO!$A$8:$B$83,2,FALSE))</f>
        <v>6</v>
      </c>
    </row>
    <row r="188" spans="1:17" x14ac:dyDescent="0.25">
      <c r="A188" s="53">
        <v>45585</v>
      </c>
      <c r="B188" s="1">
        <v>1</v>
      </c>
      <c r="C188" s="51" t="s">
        <v>257</v>
      </c>
      <c r="D188" s="54" t="s">
        <v>258</v>
      </c>
      <c r="E188" s="43" t="s">
        <v>93</v>
      </c>
      <c r="G188" s="57">
        <v>642.79999999999995</v>
      </c>
      <c r="I188" s="57">
        <v>642.79999999999995</v>
      </c>
      <c r="J188" s="1" t="s">
        <v>305</v>
      </c>
      <c r="K188" s="55" t="s">
        <v>26</v>
      </c>
      <c r="L188" s="1" t="s">
        <v>259</v>
      </c>
      <c r="N188" t="str">
        <f t="shared" si="6"/>
        <v>NÃO</v>
      </c>
      <c r="O188" t="str">
        <f t="shared" si="7"/>
        <v/>
      </c>
      <c r="P188" s="52" t="str">
        <f t="shared" si="8"/>
        <v>45585113527660607SALÁRIO642,845583</v>
      </c>
      <c r="Q188" s="1">
        <f>IF(A188=0,"",VLOOKUP($A188,RESUMO!$A$8:$B$83,2,FALSE))</f>
        <v>6</v>
      </c>
    </row>
    <row r="189" spans="1:17" x14ac:dyDescent="0.25">
      <c r="A189" s="53">
        <v>45585</v>
      </c>
      <c r="B189" s="1">
        <v>3</v>
      </c>
      <c r="C189" s="51" t="s">
        <v>226</v>
      </c>
      <c r="D189" s="54" t="s">
        <v>227</v>
      </c>
      <c r="E189" s="43" t="s">
        <v>260</v>
      </c>
      <c r="G189" s="57">
        <v>1197.46</v>
      </c>
      <c r="I189" s="57">
        <v>1197.46</v>
      </c>
      <c r="J189" s="1" t="s">
        <v>305</v>
      </c>
      <c r="K189" s="55" t="s">
        <v>26</v>
      </c>
      <c r="N189" t="str">
        <f t="shared" si="6"/>
        <v>NÃO</v>
      </c>
      <c r="O189" t="str">
        <f t="shared" si="7"/>
        <v/>
      </c>
      <c r="P189" s="52" t="str">
        <f t="shared" si="8"/>
        <v>45585300360305000104REFERENTE 09/20241197,4645583</v>
      </c>
      <c r="Q189" s="1">
        <f>IF(A189=0,"",VLOOKUP($A189,RESUMO!$A$8:$B$83,2,FALSE))</f>
        <v>6</v>
      </c>
    </row>
    <row r="190" spans="1:17" x14ac:dyDescent="0.25">
      <c r="A190" s="53">
        <v>45585</v>
      </c>
      <c r="B190" s="1">
        <v>3</v>
      </c>
      <c r="C190" s="51" t="s">
        <v>229</v>
      </c>
      <c r="D190" s="54" t="s">
        <v>230</v>
      </c>
      <c r="E190" s="43" t="s">
        <v>260</v>
      </c>
      <c r="G190" s="57">
        <v>5391.2</v>
      </c>
      <c r="I190" s="57">
        <v>5391.2</v>
      </c>
      <c r="J190" s="1" t="s">
        <v>305</v>
      </c>
      <c r="K190" s="55" t="s">
        <v>26</v>
      </c>
      <c r="N190" t="str">
        <f t="shared" si="6"/>
        <v>NÃO</v>
      </c>
      <c r="O190" t="str">
        <f t="shared" si="7"/>
        <v/>
      </c>
      <c r="P190" s="52" t="str">
        <f t="shared" si="8"/>
        <v>45585300394460000141REFERENTE 09/20245391,245583</v>
      </c>
      <c r="Q190" s="1">
        <f>IF(A190=0,"",VLOOKUP($A190,RESUMO!$A$8:$B$83,2,FALSE))</f>
        <v>6</v>
      </c>
    </row>
    <row r="191" spans="1:17" x14ac:dyDescent="0.25">
      <c r="A191" s="53">
        <v>45585</v>
      </c>
      <c r="B191" s="1">
        <v>5</v>
      </c>
      <c r="C191" s="51" t="s">
        <v>312</v>
      </c>
      <c r="D191" s="54" t="s">
        <v>313</v>
      </c>
      <c r="E191" s="43" t="s">
        <v>314</v>
      </c>
      <c r="G191" s="57">
        <v>49896.38</v>
      </c>
      <c r="I191" s="57">
        <v>49896.38</v>
      </c>
      <c r="J191" s="1" t="s">
        <v>262</v>
      </c>
      <c r="K191" s="55" t="s">
        <v>32</v>
      </c>
      <c r="N191" t="str">
        <f t="shared" si="6"/>
        <v>SIM</v>
      </c>
      <c r="O191" t="str">
        <f t="shared" si="7"/>
        <v>SIM</v>
      </c>
      <c r="P191" s="52" t="str">
        <f t="shared" si="8"/>
        <v>45585542841924000160AÇO - NF 6877549896,3845559</v>
      </c>
      <c r="Q191" s="1">
        <f>IF(A191=0,"",VLOOKUP($A191,RESUMO!$A$8:$B$83,2,FALSE))</f>
        <v>6</v>
      </c>
    </row>
    <row r="192" spans="1:17" x14ac:dyDescent="0.25">
      <c r="A192" s="53">
        <v>45585</v>
      </c>
      <c r="B192" s="1">
        <v>2</v>
      </c>
      <c r="C192" s="51" t="s">
        <v>315</v>
      </c>
      <c r="D192" s="54" t="s">
        <v>316</v>
      </c>
      <c r="E192" s="43" t="s">
        <v>317</v>
      </c>
      <c r="G192" s="57">
        <v>400</v>
      </c>
      <c r="I192" s="57">
        <v>400</v>
      </c>
      <c r="J192" s="1" t="s">
        <v>305</v>
      </c>
      <c r="K192" s="55" t="s">
        <v>46</v>
      </c>
      <c r="L192" s="1" t="s">
        <v>318</v>
      </c>
      <c r="N192" t="str">
        <f t="shared" si="6"/>
        <v>SIM</v>
      </c>
      <c r="O192" t="str">
        <f t="shared" si="7"/>
        <v/>
      </c>
      <c r="P192" s="52" t="str">
        <f t="shared" si="8"/>
        <v>45585241279565000137LOCAÇÃO DE CAÇAMBA - AGUARDANDO NF40045583</v>
      </c>
      <c r="Q192" s="1">
        <f>IF(A192=0,"",VLOOKUP($A192,RESUMO!$A$8:$B$83,2,FALSE))</f>
        <v>6</v>
      </c>
    </row>
    <row r="193" spans="1:17" x14ac:dyDescent="0.25">
      <c r="A193" s="53">
        <v>45585</v>
      </c>
      <c r="B193" s="1">
        <v>1</v>
      </c>
      <c r="C193" s="51" t="s">
        <v>35</v>
      </c>
      <c r="D193" s="54" t="s">
        <v>36</v>
      </c>
      <c r="E193" s="43" t="s">
        <v>37</v>
      </c>
      <c r="G193" s="57">
        <v>350</v>
      </c>
      <c r="H193" s="60">
        <v>11</v>
      </c>
      <c r="I193" s="57">
        <v>3850</v>
      </c>
      <c r="J193" s="1" t="s">
        <v>305</v>
      </c>
      <c r="K193" s="55" t="s">
        <v>26</v>
      </c>
      <c r="L193" s="1" t="s">
        <v>38</v>
      </c>
      <c r="N193" t="str">
        <f t="shared" si="6"/>
        <v>NÃO</v>
      </c>
      <c r="O193" t="str">
        <f t="shared" si="7"/>
        <v/>
      </c>
      <c r="P193" s="52" t="str">
        <f t="shared" si="8"/>
        <v>45585106240368636DIÁRIA35045583</v>
      </c>
      <c r="Q193" s="1">
        <f>IF(A193=0,"",VLOOKUP($A193,RESUMO!$A$8:$B$83,2,FALSE))</f>
        <v>6</v>
      </c>
    </row>
    <row r="194" spans="1:17" x14ac:dyDescent="0.25">
      <c r="A194" s="53">
        <v>45585</v>
      </c>
      <c r="B194" s="1">
        <v>1</v>
      </c>
      <c r="C194" s="51" t="s">
        <v>319</v>
      </c>
      <c r="D194" s="54" t="s">
        <v>320</v>
      </c>
      <c r="E194" s="43" t="s">
        <v>37</v>
      </c>
      <c r="G194" s="57">
        <v>230</v>
      </c>
      <c r="H194" s="60">
        <v>5</v>
      </c>
      <c r="I194" s="57">
        <v>1150</v>
      </c>
      <c r="J194" s="1" t="s">
        <v>305</v>
      </c>
      <c r="K194" s="55" t="s">
        <v>26</v>
      </c>
      <c r="L194" s="1" t="s">
        <v>321</v>
      </c>
      <c r="N194" t="str">
        <f t="shared" ref="N194:N257" si="9">IF(ISERROR(SEARCH("NF",E194,1)),"NÃO","SIM")</f>
        <v>NÃO</v>
      </c>
      <c r="O194" t="str">
        <f t="shared" ref="O194:O257" si="10">IF($B194=5,"SIM","")</f>
        <v/>
      </c>
      <c r="P194" s="52" t="str">
        <f t="shared" ref="P194:P257" si="11">A194&amp;B194&amp;C194&amp;E194&amp;G194&amp;EDATE(J194,0)</f>
        <v>45585142619734649DIÁRIA23045583</v>
      </c>
      <c r="Q194" s="1">
        <f>IF(A194=0,"",VLOOKUP($A194,RESUMO!$A$8:$B$83,2,FALSE))</f>
        <v>6</v>
      </c>
    </row>
    <row r="195" spans="1:17" x14ac:dyDescent="0.25">
      <c r="A195" s="53">
        <v>45585</v>
      </c>
      <c r="B195" s="1">
        <v>5</v>
      </c>
      <c r="C195" s="51" t="s">
        <v>322</v>
      </c>
      <c r="D195" s="54" t="s">
        <v>323</v>
      </c>
      <c r="E195" s="43" t="s">
        <v>324</v>
      </c>
      <c r="G195" s="57">
        <v>13541.77</v>
      </c>
      <c r="I195" s="57">
        <v>13541.77</v>
      </c>
      <c r="J195" s="1" t="s">
        <v>325</v>
      </c>
      <c r="K195" s="55" t="s">
        <v>32</v>
      </c>
      <c r="N195" t="str">
        <f t="shared" si="9"/>
        <v>SIM</v>
      </c>
      <c r="O195" t="str">
        <f t="shared" si="10"/>
        <v>SIM</v>
      </c>
      <c r="P195" s="52" t="str">
        <f t="shared" si="11"/>
        <v>45585504446069000102PENETRON - NF 3075613541,7745576</v>
      </c>
      <c r="Q195" s="1">
        <f>IF(A195=0,"",VLOOKUP($A195,RESUMO!$A$8:$B$83,2,FALSE))</f>
        <v>6</v>
      </c>
    </row>
    <row r="196" spans="1:17" x14ac:dyDescent="0.25">
      <c r="A196" s="53">
        <v>45585</v>
      </c>
      <c r="B196" s="1">
        <v>3</v>
      </c>
      <c r="C196" s="51" t="s">
        <v>326</v>
      </c>
      <c r="D196" s="54" t="s">
        <v>327</v>
      </c>
      <c r="E196" s="43" t="s">
        <v>328</v>
      </c>
      <c r="G196" s="57">
        <v>2156</v>
      </c>
      <c r="I196" s="57">
        <v>2156</v>
      </c>
      <c r="J196" s="1" t="s">
        <v>329</v>
      </c>
      <c r="K196" s="55" t="s">
        <v>32</v>
      </c>
      <c r="N196" t="str">
        <f t="shared" si="9"/>
        <v>SIM</v>
      </c>
      <c r="O196" t="str">
        <f t="shared" si="10"/>
        <v/>
      </c>
      <c r="P196" s="52" t="str">
        <f t="shared" si="11"/>
        <v>45585303562661000107CIMENTO - NF 131813215645602</v>
      </c>
      <c r="Q196" s="1">
        <f>IF(A196=0,"",VLOOKUP($A196,RESUMO!$A$8:$B$83,2,FALSE))</f>
        <v>6</v>
      </c>
    </row>
    <row r="197" spans="1:17" x14ac:dyDescent="0.25">
      <c r="A197" s="53">
        <v>45585</v>
      </c>
      <c r="B197" s="1">
        <v>5</v>
      </c>
      <c r="C197" s="51" t="s">
        <v>243</v>
      </c>
      <c r="D197" s="54" t="s">
        <v>244</v>
      </c>
      <c r="E197" s="43" t="s">
        <v>330</v>
      </c>
      <c r="G197" s="57">
        <v>7380</v>
      </c>
      <c r="I197" s="57">
        <v>7380</v>
      </c>
      <c r="J197" s="1" t="s">
        <v>246</v>
      </c>
      <c r="K197" s="55" t="s">
        <v>32</v>
      </c>
      <c r="N197" t="str">
        <f t="shared" si="9"/>
        <v>SIM</v>
      </c>
      <c r="O197" t="str">
        <f t="shared" si="10"/>
        <v>SIM</v>
      </c>
      <c r="P197" s="52" t="str">
        <f t="shared" si="11"/>
        <v>45585513938283000169CONCRETAGEM - NF A EMITIR738045579</v>
      </c>
      <c r="Q197" s="1">
        <f>IF(A197=0,"",VLOOKUP($A197,RESUMO!$A$8:$B$83,2,FALSE))</f>
        <v>6</v>
      </c>
    </row>
    <row r="198" spans="1:17" x14ac:dyDescent="0.25">
      <c r="A198" s="53">
        <v>45585</v>
      </c>
      <c r="B198" s="1">
        <v>5</v>
      </c>
      <c r="C198" s="51" t="s">
        <v>331</v>
      </c>
      <c r="D198" s="54" t="s">
        <v>332</v>
      </c>
      <c r="E198" s="43" t="s">
        <v>333</v>
      </c>
      <c r="G198" s="57">
        <v>3042.5</v>
      </c>
      <c r="I198" s="57">
        <v>3042.5</v>
      </c>
      <c r="J198" s="1" t="s">
        <v>334</v>
      </c>
      <c r="K198" s="55" t="s">
        <v>32</v>
      </c>
      <c r="N198" t="str">
        <f t="shared" si="9"/>
        <v>SIM</v>
      </c>
      <c r="O198" t="str">
        <f t="shared" si="10"/>
        <v>SIM</v>
      </c>
      <c r="P198" s="52" t="str">
        <f t="shared" si="11"/>
        <v>45585505512402000270MATERIAIS DIVERSOS - NF A EMITIR3042,545575</v>
      </c>
      <c r="Q198" s="1">
        <f>IF(A198=0,"",VLOOKUP($A198,RESUMO!$A$8:$B$83,2,FALSE))</f>
        <v>6</v>
      </c>
    </row>
    <row r="199" spans="1:17" x14ac:dyDescent="0.25">
      <c r="A199" s="53">
        <v>45601</v>
      </c>
      <c r="B199" s="1">
        <v>2</v>
      </c>
      <c r="C199" s="51" t="s">
        <v>138</v>
      </c>
      <c r="D199" s="54" t="s">
        <v>139</v>
      </c>
      <c r="E199" s="43" t="s">
        <v>335</v>
      </c>
      <c r="G199" s="57">
        <v>372</v>
      </c>
      <c r="I199" s="57">
        <v>372</v>
      </c>
      <c r="J199" s="1" t="s">
        <v>329</v>
      </c>
      <c r="K199" s="55" t="s">
        <v>26</v>
      </c>
      <c r="L199" s="1" t="s">
        <v>27</v>
      </c>
      <c r="N199" t="str">
        <f t="shared" si="9"/>
        <v>NÃO</v>
      </c>
      <c r="O199" t="str">
        <f t="shared" si="10"/>
        <v/>
      </c>
      <c r="P199" s="52" t="str">
        <f t="shared" si="11"/>
        <v>45601210000000002REFERENTE 10/202437245602</v>
      </c>
      <c r="Q199" s="1">
        <f>IF(A199=0,"",VLOOKUP($A199,RESUMO!$A$8:$B$83,2,FALSE))</f>
        <v>7</v>
      </c>
    </row>
    <row r="200" spans="1:17" x14ac:dyDescent="0.25">
      <c r="A200" s="53">
        <v>45601</v>
      </c>
      <c r="B200" s="1">
        <v>2</v>
      </c>
      <c r="C200" s="51" t="s">
        <v>142</v>
      </c>
      <c r="D200" s="54" t="s">
        <v>143</v>
      </c>
      <c r="E200" s="43" t="s">
        <v>335</v>
      </c>
      <c r="G200" s="57">
        <v>135</v>
      </c>
      <c r="I200" s="57">
        <v>135</v>
      </c>
      <c r="J200" s="1" t="s">
        <v>329</v>
      </c>
      <c r="K200" s="55" t="s">
        <v>67</v>
      </c>
      <c r="L200" s="1" t="s">
        <v>27</v>
      </c>
      <c r="N200" t="str">
        <f t="shared" si="9"/>
        <v>NÃO</v>
      </c>
      <c r="O200" t="str">
        <f t="shared" si="10"/>
        <v/>
      </c>
      <c r="P200" s="52" t="str">
        <f t="shared" si="11"/>
        <v>45601210000000003REFERENTE 10/202413545602</v>
      </c>
      <c r="Q200" s="1">
        <f>IF(A200=0,"",VLOOKUP($A200,RESUMO!$A$8:$B$83,2,FALSE))</f>
        <v>7</v>
      </c>
    </row>
    <row r="201" spans="1:17" x14ac:dyDescent="0.25">
      <c r="A201" s="53">
        <v>45601</v>
      </c>
      <c r="B201" s="1">
        <v>2</v>
      </c>
      <c r="C201" s="51" t="s">
        <v>144</v>
      </c>
      <c r="D201" s="54" t="s">
        <v>145</v>
      </c>
      <c r="E201" s="43" t="s">
        <v>335</v>
      </c>
      <c r="G201" s="57">
        <v>847.2</v>
      </c>
      <c r="I201" s="57">
        <v>847.2</v>
      </c>
      <c r="J201" s="1" t="s">
        <v>329</v>
      </c>
      <c r="K201" s="55" t="s">
        <v>26</v>
      </c>
      <c r="L201" s="1" t="s">
        <v>27</v>
      </c>
      <c r="N201" t="str">
        <f t="shared" si="9"/>
        <v>NÃO</v>
      </c>
      <c r="O201" t="str">
        <f t="shared" si="10"/>
        <v/>
      </c>
      <c r="P201" s="52" t="str">
        <f t="shared" si="11"/>
        <v>45601210000000004REFERENTE 10/2024847,245602</v>
      </c>
      <c r="Q201" s="1">
        <f>IF(A201=0,"",VLOOKUP($A201,RESUMO!$A$8:$B$83,2,FALSE))</f>
        <v>7</v>
      </c>
    </row>
    <row r="202" spans="1:17" x14ac:dyDescent="0.25">
      <c r="A202" s="53">
        <v>45601</v>
      </c>
      <c r="B202" s="1">
        <v>3</v>
      </c>
      <c r="C202" s="51" t="s">
        <v>178</v>
      </c>
      <c r="D202" s="54" t="s">
        <v>179</v>
      </c>
      <c r="E202" s="43" t="s">
        <v>336</v>
      </c>
      <c r="G202" s="57">
        <v>309.8</v>
      </c>
      <c r="I202" s="57">
        <v>309.8</v>
      </c>
      <c r="J202" s="1" t="s">
        <v>337</v>
      </c>
      <c r="K202" s="55" t="s">
        <v>32</v>
      </c>
      <c r="N202" t="str">
        <f t="shared" si="9"/>
        <v>SIM</v>
      </c>
      <c r="O202" t="str">
        <f t="shared" si="10"/>
        <v/>
      </c>
      <c r="P202" s="52" t="str">
        <f t="shared" si="11"/>
        <v>45601332392731000116MARRETA, PRUMO E ASSENTO SANITARIO - NF 3046309,845604</v>
      </c>
      <c r="Q202" s="1">
        <f>IF(A202=0,"",VLOOKUP($A202,RESUMO!$A$8:$B$83,2,FALSE))</f>
        <v>7</v>
      </c>
    </row>
    <row r="203" spans="1:17" x14ac:dyDescent="0.25">
      <c r="A203" s="53">
        <v>45601</v>
      </c>
      <c r="B203" s="1">
        <v>3</v>
      </c>
      <c r="C203" s="51" t="s">
        <v>338</v>
      </c>
      <c r="D203" s="54" t="s">
        <v>339</v>
      </c>
      <c r="E203" s="43" t="s">
        <v>340</v>
      </c>
      <c r="G203" s="57">
        <v>406</v>
      </c>
      <c r="I203" s="57">
        <v>406</v>
      </c>
      <c r="J203" s="1" t="s">
        <v>341</v>
      </c>
      <c r="K203" s="55" t="s">
        <v>32</v>
      </c>
      <c r="N203" t="str">
        <f t="shared" si="9"/>
        <v>SIM</v>
      </c>
      <c r="O203" t="str">
        <f t="shared" si="10"/>
        <v/>
      </c>
      <c r="P203" s="52" t="str">
        <f t="shared" si="11"/>
        <v>45601317015387000152RESIPRIMER E BROXA - NF 1319740645614</v>
      </c>
      <c r="Q203" s="1">
        <f>IF(A203=0,"",VLOOKUP($A203,RESUMO!$A$8:$B$83,2,FALSE))</f>
        <v>7</v>
      </c>
    </row>
    <row r="204" spans="1:17" x14ac:dyDescent="0.25">
      <c r="A204" s="53">
        <v>45601</v>
      </c>
      <c r="B204" s="1">
        <v>3</v>
      </c>
      <c r="C204" s="51" t="s">
        <v>178</v>
      </c>
      <c r="D204" s="54" t="s">
        <v>179</v>
      </c>
      <c r="E204" s="43" t="s">
        <v>342</v>
      </c>
      <c r="G204" s="57">
        <v>1217.74</v>
      </c>
      <c r="I204" s="57">
        <v>1217.74</v>
      </c>
      <c r="J204" s="1" t="s">
        <v>341</v>
      </c>
      <c r="K204" s="55" t="s">
        <v>32</v>
      </c>
      <c r="N204" t="str">
        <f t="shared" si="9"/>
        <v>SIM</v>
      </c>
      <c r="O204" t="str">
        <f t="shared" si="10"/>
        <v/>
      </c>
      <c r="P204" s="52" t="str">
        <f t="shared" si="11"/>
        <v>45601332392731000116MATERIAIS DIVERSOS - NF 15611217,7445614</v>
      </c>
      <c r="Q204" s="1">
        <f>IF(A204=0,"",VLOOKUP($A204,RESUMO!$A$8:$B$83,2,FALSE))</f>
        <v>7</v>
      </c>
    </row>
    <row r="205" spans="1:17" x14ac:dyDescent="0.25">
      <c r="A205" s="53">
        <v>45601</v>
      </c>
      <c r="B205" s="1">
        <v>3</v>
      </c>
      <c r="C205" s="51" t="s">
        <v>155</v>
      </c>
      <c r="D205" s="54" t="s">
        <v>156</v>
      </c>
      <c r="E205" s="43" t="s">
        <v>343</v>
      </c>
      <c r="G205" s="57">
        <v>1200</v>
      </c>
      <c r="I205" s="57">
        <v>1200</v>
      </c>
      <c r="J205" s="1" t="s">
        <v>344</v>
      </c>
      <c r="K205" s="55" t="s">
        <v>32</v>
      </c>
      <c r="N205" t="str">
        <f t="shared" si="9"/>
        <v>SIM</v>
      </c>
      <c r="O205" t="str">
        <f t="shared" si="10"/>
        <v/>
      </c>
      <c r="P205" s="52" t="str">
        <f t="shared" si="11"/>
        <v>45601341518575000188BRITA - NF 14881120045611</v>
      </c>
      <c r="Q205" s="1">
        <f>IF(A205=0,"",VLOOKUP($A205,RESUMO!$A$8:$B$83,2,FALSE))</f>
        <v>7</v>
      </c>
    </row>
    <row r="206" spans="1:17" x14ac:dyDescent="0.25">
      <c r="A206" s="53">
        <v>45601</v>
      </c>
      <c r="B206" s="1">
        <v>3</v>
      </c>
      <c r="C206" s="51" t="s">
        <v>155</v>
      </c>
      <c r="D206" s="54" t="s">
        <v>156</v>
      </c>
      <c r="E206" s="43" t="s">
        <v>345</v>
      </c>
      <c r="G206" s="57">
        <v>1200</v>
      </c>
      <c r="I206" s="57">
        <v>1200</v>
      </c>
      <c r="J206" s="1" t="s">
        <v>344</v>
      </c>
      <c r="K206" s="55" t="s">
        <v>32</v>
      </c>
      <c r="N206" t="str">
        <f t="shared" si="9"/>
        <v>SIM</v>
      </c>
      <c r="O206" t="str">
        <f t="shared" si="10"/>
        <v/>
      </c>
      <c r="P206" s="52" t="str">
        <f t="shared" si="11"/>
        <v>45601341518575000188BRITA - NF 14897120045611</v>
      </c>
      <c r="Q206" s="1">
        <f>IF(A206=0,"",VLOOKUP($A206,RESUMO!$A$8:$B$83,2,FALSE))</f>
        <v>7</v>
      </c>
    </row>
    <row r="207" spans="1:17" x14ac:dyDescent="0.25">
      <c r="A207" s="53">
        <v>45601</v>
      </c>
      <c r="B207" s="1">
        <v>3</v>
      </c>
      <c r="C207" s="51" t="s">
        <v>114</v>
      </c>
      <c r="D207" s="54" t="s">
        <v>115</v>
      </c>
      <c r="E207" s="43" t="s">
        <v>346</v>
      </c>
      <c r="G207" s="57">
        <v>535</v>
      </c>
      <c r="I207" s="57">
        <v>535</v>
      </c>
      <c r="J207" s="1" t="s">
        <v>341</v>
      </c>
      <c r="K207" s="55" t="s">
        <v>118</v>
      </c>
      <c r="N207" t="str">
        <f t="shared" si="9"/>
        <v>SIM</v>
      </c>
      <c r="O207" t="str">
        <f t="shared" si="10"/>
        <v/>
      </c>
      <c r="P207" s="52" t="str">
        <f t="shared" si="11"/>
        <v>45601307409393000130MANGOTE, MOTOR, MANGOTE, MARTELETE - NF 2649453545614</v>
      </c>
      <c r="Q207" s="1">
        <f>IF(A207=0,"",VLOOKUP($A207,RESUMO!$A$8:$B$83,2,FALSE))</f>
        <v>7</v>
      </c>
    </row>
    <row r="208" spans="1:17" x14ac:dyDescent="0.25">
      <c r="A208" s="53">
        <v>45601</v>
      </c>
      <c r="B208" s="1">
        <v>3</v>
      </c>
      <c r="C208" s="51" t="s">
        <v>155</v>
      </c>
      <c r="D208" s="54" t="s">
        <v>156</v>
      </c>
      <c r="E208" s="43" t="s">
        <v>347</v>
      </c>
      <c r="G208" s="57">
        <v>989.99</v>
      </c>
      <c r="I208" s="57">
        <v>989.99</v>
      </c>
      <c r="J208" s="1" t="s">
        <v>344</v>
      </c>
      <c r="K208" s="55" t="s">
        <v>32</v>
      </c>
      <c r="N208" t="str">
        <f t="shared" si="9"/>
        <v>SIM</v>
      </c>
      <c r="O208" t="str">
        <f t="shared" si="10"/>
        <v/>
      </c>
      <c r="P208" s="52" t="str">
        <f t="shared" si="11"/>
        <v>45601341518575000188AREIA - NF 14882989,9945611</v>
      </c>
      <c r="Q208" s="1">
        <f>IF(A208=0,"",VLOOKUP($A208,RESUMO!$A$8:$B$83,2,FALSE))</f>
        <v>7</v>
      </c>
    </row>
    <row r="209" spans="1:17" x14ac:dyDescent="0.25">
      <c r="A209" s="53">
        <v>45601</v>
      </c>
      <c r="B209" s="1">
        <v>5</v>
      </c>
      <c r="C209" s="51" t="s">
        <v>243</v>
      </c>
      <c r="D209" s="54" t="s">
        <v>244</v>
      </c>
      <c r="E209" s="43" t="s">
        <v>348</v>
      </c>
      <c r="G209" s="57">
        <v>7460</v>
      </c>
      <c r="I209" s="57">
        <v>7460</v>
      </c>
      <c r="J209" s="1" t="s">
        <v>305</v>
      </c>
      <c r="K209" s="55" t="s">
        <v>32</v>
      </c>
      <c r="N209" t="str">
        <f t="shared" si="9"/>
        <v>SIM</v>
      </c>
      <c r="O209" t="str">
        <f t="shared" si="10"/>
        <v>SIM</v>
      </c>
      <c r="P209" s="52" t="str">
        <f t="shared" si="11"/>
        <v>45601513938283000169CONCRETAGEM - NF 1508746045583</v>
      </c>
      <c r="Q209" s="1">
        <f>IF(A209=0,"",VLOOKUP($A209,RESUMO!$A$8:$B$83,2,FALSE))</f>
        <v>7</v>
      </c>
    </row>
    <row r="210" spans="1:17" x14ac:dyDescent="0.25">
      <c r="A210" s="53">
        <v>45601</v>
      </c>
      <c r="B210" s="1">
        <v>3</v>
      </c>
      <c r="C210" s="51" t="s">
        <v>114</v>
      </c>
      <c r="D210" s="54" t="s">
        <v>115</v>
      </c>
      <c r="E210" s="43" t="s">
        <v>349</v>
      </c>
      <c r="G210" s="57">
        <v>490</v>
      </c>
      <c r="I210" s="57">
        <v>490</v>
      </c>
      <c r="J210" s="1" t="s">
        <v>350</v>
      </c>
      <c r="K210" s="55" t="s">
        <v>118</v>
      </c>
      <c r="N210" t="str">
        <f t="shared" si="9"/>
        <v>SIM</v>
      </c>
      <c r="O210" t="str">
        <f t="shared" si="10"/>
        <v/>
      </c>
      <c r="P210" s="52" t="str">
        <f t="shared" si="11"/>
        <v>45601307409393000130SERRA DE BANCADA - NF 2642049045605</v>
      </c>
      <c r="Q210" s="1">
        <f>IF(A210=0,"",VLOOKUP($A210,RESUMO!$A$8:$B$83,2,FALSE))</f>
        <v>7</v>
      </c>
    </row>
    <row r="211" spans="1:17" x14ac:dyDescent="0.25">
      <c r="A211" s="53">
        <v>45601</v>
      </c>
      <c r="B211" s="1">
        <v>3</v>
      </c>
      <c r="C211" s="51" t="s">
        <v>155</v>
      </c>
      <c r="D211" s="54" t="s">
        <v>156</v>
      </c>
      <c r="E211" s="43" t="s">
        <v>351</v>
      </c>
      <c r="G211" s="57">
        <v>990</v>
      </c>
      <c r="I211" s="57">
        <v>990</v>
      </c>
      <c r="J211" s="1" t="s">
        <v>344</v>
      </c>
      <c r="K211" s="55" t="s">
        <v>32</v>
      </c>
      <c r="N211" t="str">
        <f t="shared" si="9"/>
        <v>SIM</v>
      </c>
      <c r="O211" t="str">
        <f t="shared" si="10"/>
        <v/>
      </c>
      <c r="P211" s="52" t="str">
        <f t="shared" si="11"/>
        <v>45601341518575000188AREIA - NF 1489699045611</v>
      </c>
      <c r="Q211" s="1">
        <f>IF(A211=0,"",VLOOKUP($A211,RESUMO!$A$8:$B$83,2,FALSE))</f>
        <v>7</v>
      </c>
    </row>
    <row r="212" spans="1:17" x14ac:dyDescent="0.25">
      <c r="A212" s="53">
        <v>45601</v>
      </c>
      <c r="B212" s="1">
        <v>5</v>
      </c>
      <c r="C212" s="51" t="s">
        <v>319</v>
      </c>
      <c r="D212" s="54" t="s">
        <v>320</v>
      </c>
      <c r="E212" s="43" t="s">
        <v>352</v>
      </c>
      <c r="G212" s="57">
        <v>437</v>
      </c>
      <c r="I212" s="57">
        <v>437</v>
      </c>
      <c r="J212" s="1" t="s">
        <v>305</v>
      </c>
      <c r="K212" s="55" t="s">
        <v>26</v>
      </c>
      <c r="N212" t="str">
        <f t="shared" si="9"/>
        <v>NÃO</v>
      </c>
      <c r="O212" t="str">
        <f t="shared" si="10"/>
        <v>SIM</v>
      </c>
      <c r="P212" s="52" t="str">
        <f t="shared" si="11"/>
        <v>4560154261973464910 DIAS VT E CAFÉ43745583</v>
      </c>
      <c r="Q212" s="1">
        <f>IF(A212=0,"",VLOOKUP($A212,RESUMO!$A$8:$B$83,2,FALSE))</f>
        <v>7</v>
      </c>
    </row>
    <row r="213" spans="1:17" x14ac:dyDescent="0.25">
      <c r="A213" s="53">
        <v>45601</v>
      </c>
      <c r="B213" s="1">
        <v>3</v>
      </c>
      <c r="C213" s="51" t="s">
        <v>167</v>
      </c>
      <c r="D213" s="54" t="s">
        <v>168</v>
      </c>
      <c r="E213" s="43" t="s">
        <v>353</v>
      </c>
      <c r="G213" s="57">
        <v>305.60000000000002</v>
      </c>
      <c r="I213" s="57">
        <v>305.60000000000002</v>
      </c>
      <c r="J213" s="1" t="s">
        <v>354</v>
      </c>
      <c r="K213" s="55" t="s">
        <v>26</v>
      </c>
      <c r="N213" t="str">
        <f t="shared" si="9"/>
        <v>SIM</v>
      </c>
      <c r="O213" t="str">
        <f t="shared" si="10"/>
        <v/>
      </c>
      <c r="P213" s="52" t="str">
        <f t="shared" si="11"/>
        <v>45601324200699000100EQUIPAMENTOS DE PROTEÇÃO - NF 109986305,645607</v>
      </c>
      <c r="Q213" s="1">
        <f>IF(A213=0,"",VLOOKUP($A213,RESUMO!$A$8:$B$83,2,FALSE))</f>
        <v>7</v>
      </c>
    </row>
    <row r="214" spans="1:17" x14ac:dyDescent="0.25">
      <c r="A214" s="53">
        <v>45601</v>
      </c>
      <c r="B214" s="1">
        <v>2</v>
      </c>
      <c r="C214" s="51" t="s">
        <v>48</v>
      </c>
      <c r="D214" s="54" t="s">
        <v>49</v>
      </c>
      <c r="E214" s="43" t="s">
        <v>50</v>
      </c>
      <c r="G214" s="57">
        <v>668</v>
      </c>
      <c r="I214" s="57">
        <v>668</v>
      </c>
      <c r="J214" s="1" t="s">
        <v>329</v>
      </c>
      <c r="K214" s="55" t="s">
        <v>46</v>
      </c>
      <c r="L214" s="1" t="s">
        <v>51</v>
      </c>
      <c r="N214" t="str">
        <f t="shared" si="9"/>
        <v>SIM</v>
      </c>
      <c r="O214" t="str">
        <f t="shared" si="10"/>
        <v/>
      </c>
      <c r="P214" s="52" t="str">
        <f t="shared" si="11"/>
        <v>45601207834753000141PLOTAGENS - NF A EMITIR66845602</v>
      </c>
      <c r="Q214" s="1">
        <f>IF(A214=0,"",VLOOKUP($A214,RESUMO!$A$8:$B$83,2,FALSE))</f>
        <v>7</v>
      </c>
    </row>
    <row r="215" spans="1:17" x14ac:dyDescent="0.25">
      <c r="A215" s="53">
        <v>45601</v>
      </c>
      <c r="B215" s="1">
        <v>1</v>
      </c>
      <c r="C215" s="51" t="s">
        <v>35</v>
      </c>
      <c r="D215" s="54" t="s">
        <v>36</v>
      </c>
      <c r="E215" s="43" t="s">
        <v>37</v>
      </c>
      <c r="G215" s="57">
        <v>350</v>
      </c>
      <c r="H215" s="60">
        <v>12</v>
      </c>
      <c r="I215" s="57">
        <v>4200</v>
      </c>
      <c r="J215" s="1" t="s">
        <v>329</v>
      </c>
      <c r="K215" s="55" t="s">
        <v>26</v>
      </c>
      <c r="L215" s="1" t="s">
        <v>38</v>
      </c>
      <c r="N215" t="str">
        <f t="shared" si="9"/>
        <v>NÃO</v>
      </c>
      <c r="O215" t="str">
        <f t="shared" si="10"/>
        <v/>
      </c>
      <c r="P215" s="52" t="str">
        <f t="shared" si="11"/>
        <v>45601106240368636DIÁRIA35045602</v>
      </c>
      <c r="Q215" s="1">
        <f>IF(A215=0,"",VLOOKUP($A215,RESUMO!$A$8:$B$83,2,FALSE))</f>
        <v>7</v>
      </c>
    </row>
    <row r="216" spans="1:17" x14ac:dyDescent="0.25">
      <c r="A216" s="53">
        <v>45601</v>
      </c>
      <c r="B216" s="1">
        <v>4</v>
      </c>
      <c r="C216" s="51" t="s">
        <v>23</v>
      </c>
      <c r="D216" s="54" t="s">
        <v>24</v>
      </c>
      <c r="E216" s="43" t="s">
        <v>355</v>
      </c>
      <c r="G216" s="57">
        <v>260</v>
      </c>
      <c r="I216" s="57">
        <v>260</v>
      </c>
      <c r="J216" s="1" t="s">
        <v>329</v>
      </c>
      <c r="K216" s="55" t="s">
        <v>26</v>
      </c>
      <c r="L216" s="1" t="s">
        <v>27</v>
      </c>
      <c r="N216" t="str">
        <f t="shared" si="9"/>
        <v>NÃO</v>
      </c>
      <c r="O216" t="str">
        <f t="shared" si="10"/>
        <v/>
      </c>
      <c r="P216" s="52" t="str">
        <f t="shared" si="11"/>
        <v>45601427648990687MATERIAIS PAPELARIA OBRA 26045602</v>
      </c>
      <c r="Q216" s="1">
        <f>IF(A216=0,"",VLOOKUP($A216,RESUMO!$A$8:$B$83,2,FALSE))</f>
        <v>7</v>
      </c>
    </row>
    <row r="217" spans="1:17" x14ac:dyDescent="0.25">
      <c r="A217" s="53">
        <v>45601</v>
      </c>
      <c r="B217" s="1">
        <v>5</v>
      </c>
      <c r="C217" s="51" t="s">
        <v>243</v>
      </c>
      <c r="D217" s="54" t="s">
        <v>244</v>
      </c>
      <c r="E217" s="43" t="s">
        <v>356</v>
      </c>
      <c r="G217" s="57">
        <v>9030</v>
      </c>
      <c r="I217" s="57">
        <v>9030</v>
      </c>
      <c r="J217" s="1" t="s">
        <v>357</v>
      </c>
      <c r="K217" s="55" t="s">
        <v>32</v>
      </c>
      <c r="N217" t="str">
        <f t="shared" si="9"/>
        <v>SIM</v>
      </c>
      <c r="O217" t="str">
        <f t="shared" si="10"/>
        <v>SIM</v>
      </c>
      <c r="P217" s="52" t="str">
        <f t="shared" si="11"/>
        <v>45601513938283000169CONCRETAGEM - AGUARDANDO NF903045595</v>
      </c>
      <c r="Q217" s="1">
        <f>IF(A217=0,"",VLOOKUP($A217,RESUMO!$A$8:$B$83,2,FALSE))</f>
        <v>7</v>
      </c>
    </row>
    <row r="218" spans="1:17" x14ac:dyDescent="0.25">
      <c r="A218" s="53">
        <v>45601</v>
      </c>
      <c r="B218" s="1">
        <v>5</v>
      </c>
      <c r="C218" s="51" t="s">
        <v>119</v>
      </c>
      <c r="D218" s="54" t="s">
        <v>120</v>
      </c>
      <c r="E218" s="43" t="s">
        <v>358</v>
      </c>
      <c r="G218" s="57">
        <v>5630.5</v>
      </c>
      <c r="I218" s="57">
        <v>5630.5</v>
      </c>
      <c r="J218" s="1" t="s">
        <v>286</v>
      </c>
      <c r="K218" s="55" t="s">
        <v>46</v>
      </c>
      <c r="N218" t="str">
        <f t="shared" si="9"/>
        <v>NÃO</v>
      </c>
      <c r="O218" t="str">
        <f t="shared" si="10"/>
        <v>SIM</v>
      </c>
      <c r="P218" s="52" t="str">
        <f t="shared" si="11"/>
        <v>45601531992052554MATERIAIS DIVERSOS5630,545588</v>
      </c>
      <c r="Q218" s="1">
        <f>IF(A218=0,"",VLOOKUP($A218,RESUMO!$A$8:$B$83,2,FALSE))</f>
        <v>7</v>
      </c>
    </row>
    <row r="219" spans="1:17" x14ac:dyDescent="0.25">
      <c r="A219" s="53">
        <v>45601</v>
      </c>
      <c r="B219" s="1">
        <v>5</v>
      </c>
      <c r="C219" s="51" t="s">
        <v>359</v>
      </c>
      <c r="D219" s="54" t="s">
        <v>360</v>
      </c>
      <c r="E219" s="43" t="s">
        <v>361</v>
      </c>
      <c r="G219" s="57">
        <v>479</v>
      </c>
      <c r="I219" s="57">
        <v>479</v>
      </c>
      <c r="J219" s="1" t="s">
        <v>297</v>
      </c>
      <c r="K219" s="55" t="s">
        <v>67</v>
      </c>
      <c r="N219" t="str">
        <f t="shared" si="9"/>
        <v>NÃO</v>
      </c>
      <c r="O219" t="str">
        <f t="shared" si="10"/>
        <v>SIM</v>
      </c>
      <c r="P219" s="52" t="str">
        <f t="shared" si="11"/>
        <v>45601503098929000193FRETE47945586</v>
      </c>
      <c r="Q219" s="1">
        <f>IF(A219=0,"",VLOOKUP($A219,RESUMO!$A$8:$B$83,2,FALSE))</f>
        <v>7</v>
      </c>
    </row>
    <row r="220" spans="1:17" x14ac:dyDescent="0.25">
      <c r="A220" s="53">
        <v>45601</v>
      </c>
      <c r="B220" s="1">
        <v>4</v>
      </c>
      <c r="C220" s="51" t="s">
        <v>23</v>
      </c>
      <c r="D220" s="54" t="s">
        <v>24</v>
      </c>
      <c r="E220" s="43" t="s">
        <v>362</v>
      </c>
      <c r="G220" s="57">
        <v>20</v>
      </c>
      <c r="I220" s="57">
        <v>20</v>
      </c>
      <c r="J220" s="1" t="s">
        <v>329</v>
      </c>
      <c r="K220" s="55" t="s">
        <v>26</v>
      </c>
      <c r="L220" s="1" t="s">
        <v>27</v>
      </c>
      <c r="N220" t="str">
        <f t="shared" si="9"/>
        <v>NÃO</v>
      </c>
      <c r="O220" t="str">
        <f t="shared" si="10"/>
        <v/>
      </c>
      <c r="P220" s="52" t="str">
        <f t="shared" si="11"/>
        <v>45601427648990687FRETE UNIFORMES2045602</v>
      </c>
      <c r="Q220" s="1">
        <f>IF(A220=0,"",VLOOKUP($A220,RESUMO!$A$8:$B$83,2,FALSE))</f>
        <v>7</v>
      </c>
    </row>
    <row r="221" spans="1:17" x14ac:dyDescent="0.25">
      <c r="A221" s="53">
        <v>45601</v>
      </c>
      <c r="B221" s="1">
        <v>1</v>
      </c>
      <c r="C221" s="51" t="s">
        <v>319</v>
      </c>
      <c r="D221" s="54" t="s">
        <v>320</v>
      </c>
      <c r="E221" s="43" t="s">
        <v>37</v>
      </c>
      <c r="G221" s="57">
        <v>230</v>
      </c>
      <c r="H221" s="60">
        <v>2</v>
      </c>
      <c r="I221" s="57">
        <v>460</v>
      </c>
      <c r="J221" s="1" t="s">
        <v>329</v>
      </c>
      <c r="K221" s="55" t="s">
        <v>26</v>
      </c>
      <c r="L221" s="1" t="s">
        <v>321</v>
      </c>
      <c r="N221" t="str">
        <f t="shared" si="9"/>
        <v>NÃO</v>
      </c>
      <c r="O221" t="str">
        <f t="shared" si="10"/>
        <v/>
      </c>
      <c r="P221" s="52" t="str">
        <f t="shared" si="11"/>
        <v>45601142619734649DIÁRIA23045602</v>
      </c>
      <c r="Q221" s="1">
        <f>IF(A221=0,"",VLOOKUP($A221,RESUMO!$A$8:$B$83,2,FALSE))</f>
        <v>7</v>
      </c>
    </row>
    <row r="222" spans="1:17" x14ac:dyDescent="0.25">
      <c r="A222" s="53">
        <v>45601</v>
      </c>
      <c r="B222" s="1">
        <v>1</v>
      </c>
      <c r="C222" s="51" t="s">
        <v>91</v>
      </c>
      <c r="D222" s="54" t="s">
        <v>92</v>
      </c>
      <c r="E222" s="43" t="s">
        <v>93</v>
      </c>
      <c r="G222" s="57">
        <v>939.17</v>
      </c>
      <c r="I222" s="57">
        <v>939.17</v>
      </c>
      <c r="J222" s="1" t="s">
        <v>329</v>
      </c>
      <c r="K222" s="55" t="s">
        <v>26</v>
      </c>
      <c r="L222" s="1" t="s">
        <v>95</v>
      </c>
      <c r="N222" t="str">
        <f t="shared" si="9"/>
        <v>NÃO</v>
      </c>
      <c r="O222" t="str">
        <f t="shared" si="10"/>
        <v/>
      </c>
      <c r="P222" s="52" t="str">
        <f t="shared" si="11"/>
        <v>45601105519255660SALÁRIO939,1745602</v>
      </c>
      <c r="Q222" s="1">
        <f>IF(A222=0,"",VLOOKUP($A222,RESUMO!$A$8:$B$83,2,FALSE))</f>
        <v>7</v>
      </c>
    </row>
    <row r="223" spans="1:17" x14ac:dyDescent="0.25">
      <c r="A223" s="53">
        <v>45601</v>
      </c>
      <c r="B223" s="1">
        <v>1</v>
      </c>
      <c r="C223" s="51" t="s">
        <v>99</v>
      </c>
      <c r="D223" s="54" t="s">
        <v>100</v>
      </c>
      <c r="E223" s="43" t="s">
        <v>93</v>
      </c>
      <c r="G223" s="57">
        <v>1426.95</v>
      </c>
      <c r="I223" s="57">
        <v>1426.95</v>
      </c>
      <c r="J223" s="1" t="s">
        <v>329</v>
      </c>
      <c r="K223" s="55" t="s">
        <v>26</v>
      </c>
      <c r="L223" s="1" t="s">
        <v>101</v>
      </c>
      <c r="N223" t="str">
        <f t="shared" si="9"/>
        <v>NÃO</v>
      </c>
      <c r="O223" t="str">
        <f t="shared" si="10"/>
        <v/>
      </c>
      <c r="P223" s="52" t="str">
        <f t="shared" si="11"/>
        <v>45601102086696558SALÁRIO1426,9545602</v>
      </c>
      <c r="Q223" s="1">
        <f>IF(A223=0,"",VLOOKUP($A223,RESUMO!$A$8:$B$83,2,FALSE))</f>
        <v>7</v>
      </c>
    </row>
    <row r="224" spans="1:17" x14ac:dyDescent="0.25">
      <c r="A224" s="53">
        <v>45601</v>
      </c>
      <c r="B224" s="1">
        <v>1</v>
      </c>
      <c r="C224" s="51" t="s">
        <v>189</v>
      </c>
      <c r="D224" s="54" t="s">
        <v>190</v>
      </c>
      <c r="E224" s="43" t="s">
        <v>93</v>
      </c>
      <c r="G224" s="57">
        <v>1426.95</v>
      </c>
      <c r="I224" s="57">
        <v>1426.95</v>
      </c>
      <c r="J224" s="1" t="s">
        <v>329</v>
      </c>
      <c r="K224" s="55" t="s">
        <v>26</v>
      </c>
      <c r="L224" s="1" t="s">
        <v>224</v>
      </c>
      <c r="N224" t="str">
        <f t="shared" si="9"/>
        <v>NÃO</v>
      </c>
      <c r="O224" t="str">
        <f t="shared" si="10"/>
        <v/>
      </c>
      <c r="P224" s="52" t="str">
        <f t="shared" si="11"/>
        <v>45601112409998607SALÁRIO1426,9545602</v>
      </c>
      <c r="Q224" s="1">
        <f>IF(A224=0,"",VLOOKUP($A224,RESUMO!$A$8:$B$83,2,FALSE))</f>
        <v>7</v>
      </c>
    </row>
    <row r="225" spans="1:17" x14ac:dyDescent="0.25">
      <c r="A225" s="53">
        <v>45601</v>
      </c>
      <c r="B225" s="1">
        <v>1</v>
      </c>
      <c r="C225" s="51" t="s">
        <v>183</v>
      </c>
      <c r="D225" s="54" t="s">
        <v>184</v>
      </c>
      <c r="E225" s="43" t="s">
        <v>93</v>
      </c>
      <c r="G225" s="57">
        <v>1426.95</v>
      </c>
      <c r="I225" s="57">
        <v>1426.95</v>
      </c>
      <c r="J225" s="1" t="s">
        <v>329</v>
      </c>
      <c r="K225" s="55" t="s">
        <v>26</v>
      </c>
      <c r="L225" s="1" t="s">
        <v>185</v>
      </c>
      <c r="N225" t="str">
        <f t="shared" si="9"/>
        <v>NÃO</v>
      </c>
      <c r="O225" t="str">
        <f t="shared" si="10"/>
        <v/>
      </c>
      <c r="P225" s="52" t="str">
        <f t="shared" si="11"/>
        <v>45601115695872642SALÁRIO1426,9545602</v>
      </c>
      <c r="Q225" s="1">
        <f>IF(A225=0,"",VLOOKUP($A225,RESUMO!$A$8:$B$83,2,FALSE))</f>
        <v>7</v>
      </c>
    </row>
    <row r="226" spans="1:17" x14ac:dyDescent="0.25">
      <c r="A226" s="53">
        <v>45601</v>
      </c>
      <c r="B226" s="1">
        <v>1</v>
      </c>
      <c r="C226" s="51" t="s">
        <v>186</v>
      </c>
      <c r="D226" s="54" t="s">
        <v>187</v>
      </c>
      <c r="E226" s="43" t="s">
        <v>93</v>
      </c>
      <c r="G226" s="57">
        <v>1426.95</v>
      </c>
      <c r="I226" s="57">
        <v>1426.95</v>
      </c>
      <c r="J226" s="1" t="s">
        <v>329</v>
      </c>
      <c r="K226" s="55" t="s">
        <v>26</v>
      </c>
      <c r="L226" s="1" t="s">
        <v>188</v>
      </c>
      <c r="N226" t="str">
        <f t="shared" si="9"/>
        <v>NÃO</v>
      </c>
      <c r="O226" t="str">
        <f t="shared" si="10"/>
        <v/>
      </c>
      <c r="P226" s="52" t="str">
        <f t="shared" si="11"/>
        <v>45601131986367059SALÁRIO1426,9545602</v>
      </c>
      <c r="Q226" s="1">
        <f>IF(A226=0,"",VLOOKUP($A226,RESUMO!$A$8:$B$83,2,FALSE))</f>
        <v>7</v>
      </c>
    </row>
    <row r="227" spans="1:17" x14ac:dyDescent="0.25">
      <c r="A227" s="53">
        <v>45601</v>
      </c>
      <c r="B227" s="1">
        <v>1</v>
      </c>
      <c r="C227" s="51" t="s">
        <v>274</v>
      </c>
      <c r="D227" s="54" t="s">
        <v>275</v>
      </c>
      <c r="E227" s="43" t="s">
        <v>93</v>
      </c>
      <c r="G227" s="57">
        <v>1063.1099999999999</v>
      </c>
      <c r="I227" s="57">
        <v>1063.1099999999999</v>
      </c>
      <c r="J227" s="1" t="s">
        <v>329</v>
      </c>
      <c r="K227" s="55" t="s">
        <v>26</v>
      </c>
      <c r="L227" s="1" t="s">
        <v>276</v>
      </c>
      <c r="N227" t="str">
        <f t="shared" si="9"/>
        <v>NÃO</v>
      </c>
      <c r="O227" t="str">
        <f t="shared" si="10"/>
        <v/>
      </c>
      <c r="P227" s="52" t="str">
        <f t="shared" si="11"/>
        <v>45601174879413100SALÁRIO1063,1145602</v>
      </c>
      <c r="Q227" s="1">
        <f>IF(A227=0,"",VLOOKUP($A227,RESUMO!$A$8:$B$83,2,FALSE))</f>
        <v>7</v>
      </c>
    </row>
    <row r="228" spans="1:17" x14ac:dyDescent="0.25">
      <c r="A228" s="53">
        <v>45601</v>
      </c>
      <c r="B228" s="1">
        <v>1</v>
      </c>
      <c r="C228" s="51" t="s">
        <v>269</v>
      </c>
      <c r="D228" s="54" t="s">
        <v>270</v>
      </c>
      <c r="E228" s="43" t="s">
        <v>93</v>
      </c>
      <c r="G228" s="57">
        <v>1063.1099999999999</v>
      </c>
      <c r="I228" s="57">
        <v>1063.1099999999999</v>
      </c>
      <c r="J228" s="1" t="s">
        <v>329</v>
      </c>
      <c r="K228" s="55" t="s">
        <v>26</v>
      </c>
      <c r="L228" s="1" t="s">
        <v>277</v>
      </c>
      <c r="N228" t="str">
        <f t="shared" si="9"/>
        <v>NÃO</v>
      </c>
      <c r="O228" t="str">
        <f t="shared" si="10"/>
        <v/>
      </c>
      <c r="P228" s="52" t="str">
        <f t="shared" si="11"/>
        <v>45601109250736606SALÁRIO1063,1145602</v>
      </c>
      <c r="Q228" s="1">
        <f>IF(A228=0,"",VLOOKUP($A228,RESUMO!$A$8:$B$83,2,FALSE))</f>
        <v>7</v>
      </c>
    </row>
    <row r="229" spans="1:17" x14ac:dyDescent="0.25">
      <c r="A229" s="53">
        <v>45601</v>
      </c>
      <c r="B229" s="1">
        <v>1</v>
      </c>
      <c r="C229" s="51" t="s">
        <v>257</v>
      </c>
      <c r="D229" s="54" t="s">
        <v>258</v>
      </c>
      <c r="E229" s="43" t="s">
        <v>93</v>
      </c>
      <c r="G229" s="57">
        <v>595.94000000000005</v>
      </c>
      <c r="I229" s="57">
        <v>595.94000000000005</v>
      </c>
      <c r="J229" s="1" t="s">
        <v>329</v>
      </c>
      <c r="K229" s="55" t="s">
        <v>26</v>
      </c>
      <c r="L229" s="1" t="s">
        <v>259</v>
      </c>
      <c r="N229" t="str">
        <f t="shared" si="9"/>
        <v>NÃO</v>
      </c>
      <c r="O229" t="str">
        <f t="shared" si="10"/>
        <v/>
      </c>
      <c r="P229" s="52" t="str">
        <f t="shared" si="11"/>
        <v>45601113527660607SALÁRIO595,9445602</v>
      </c>
      <c r="Q229" s="1">
        <f>IF(A229=0,"",VLOOKUP($A229,RESUMO!$A$8:$B$83,2,FALSE))</f>
        <v>7</v>
      </c>
    </row>
    <row r="230" spans="1:17" x14ac:dyDescent="0.25">
      <c r="A230" s="53">
        <v>45601</v>
      </c>
      <c r="B230" s="1">
        <v>1</v>
      </c>
      <c r="C230" s="51" t="s">
        <v>319</v>
      </c>
      <c r="D230" s="54" t="s">
        <v>320</v>
      </c>
      <c r="E230" s="43" t="s">
        <v>93</v>
      </c>
      <c r="G230" s="57">
        <v>1192.27</v>
      </c>
      <c r="I230" s="57">
        <v>1192.27</v>
      </c>
      <c r="J230" s="1" t="s">
        <v>329</v>
      </c>
      <c r="K230" s="55" t="s">
        <v>26</v>
      </c>
      <c r="L230" s="1" t="s">
        <v>321</v>
      </c>
      <c r="N230" t="str">
        <f t="shared" si="9"/>
        <v>NÃO</v>
      </c>
      <c r="O230" t="str">
        <f t="shared" si="10"/>
        <v/>
      </c>
      <c r="P230" s="52" t="str">
        <f t="shared" si="11"/>
        <v>45601142619734649SALÁRIO1192,2745602</v>
      </c>
      <c r="Q230" s="1">
        <f>IF(A230=0,"",VLOOKUP($A230,RESUMO!$A$8:$B$83,2,FALSE))</f>
        <v>7</v>
      </c>
    </row>
    <row r="231" spans="1:17" x14ac:dyDescent="0.25">
      <c r="A231" s="53">
        <v>45601</v>
      </c>
      <c r="B231" s="1">
        <v>1</v>
      </c>
      <c r="C231" s="51" t="s">
        <v>91</v>
      </c>
      <c r="D231" s="54" t="s">
        <v>92</v>
      </c>
      <c r="E231" s="43" t="s">
        <v>181</v>
      </c>
      <c r="G231" s="57">
        <v>39.700000000000003</v>
      </c>
      <c r="H231" s="60">
        <v>15</v>
      </c>
      <c r="I231" s="57">
        <v>595.5</v>
      </c>
      <c r="J231" s="1" t="s">
        <v>329</v>
      </c>
      <c r="K231" s="55" t="s">
        <v>26</v>
      </c>
      <c r="L231" s="1" t="s">
        <v>95</v>
      </c>
      <c r="N231" t="str">
        <f t="shared" si="9"/>
        <v>NÃO</v>
      </c>
      <c r="O231" t="str">
        <f t="shared" si="10"/>
        <v/>
      </c>
      <c r="P231" s="52" t="str">
        <f t="shared" si="11"/>
        <v>45601105519255660TRANSPORTE39,745602</v>
      </c>
      <c r="Q231" s="1">
        <f>IF(A231=0,"",VLOOKUP($A231,RESUMO!$A$8:$B$83,2,FALSE))</f>
        <v>7</v>
      </c>
    </row>
    <row r="232" spans="1:17" x14ac:dyDescent="0.25">
      <c r="A232" s="53">
        <v>45601</v>
      </c>
      <c r="B232" s="1">
        <v>1</v>
      </c>
      <c r="C232" s="51" t="s">
        <v>99</v>
      </c>
      <c r="D232" s="54" t="s">
        <v>100</v>
      </c>
      <c r="E232" s="43" t="s">
        <v>181</v>
      </c>
      <c r="G232" s="57">
        <v>43.5</v>
      </c>
      <c r="H232" s="60">
        <v>17</v>
      </c>
      <c r="I232" s="57">
        <v>739.5</v>
      </c>
      <c r="J232" s="1" t="s">
        <v>329</v>
      </c>
      <c r="K232" s="55" t="s">
        <v>26</v>
      </c>
      <c r="L232" s="1" t="s">
        <v>101</v>
      </c>
      <c r="N232" t="str">
        <f t="shared" si="9"/>
        <v>NÃO</v>
      </c>
      <c r="O232" t="str">
        <f t="shared" si="10"/>
        <v/>
      </c>
      <c r="P232" s="52" t="str">
        <f t="shared" si="11"/>
        <v>45601102086696558TRANSPORTE43,545602</v>
      </c>
      <c r="Q232" s="1">
        <f>IF(A232=0,"",VLOOKUP($A232,RESUMO!$A$8:$B$83,2,FALSE))</f>
        <v>7</v>
      </c>
    </row>
    <row r="233" spans="1:17" x14ac:dyDescent="0.25">
      <c r="A233" s="53">
        <v>45601</v>
      </c>
      <c r="B233" s="1">
        <v>1</v>
      </c>
      <c r="C233" s="51" t="s">
        <v>189</v>
      </c>
      <c r="D233" s="54" t="s">
        <v>190</v>
      </c>
      <c r="E233" s="43" t="s">
        <v>181</v>
      </c>
      <c r="G233" s="57">
        <v>29.9</v>
      </c>
      <c r="H233" s="60">
        <v>19</v>
      </c>
      <c r="I233" s="57">
        <v>568.1</v>
      </c>
      <c r="J233" s="1" t="s">
        <v>329</v>
      </c>
      <c r="K233" s="55" t="s">
        <v>26</v>
      </c>
      <c r="L233" s="1" t="s">
        <v>224</v>
      </c>
      <c r="N233" t="str">
        <f t="shared" si="9"/>
        <v>NÃO</v>
      </c>
      <c r="O233" t="str">
        <f t="shared" si="10"/>
        <v/>
      </c>
      <c r="P233" s="52" t="str">
        <f t="shared" si="11"/>
        <v>45601112409998607TRANSPORTE29,945602</v>
      </c>
      <c r="Q233" s="1">
        <f>IF(A233=0,"",VLOOKUP($A233,RESUMO!$A$8:$B$83,2,FALSE))</f>
        <v>7</v>
      </c>
    </row>
    <row r="234" spans="1:17" x14ac:dyDescent="0.25">
      <c r="A234" s="53">
        <v>45601</v>
      </c>
      <c r="B234" s="1">
        <v>1</v>
      </c>
      <c r="C234" s="51" t="s">
        <v>183</v>
      </c>
      <c r="D234" s="54" t="s">
        <v>184</v>
      </c>
      <c r="E234" s="43" t="s">
        <v>181</v>
      </c>
      <c r="G234" s="57">
        <v>43.5</v>
      </c>
      <c r="H234" s="60">
        <v>15</v>
      </c>
      <c r="I234" s="57">
        <v>652.5</v>
      </c>
      <c r="J234" s="1" t="s">
        <v>329</v>
      </c>
      <c r="K234" s="55" t="s">
        <v>26</v>
      </c>
      <c r="L234" s="1" t="s">
        <v>185</v>
      </c>
      <c r="N234" t="str">
        <f t="shared" si="9"/>
        <v>NÃO</v>
      </c>
      <c r="O234" t="str">
        <f t="shared" si="10"/>
        <v/>
      </c>
      <c r="P234" s="52" t="str">
        <f t="shared" si="11"/>
        <v>45601115695872642TRANSPORTE43,545602</v>
      </c>
      <c r="Q234" s="1">
        <f>IF(A234=0,"",VLOOKUP($A234,RESUMO!$A$8:$B$83,2,FALSE))</f>
        <v>7</v>
      </c>
    </row>
    <row r="235" spans="1:17" x14ac:dyDescent="0.25">
      <c r="A235" s="53">
        <v>45601</v>
      </c>
      <c r="B235" s="1">
        <v>1</v>
      </c>
      <c r="C235" s="51" t="s">
        <v>186</v>
      </c>
      <c r="D235" s="54" t="s">
        <v>187</v>
      </c>
      <c r="E235" s="43" t="s">
        <v>181</v>
      </c>
      <c r="G235" s="57">
        <v>43.5</v>
      </c>
      <c r="H235" s="60">
        <v>18</v>
      </c>
      <c r="I235" s="57">
        <v>783</v>
      </c>
      <c r="J235" s="1" t="s">
        <v>329</v>
      </c>
      <c r="K235" s="55" t="s">
        <v>26</v>
      </c>
      <c r="L235" s="1" t="s">
        <v>188</v>
      </c>
      <c r="N235" t="str">
        <f t="shared" si="9"/>
        <v>NÃO</v>
      </c>
      <c r="O235" t="str">
        <f t="shared" si="10"/>
        <v/>
      </c>
      <c r="P235" s="52" t="str">
        <f t="shared" si="11"/>
        <v>45601131986367059TRANSPORTE43,545602</v>
      </c>
      <c r="Q235" s="1">
        <f>IF(A235=0,"",VLOOKUP($A235,RESUMO!$A$8:$B$83,2,FALSE))</f>
        <v>7</v>
      </c>
    </row>
    <row r="236" spans="1:17" x14ac:dyDescent="0.25">
      <c r="A236" s="53">
        <v>45601</v>
      </c>
      <c r="B236" s="1">
        <v>1</v>
      </c>
      <c r="C236" s="51" t="s">
        <v>274</v>
      </c>
      <c r="D236" s="54" t="s">
        <v>275</v>
      </c>
      <c r="E236" s="43" t="s">
        <v>181</v>
      </c>
      <c r="G236" s="57">
        <v>39.700000000000003</v>
      </c>
      <c r="H236" s="60">
        <v>18</v>
      </c>
      <c r="I236" s="57">
        <v>714.6</v>
      </c>
      <c r="J236" s="1" t="s">
        <v>329</v>
      </c>
      <c r="K236" s="55" t="s">
        <v>26</v>
      </c>
      <c r="L236" s="1" t="s">
        <v>276</v>
      </c>
      <c r="N236" t="str">
        <f t="shared" si="9"/>
        <v>NÃO</v>
      </c>
      <c r="O236" t="str">
        <f t="shared" si="10"/>
        <v/>
      </c>
      <c r="P236" s="52" t="str">
        <f t="shared" si="11"/>
        <v>45601174879413100TRANSPORTE39,745602</v>
      </c>
      <c r="Q236" s="1">
        <f>IF(A236=0,"",VLOOKUP($A236,RESUMO!$A$8:$B$83,2,FALSE))</f>
        <v>7</v>
      </c>
    </row>
    <row r="237" spans="1:17" x14ac:dyDescent="0.25">
      <c r="A237" s="53">
        <v>45601</v>
      </c>
      <c r="B237" s="1">
        <v>1</v>
      </c>
      <c r="C237" s="51" t="s">
        <v>269</v>
      </c>
      <c r="D237" s="54" t="s">
        <v>270</v>
      </c>
      <c r="E237" s="43" t="s">
        <v>181</v>
      </c>
      <c r="G237" s="57">
        <v>43.5</v>
      </c>
      <c r="H237" s="60">
        <v>17</v>
      </c>
      <c r="I237" s="57">
        <v>739.5</v>
      </c>
      <c r="J237" s="1" t="s">
        <v>329</v>
      </c>
      <c r="K237" s="55" t="s">
        <v>26</v>
      </c>
      <c r="L237" s="1" t="s">
        <v>277</v>
      </c>
      <c r="N237" t="str">
        <f t="shared" si="9"/>
        <v>NÃO</v>
      </c>
      <c r="O237" t="str">
        <f t="shared" si="10"/>
        <v/>
      </c>
      <c r="P237" s="52" t="str">
        <f t="shared" si="11"/>
        <v>45601109250736606TRANSPORTE43,545602</v>
      </c>
      <c r="Q237" s="1">
        <f>IF(A237=0,"",VLOOKUP($A237,RESUMO!$A$8:$B$83,2,FALSE))</f>
        <v>7</v>
      </c>
    </row>
    <row r="238" spans="1:17" x14ac:dyDescent="0.25">
      <c r="A238" s="53">
        <v>45601</v>
      </c>
      <c r="B238" s="1">
        <v>1</v>
      </c>
      <c r="C238" s="51" t="s">
        <v>257</v>
      </c>
      <c r="D238" s="54" t="s">
        <v>258</v>
      </c>
      <c r="E238" s="43" t="s">
        <v>181</v>
      </c>
      <c r="G238" s="57">
        <v>33</v>
      </c>
      <c r="H238" s="60">
        <v>10</v>
      </c>
      <c r="I238" s="57">
        <v>330</v>
      </c>
      <c r="J238" s="1" t="s">
        <v>329</v>
      </c>
      <c r="K238" s="55" t="s">
        <v>26</v>
      </c>
      <c r="L238" s="1" t="s">
        <v>259</v>
      </c>
      <c r="N238" t="str">
        <f t="shared" si="9"/>
        <v>NÃO</v>
      </c>
      <c r="O238" t="str">
        <f t="shared" si="10"/>
        <v/>
      </c>
      <c r="P238" s="52" t="str">
        <f t="shared" si="11"/>
        <v>45601113527660607TRANSPORTE3345602</v>
      </c>
      <c r="Q238" s="1">
        <f>IF(A238=0,"",VLOOKUP($A238,RESUMO!$A$8:$B$83,2,FALSE))</f>
        <v>7</v>
      </c>
    </row>
    <row r="239" spans="1:17" x14ac:dyDescent="0.25">
      <c r="A239" s="53">
        <v>45601</v>
      </c>
      <c r="B239" s="1">
        <v>1</v>
      </c>
      <c r="C239" s="51" t="s">
        <v>319</v>
      </c>
      <c r="D239" s="54" t="s">
        <v>320</v>
      </c>
      <c r="E239" s="43" t="s">
        <v>181</v>
      </c>
      <c r="G239" s="57">
        <v>39.700000000000003</v>
      </c>
      <c r="H239" s="60">
        <v>19</v>
      </c>
      <c r="I239" s="57">
        <v>754.30000000000007</v>
      </c>
      <c r="J239" s="1" t="s">
        <v>329</v>
      </c>
      <c r="K239" s="55" t="s">
        <v>26</v>
      </c>
      <c r="L239" s="1" t="s">
        <v>321</v>
      </c>
      <c r="N239" t="str">
        <f t="shared" si="9"/>
        <v>NÃO</v>
      </c>
      <c r="O239" t="str">
        <f t="shared" si="10"/>
        <v/>
      </c>
      <c r="P239" s="52" t="str">
        <f t="shared" si="11"/>
        <v>45601142619734649TRANSPORTE39,745602</v>
      </c>
      <c r="Q239" s="1">
        <f>IF(A239=0,"",VLOOKUP($A239,RESUMO!$A$8:$B$83,2,FALSE))</f>
        <v>7</v>
      </c>
    </row>
    <row r="240" spans="1:17" x14ac:dyDescent="0.25">
      <c r="A240" s="53">
        <v>45601</v>
      </c>
      <c r="B240" s="1">
        <v>1</v>
      </c>
      <c r="C240" s="51" t="s">
        <v>91</v>
      </c>
      <c r="D240" s="54" t="s">
        <v>92</v>
      </c>
      <c r="E240" s="43" t="s">
        <v>182</v>
      </c>
      <c r="G240" s="57">
        <v>4</v>
      </c>
      <c r="H240" s="60">
        <v>15</v>
      </c>
      <c r="I240" s="57">
        <v>60</v>
      </c>
      <c r="J240" s="1" t="s">
        <v>329</v>
      </c>
      <c r="K240" s="55" t="s">
        <v>26</v>
      </c>
      <c r="L240" s="1" t="s">
        <v>95</v>
      </c>
      <c r="N240" t="str">
        <f t="shared" si="9"/>
        <v>NÃO</v>
      </c>
      <c r="O240" t="str">
        <f t="shared" si="10"/>
        <v/>
      </c>
      <c r="P240" s="52" t="str">
        <f t="shared" si="11"/>
        <v>45601105519255660CAFÉ445602</v>
      </c>
      <c r="Q240" s="1">
        <f>IF(A240=0,"",VLOOKUP($A240,RESUMO!$A$8:$B$83,2,FALSE))</f>
        <v>7</v>
      </c>
    </row>
    <row r="241" spans="1:17" x14ac:dyDescent="0.25">
      <c r="A241" s="53">
        <v>45601</v>
      </c>
      <c r="B241" s="1">
        <v>1</v>
      </c>
      <c r="C241" s="51" t="s">
        <v>99</v>
      </c>
      <c r="D241" s="54" t="s">
        <v>100</v>
      </c>
      <c r="E241" s="43" t="s">
        <v>182</v>
      </c>
      <c r="G241" s="57">
        <v>4</v>
      </c>
      <c r="H241" s="60">
        <v>17</v>
      </c>
      <c r="I241" s="57">
        <v>68</v>
      </c>
      <c r="J241" s="1" t="s">
        <v>329</v>
      </c>
      <c r="K241" s="55" t="s">
        <v>26</v>
      </c>
      <c r="L241" s="1" t="s">
        <v>101</v>
      </c>
      <c r="N241" t="str">
        <f t="shared" si="9"/>
        <v>NÃO</v>
      </c>
      <c r="O241" t="str">
        <f t="shared" si="10"/>
        <v/>
      </c>
      <c r="P241" s="52" t="str">
        <f t="shared" si="11"/>
        <v>45601102086696558CAFÉ445602</v>
      </c>
      <c r="Q241" s="1">
        <f>IF(A241=0,"",VLOOKUP($A241,RESUMO!$A$8:$B$83,2,FALSE))</f>
        <v>7</v>
      </c>
    </row>
    <row r="242" spans="1:17" x14ac:dyDescent="0.25">
      <c r="A242" s="53">
        <v>45601</v>
      </c>
      <c r="B242" s="1">
        <v>1</v>
      </c>
      <c r="C242" s="51" t="s">
        <v>189</v>
      </c>
      <c r="D242" s="54" t="s">
        <v>190</v>
      </c>
      <c r="E242" s="43" t="s">
        <v>182</v>
      </c>
      <c r="G242" s="57">
        <v>4</v>
      </c>
      <c r="H242" s="60">
        <v>19</v>
      </c>
      <c r="I242" s="57">
        <v>76</v>
      </c>
      <c r="J242" s="1" t="s">
        <v>329</v>
      </c>
      <c r="K242" s="55" t="s">
        <v>26</v>
      </c>
      <c r="L242" s="1" t="s">
        <v>224</v>
      </c>
      <c r="N242" t="str">
        <f t="shared" si="9"/>
        <v>NÃO</v>
      </c>
      <c r="O242" t="str">
        <f t="shared" si="10"/>
        <v/>
      </c>
      <c r="P242" s="52" t="str">
        <f t="shared" si="11"/>
        <v>45601112409998607CAFÉ445602</v>
      </c>
      <c r="Q242" s="1">
        <f>IF(A242=0,"",VLOOKUP($A242,RESUMO!$A$8:$B$83,2,FALSE))</f>
        <v>7</v>
      </c>
    </row>
    <row r="243" spans="1:17" x14ac:dyDescent="0.25">
      <c r="A243" s="53">
        <v>45601</v>
      </c>
      <c r="B243" s="1">
        <v>1</v>
      </c>
      <c r="C243" s="51" t="s">
        <v>183</v>
      </c>
      <c r="D243" s="54" t="s">
        <v>184</v>
      </c>
      <c r="E243" s="43" t="s">
        <v>182</v>
      </c>
      <c r="G243" s="57">
        <v>4</v>
      </c>
      <c r="H243" s="60">
        <v>15</v>
      </c>
      <c r="I243" s="57">
        <v>60</v>
      </c>
      <c r="J243" s="1" t="s">
        <v>329</v>
      </c>
      <c r="K243" s="55" t="s">
        <v>26</v>
      </c>
      <c r="L243" s="1" t="s">
        <v>185</v>
      </c>
      <c r="N243" t="str">
        <f t="shared" si="9"/>
        <v>NÃO</v>
      </c>
      <c r="O243" t="str">
        <f t="shared" si="10"/>
        <v/>
      </c>
      <c r="P243" s="52" t="str">
        <f t="shared" si="11"/>
        <v>45601115695872642CAFÉ445602</v>
      </c>
      <c r="Q243" s="1">
        <f>IF(A243=0,"",VLOOKUP($A243,RESUMO!$A$8:$B$83,2,FALSE))</f>
        <v>7</v>
      </c>
    </row>
    <row r="244" spans="1:17" x14ac:dyDescent="0.25">
      <c r="A244" s="53">
        <v>45601</v>
      </c>
      <c r="B244" s="1">
        <v>1</v>
      </c>
      <c r="C244" s="51" t="s">
        <v>186</v>
      </c>
      <c r="D244" s="54" t="s">
        <v>187</v>
      </c>
      <c r="E244" s="43" t="s">
        <v>182</v>
      </c>
      <c r="G244" s="57">
        <v>4</v>
      </c>
      <c r="H244" s="60">
        <v>18</v>
      </c>
      <c r="I244" s="57">
        <v>72</v>
      </c>
      <c r="J244" s="1" t="s">
        <v>329</v>
      </c>
      <c r="K244" s="55" t="s">
        <v>26</v>
      </c>
      <c r="L244" s="1" t="s">
        <v>188</v>
      </c>
      <c r="N244" t="str">
        <f t="shared" si="9"/>
        <v>NÃO</v>
      </c>
      <c r="O244" t="str">
        <f t="shared" si="10"/>
        <v/>
      </c>
      <c r="P244" s="52" t="str">
        <f t="shared" si="11"/>
        <v>45601131986367059CAFÉ445602</v>
      </c>
      <c r="Q244" s="1">
        <f>IF(A244=0,"",VLOOKUP($A244,RESUMO!$A$8:$B$83,2,FALSE))</f>
        <v>7</v>
      </c>
    </row>
    <row r="245" spans="1:17" x14ac:dyDescent="0.25">
      <c r="A245" s="53">
        <v>45601</v>
      </c>
      <c r="B245" s="1">
        <v>1</v>
      </c>
      <c r="C245" s="51" t="s">
        <v>274</v>
      </c>
      <c r="D245" s="54" t="s">
        <v>275</v>
      </c>
      <c r="E245" s="43" t="s">
        <v>182</v>
      </c>
      <c r="G245" s="57">
        <v>4</v>
      </c>
      <c r="H245" s="60">
        <v>18</v>
      </c>
      <c r="I245" s="57">
        <v>72</v>
      </c>
      <c r="J245" s="1" t="s">
        <v>329</v>
      </c>
      <c r="K245" s="55" t="s">
        <v>26</v>
      </c>
      <c r="L245" s="1" t="s">
        <v>276</v>
      </c>
      <c r="N245" t="str">
        <f t="shared" si="9"/>
        <v>NÃO</v>
      </c>
      <c r="O245" t="str">
        <f t="shared" si="10"/>
        <v/>
      </c>
      <c r="P245" s="52" t="str">
        <f t="shared" si="11"/>
        <v>45601174879413100CAFÉ445602</v>
      </c>
      <c r="Q245" s="1">
        <f>IF(A245=0,"",VLOOKUP($A245,RESUMO!$A$8:$B$83,2,FALSE))</f>
        <v>7</v>
      </c>
    </row>
    <row r="246" spans="1:17" x14ac:dyDescent="0.25">
      <c r="A246" s="53">
        <v>45601</v>
      </c>
      <c r="B246" s="1">
        <v>1</v>
      </c>
      <c r="C246" s="51" t="s">
        <v>269</v>
      </c>
      <c r="D246" s="54" t="s">
        <v>270</v>
      </c>
      <c r="E246" s="43" t="s">
        <v>182</v>
      </c>
      <c r="G246" s="57">
        <v>4</v>
      </c>
      <c r="H246" s="60">
        <v>17</v>
      </c>
      <c r="I246" s="57">
        <v>68</v>
      </c>
      <c r="J246" s="1" t="s">
        <v>329</v>
      </c>
      <c r="K246" s="55" t="s">
        <v>26</v>
      </c>
      <c r="L246" s="1" t="s">
        <v>277</v>
      </c>
      <c r="N246" t="str">
        <f t="shared" si="9"/>
        <v>NÃO</v>
      </c>
      <c r="O246" t="str">
        <f t="shared" si="10"/>
        <v/>
      </c>
      <c r="P246" s="52" t="str">
        <f t="shared" si="11"/>
        <v>45601109250736606CAFÉ445602</v>
      </c>
      <c r="Q246" s="1">
        <f>IF(A246=0,"",VLOOKUP($A246,RESUMO!$A$8:$B$83,2,FALSE))</f>
        <v>7</v>
      </c>
    </row>
    <row r="247" spans="1:17" x14ac:dyDescent="0.25">
      <c r="A247" s="53">
        <v>45601</v>
      </c>
      <c r="B247" s="1">
        <v>1</v>
      </c>
      <c r="C247" s="51" t="s">
        <v>257</v>
      </c>
      <c r="D247" s="54" t="s">
        <v>258</v>
      </c>
      <c r="E247" s="43" t="s">
        <v>182</v>
      </c>
      <c r="G247" s="57">
        <v>4</v>
      </c>
      <c r="H247" s="60">
        <v>10</v>
      </c>
      <c r="I247" s="57">
        <v>40</v>
      </c>
      <c r="J247" s="1" t="s">
        <v>329</v>
      </c>
      <c r="K247" s="55" t="s">
        <v>26</v>
      </c>
      <c r="L247" s="1" t="s">
        <v>259</v>
      </c>
      <c r="N247" t="str">
        <f t="shared" si="9"/>
        <v>NÃO</v>
      </c>
      <c r="O247" t="str">
        <f t="shared" si="10"/>
        <v/>
      </c>
      <c r="P247" s="52" t="str">
        <f t="shared" si="11"/>
        <v>45601113527660607CAFÉ445602</v>
      </c>
      <c r="Q247" s="1">
        <f>IF(A247=0,"",VLOOKUP($A247,RESUMO!$A$8:$B$83,2,FALSE))</f>
        <v>7</v>
      </c>
    </row>
    <row r="248" spans="1:17" x14ac:dyDescent="0.25">
      <c r="A248" s="53">
        <v>45601</v>
      </c>
      <c r="B248" s="1">
        <v>1</v>
      </c>
      <c r="C248" s="51" t="s">
        <v>319</v>
      </c>
      <c r="D248" s="54" t="s">
        <v>320</v>
      </c>
      <c r="E248" s="43" t="s">
        <v>182</v>
      </c>
      <c r="G248" s="57">
        <v>4</v>
      </c>
      <c r="H248" s="60">
        <v>19</v>
      </c>
      <c r="I248" s="57">
        <v>76</v>
      </c>
      <c r="J248" s="1" t="s">
        <v>329</v>
      </c>
      <c r="K248" s="55" t="s">
        <v>26</v>
      </c>
      <c r="L248" s="1" t="s">
        <v>321</v>
      </c>
      <c r="N248" t="str">
        <f t="shared" si="9"/>
        <v>NÃO</v>
      </c>
      <c r="O248" t="str">
        <f t="shared" si="10"/>
        <v/>
      </c>
      <c r="P248" s="52" t="str">
        <f t="shared" si="11"/>
        <v>45601142619734649CAFÉ445602</v>
      </c>
      <c r="Q248" s="1">
        <f>IF(A248=0,"",VLOOKUP($A248,RESUMO!$A$8:$B$83,2,FALSE))</f>
        <v>7</v>
      </c>
    </row>
    <row r="249" spans="1:17" x14ac:dyDescent="0.25">
      <c r="A249" s="53">
        <v>45601</v>
      </c>
      <c r="B249" s="1">
        <v>1</v>
      </c>
      <c r="C249" s="51" t="s">
        <v>319</v>
      </c>
      <c r="D249" s="54" t="s">
        <v>320</v>
      </c>
      <c r="E249" s="43" t="s">
        <v>37</v>
      </c>
      <c r="G249" s="57">
        <v>230</v>
      </c>
      <c r="H249" s="60">
        <v>2</v>
      </c>
      <c r="I249" s="57">
        <v>460</v>
      </c>
      <c r="J249" s="1" t="s">
        <v>329</v>
      </c>
      <c r="K249" s="55" t="s">
        <v>26</v>
      </c>
      <c r="L249" s="1" t="s">
        <v>321</v>
      </c>
      <c r="N249" t="str">
        <f t="shared" si="9"/>
        <v>NÃO</v>
      </c>
      <c r="O249" t="str">
        <f t="shared" si="10"/>
        <v/>
      </c>
      <c r="P249" s="52" t="str">
        <f t="shared" si="11"/>
        <v>45601142619734649DIÁRIA23045602</v>
      </c>
      <c r="Q249" s="1">
        <f>IF(A249=0,"",VLOOKUP($A249,RESUMO!$A$8:$B$83,2,FALSE))</f>
        <v>7</v>
      </c>
    </row>
    <row r="250" spans="1:17" x14ac:dyDescent="0.25">
      <c r="A250" s="53">
        <v>45601</v>
      </c>
      <c r="B250" s="1">
        <v>1</v>
      </c>
      <c r="C250" s="51" t="s">
        <v>91</v>
      </c>
      <c r="D250" s="54" t="s">
        <v>92</v>
      </c>
      <c r="E250" s="43" t="s">
        <v>93</v>
      </c>
      <c r="G250" s="57">
        <v>939.17</v>
      </c>
      <c r="I250" s="57">
        <v>939.17</v>
      </c>
      <c r="J250" s="1" t="s">
        <v>329</v>
      </c>
      <c r="K250" s="55" t="s">
        <v>26</v>
      </c>
      <c r="L250" s="1" t="s">
        <v>95</v>
      </c>
      <c r="N250" t="str">
        <f t="shared" si="9"/>
        <v>NÃO</v>
      </c>
      <c r="O250" t="str">
        <f t="shared" si="10"/>
        <v/>
      </c>
      <c r="P250" s="52" t="str">
        <f t="shared" si="11"/>
        <v>45601105519255660SALÁRIO939,1745602</v>
      </c>
      <c r="Q250" s="1">
        <f>IF(A250=0,"",VLOOKUP($A250,RESUMO!$A$8:$B$83,2,FALSE))</f>
        <v>7</v>
      </c>
    </row>
    <row r="251" spans="1:17" x14ac:dyDescent="0.25">
      <c r="A251" s="53">
        <v>45601</v>
      </c>
      <c r="B251" s="1">
        <v>1</v>
      </c>
      <c r="C251" s="51" t="s">
        <v>99</v>
      </c>
      <c r="D251" s="54" t="s">
        <v>100</v>
      </c>
      <c r="E251" s="43" t="s">
        <v>93</v>
      </c>
      <c r="G251" s="57">
        <v>1426.95</v>
      </c>
      <c r="I251" s="57">
        <v>1426.95</v>
      </c>
      <c r="J251" s="1" t="s">
        <v>329</v>
      </c>
      <c r="K251" s="55" t="s">
        <v>26</v>
      </c>
      <c r="L251" s="1" t="s">
        <v>101</v>
      </c>
      <c r="N251" t="str">
        <f t="shared" si="9"/>
        <v>NÃO</v>
      </c>
      <c r="O251" t="str">
        <f t="shared" si="10"/>
        <v/>
      </c>
      <c r="P251" s="52" t="str">
        <f t="shared" si="11"/>
        <v>45601102086696558SALÁRIO1426,9545602</v>
      </c>
      <c r="Q251" s="1">
        <f>IF(A251=0,"",VLOOKUP($A251,RESUMO!$A$8:$B$83,2,FALSE))</f>
        <v>7</v>
      </c>
    </row>
    <row r="252" spans="1:17" x14ac:dyDescent="0.25">
      <c r="A252" s="53">
        <v>45601</v>
      </c>
      <c r="B252" s="1">
        <v>1</v>
      </c>
      <c r="C252" s="51" t="s">
        <v>189</v>
      </c>
      <c r="D252" s="54" t="s">
        <v>190</v>
      </c>
      <c r="E252" s="43" t="s">
        <v>93</v>
      </c>
      <c r="G252" s="57">
        <v>1426.95</v>
      </c>
      <c r="I252" s="57">
        <v>1426.95</v>
      </c>
      <c r="J252" s="1" t="s">
        <v>329</v>
      </c>
      <c r="K252" s="55" t="s">
        <v>26</v>
      </c>
      <c r="L252" s="1" t="s">
        <v>224</v>
      </c>
      <c r="N252" t="str">
        <f t="shared" si="9"/>
        <v>NÃO</v>
      </c>
      <c r="O252" t="str">
        <f t="shared" si="10"/>
        <v/>
      </c>
      <c r="P252" s="52" t="str">
        <f t="shared" si="11"/>
        <v>45601112409998607SALÁRIO1426,9545602</v>
      </c>
      <c r="Q252" s="1">
        <f>IF(A252=0,"",VLOOKUP($A252,RESUMO!$A$8:$B$83,2,FALSE))</f>
        <v>7</v>
      </c>
    </row>
    <row r="253" spans="1:17" x14ac:dyDescent="0.25">
      <c r="A253" s="53">
        <v>45601</v>
      </c>
      <c r="B253" s="1">
        <v>1</v>
      </c>
      <c r="C253" s="51" t="s">
        <v>183</v>
      </c>
      <c r="D253" s="54" t="s">
        <v>184</v>
      </c>
      <c r="E253" s="43" t="s">
        <v>93</v>
      </c>
      <c r="G253" s="57">
        <v>1426.95</v>
      </c>
      <c r="I253" s="57">
        <v>1426.95</v>
      </c>
      <c r="J253" s="1" t="s">
        <v>329</v>
      </c>
      <c r="K253" s="55" t="s">
        <v>26</v>
      </c>
      <c r="L253" s="1" t="s">
        <v>185</v>
      </c>
      <c r="N253" t="str">
        <f t="shared" si="9"/>
        <v>NÃO</v>
      </c>
      <c r="O253" t="str">
        <f t="shared" si="10"/>
        <v/>
      </c>
      <c r="P253" s="52" t="str">
        <f t="shared" si="11"/>
        <v>45601115695872642SALÁRIO1426,9545602</v>
      </c>
      <c r="Q253" s="1">
        <f>IF(A253=0,"",VLOOKUP($A253,RESUMO!$A$8:$B$83,2,FALSE))</f>
        <v>7</v>
      </c>
    </row>
    <row r="254" spans="1:17" x14ac:dyDescent="0.25">
      <c r="A254" s="53">
        <v>45601</v>
      </c>
      <c r="B254" s="1">
        <v>1</v>
      </c>
      <c r="C254" s="51" t="s">
        <v>186</v>
      </c>
      <c r="D254" s="54" t="s">
        <v>187</v>
      </c>
      <c r="E254" s="43" t="s">
        <v>93</v>
      </c>
      <c r="G254" s="57">
        <v>1426.95</v>
      </c>
      <c r="I254" s="57">
        <v>1426.95</v>
      </c>
      <c r="J254" s="1" t="s">
        <v>329</v>
      </c>
      <c r="K254" s="55" t="s">
        <v>26</v>
      </c>
      <c r="L254" s="1" t="s">
        <v>188</v>
      </c>
      <c r="N254" t="str">
        <f t="shared" si="9"/>
        <v>NÃO</v>
      </c>
      <c r="O254" t="str">
        <f t="shared" si="10"/>
        <v/>
      </c>
      <c r="P254" s="52" t="str">
        <f t="shared" si="11"/>
        <v>45601131986367059SALÁRIO1426,9545602</v>
      </c>
      <c r="Q254" s="1">
        <f>IF(A254=0,"",VLOOKUP($A254,RESUMO!$A$8:$B$83,2,FALSE))</f>
        <v>7</v>
      </c>
    </row>
    <row r="255" spans="1:17" x14ac:dyDescent="0.25">
      <c r="A255" s="53">
        <v>45601</v>
      </c>
      <c r="B255" s="1">
        <v>1</v>
      </c>
      <c r="C255" s="51" t="s">
        <v>274</v>
      </c>
      <c r="D255" s="54" t="s">
        <v>275</v>
      </c>
      <c r="E255" s="43" t="s">
        <v>93</v>
      </c>
      <c r="G255" s="57">
        <v>1063.1099999999999</v>
      </c>
      <c r="I255" s="57">
        <v>1063.1099999999999</v>
      </c>
      <c r="J255" s="1" t="s">
        <v>329</v>
      </c>
      <c r="K255" s="55" t="s">
        <v>26</v>
      </c>
      <c r="L255" s="1" t="s">
        <v>276</v>
      </c>
      <c r="N255" t="str">
        <f t="shared" si="9"/>
        <v>NÃO</v>
      </c>
      <c r="O255" t="str">
        <f t="shared" si="10"/>
        <v/>
      </c>
      <c r="P255" s="52" t="str">
        <f t="shared" si="11"/>
        <v>45601174879413100SALÁRIO1063,1145602</v>
      </c>
      <c r="Q255" s="1">
        <f>IF(A255=0,"",VLOOKUP($A255,RESUMO!$A$8:$B$83,2,FALSE))</f>
        <v>7</v>
      </c>
    </row>
    <row r="256" spans="1:17" x14ac:dyDescent="0.25">
      <c r="A256" s="53">
        <v>45601</v>
      </c>
      <c r="B256" s="1">
        <v>1</v>
      </c>
      <c r="C256" s="51" t="s">
        <v>269</v>
      </c>
      <c r="D256" s="54" t="s">
        <v>270</v>
      </c>
      <c r="E256" s="43" t="s">
        <v>93</v>
      </c>
      <c r="G256" s="57">
        <v>1063.1099999999999</v>
      </c>
      <c r="I256" s="57">
        <v>1063.1099999999999</v>
      </c>
      <c r="J256" s="1" t="s">
        <v>329</v>
      </c>
      <c r="K256" s="55" t="s">
        <v>26</v>
      </c>
      <c r="L256" s="1" t="s">
        <v>277</v>
      </c>
      <c r="N256" t="str">
        <f t="shared" si="9"/>
        <v>NÃO</v>
      </c>
      <c r="O256" t="str">
        <f t="shared" si="10"/>
        <v/>
      </c>
      <c r="P256" s="52" t="str">
        <f t="shared" si="11"/>
        <v>45601109250736606SALÁRIO1063,1145602</v>
      </c>
      <c r="Q256" s="1">
        <f>IF(A256=0,"",VLOOKUP($A256,RESUMO!$A$8:$B$83,2,FALSE))</f>
        <v>7</v>
      </c>
    </row>
    <row r="257" spans="1:17" x14ac:dyDescent="0.25">
      <c r="A257" s="53">
        <v>45601</v>
      </c>
      <c r="B257" s="1">
        <v>1</v>
      </c>
      <c r="C257" s="51" t="s">
        <v>257</v>
      </c>
      <c r="D257" s="54" t="s">
        <v>258</v>
      </c>
      <c r="E257" s="43" t="s">
        <v>93</v>
      </c>
      <c r="G257" s="57">
        <v>595.94000000000005</v>
      </c>
      <c r="I257" s="57">
        <v>595.94000000000005</v>
      </c>
      <c r="J257" s="1" t="s">
        <v>329</v>
      </c>
      <c r="K257" s="55" t="s">
        <v>26</v>
      </c>
      <c r="L257" s="1" t="s">
        <v>259</v>
      </c>
      <c r="N257" t="str">
        <f t="shared" si="9"/>
        <v>NÃO</v>
      </c>
      <c r="O257" t="str">
        <f t="shared" si="10"/>
        <v/>
      </c>
      <c r="P257" s="52" t="str">
        <f t="shared" si="11"/>
        <v>45601113527660607SALÁRIO595,9445602</v>
      </c>
      <c r="Q257" s="1">
        <f>IF(A257=0,"",VLOOKUP($A257,RESUMO!$A$8:$B$83,2,FALSE))</f>
        <v>7</v>
      </c>
    </row>
    <row r="258" spans="1:17" x14ac:dyDescent="0.25">
      <c r="A258" s="53">
        <v>45601</v>
      </c>
      <c r="B258" s="1">
        <v>1</v>
      </c>
      <c r="C258" s="51" t="s">
        <v>319</v>
      </c>
      <c r="D258" s="54" t="s">
        <v>320</v>
      </c>
      <c r="E258" s="43" t="s">
        <v>93</v>
      </c>
      <c r="G258" s="57">
        <v>1192.27</v>
      </c>
      <c r="I258" s="57">
        <v>1192.27</v>
      </c>
      <c r="J258" s="1" t="s">
        <v>329</v>
      </c>
      <c r="K258" s="55" t="s">
        <v>26</v>
      </c>
      <c r="L258" s="1" t="s">
        <v>321</v>
      </c>
      <c r="N258" t="str">
        <f t="shared" ref="N258:N321" si="12">IF(ISERROR(SEARCH("NF",E258,1)),"NÃO","SIM")</f>
        <v>NÃO</v>
      </c>
      <c r="O258" t="str">
        <f t="shared" ref="O258:O321" si="13">IF($B258=5,"SIM","")</f>
        <v/>
      </c>
      <c r="P258" s="52" t="str">
        <f t="shared" ref="P258:P321" si="14">A258&amp;B258&amp;C258&amp;E258&amp;G258&amp;EDATE(J258,0)</f>
        <v>45601142619734649SALÁRIO1192,2745602</v>
      </c>
      <c r="Q258" s="1">
        <f>IF(A258=0,"",VLOOKUP($A258,RESUMO!$A$8:$B$83,2,FALSE))</f>
        <v>7</v>
      </c>
    </row>
    <row r="259" spans="1:17" x14ac:dyDescent="0.25">
      <c r="A259" s="53">
        <v>45601</v>
      </c>
      <c r="B259" s="1">
        <v>1</v>
      </c>
      <c r="C259" s="51" t="s">
        <v>91</v>
      </c>
      <c r="D259" s="54" t="s">
        <v>92</v>
      </c>
      <c r="E259" s="43" t="s">
        <v>181</v>
      </c>
      <c r="G259" s="57">
        <v>39.700000000000003</v>
      </c>
      <c r="H259" s="60">
        <v>15</v>
      </c>
      <c r="I259" s="57">
        <v>595.5</v>
      </c>
      <c r="J259" s="1" t="s">
        <v>329</v>
      </c>
      <c r="K259" s="55" t="s">
        <v>26</v>
      </c>
      <c r="L259" s="1" t="s">
        <v>95</v>
      </c>
      <c r="N259" t="str">
        <f t="shared" si="12"/>
        <v>NÃO</v>
      </c>
      <c r="O259" t="str">
        <f t="shared" si="13"/>
        <v/>
      </c>
      <c r="P259" s="52" t="str">
        <f t="shared" si="14"/>
        <v>45601105519255660TRANSPORTE39,745602</v>
      </c>
      <c r="Q259" s="1">
        <f>IF(A259=0,"",VLOOKUP($A259,RESUMO!$A$8:$B$83,2,FALSE))</f>
        <v>7</v>
      </c>
    </row>
    <row r="260" spans="1:17" x14ac:dyDescent="0.25">
      <c r="A260" s="53">
        <v>45601</v>
      </c>
      <c r="B260" s="1">
        <v>1</v>
      </c>
      <c r="C260" s="51" t="s">
        <v>99</v>
      </c>
      <c r="D260" s="54" t="s">
        <v>100</v>
      </c>
      <c r="E260" s="43" t="s">
        <v>181</v>
      </c>
      <c r="G260" s="57">
        <v>43.5</v>
      </c>
      <c r="H260" s="60">
        <v>17</v>
      </c>
      <c r="I260" s="57">
        <v>739.5</v>
      </c>
      <c r="J260" s="1" t="s">
        <v>329</v>
      </c>
      <c r="K260" s="55" t="s">
        <v>26</v>
      </c>
      <c r="L260" s="1" t="s">
        <v>101</v>
      </c>
      <c r="N260" t="str">
        <f t="shared" si="12"/>
        <v>NÃO</v>
      </c>
      <c r="O260" t="str">
        <f t="shared" si="13"/>
        <v/>
      </c>
      <c r="P260" s="52" t="str">
        <f t="shared" si="14"/>
        <v>45601102086696558TRANSPORTE43,545602</v>
      </c>
      <c r="Q260" s="1">
        <f>IF(A260=0,"",VLOOKUP($A260,RESUMO!$A$8:$B$83,2,FALSE))</f>
        <v>7</v>
      </c>
    </row>
    <row r="261" spans="1:17" x14ac:dyDescent="0.25">
      <c r="A261" s="53">
        <v>45601</v>
      </c>
      <c r="B261" s="1">
        <v>1</v>
      </c>
      <c r="C261" s="51" t="s">
        <v>189</v>
      </c>
      <c r="D261" s="54" t="s">
        <v>190</v>
      </c>
      <c r="E261" s="43" t="s">
        <v>181</v>
      </c>
      <c r="G261" s="57">
        <v>29.9</v>
      </c>
      <c r="H261" s="60">
        <v>19</v>
      </c>
      <c r="I261" s="57">
        <v>568.1</v>
      </c>
      <c r="J261" s="1" t="s">
        <v>329</v>
      </c>
      <c r="K261" s="55" t="s">
        <v>26</v>
      </c>
      <c r="L261" s="1" t="s">
        <v>224</v>
      </c>
      <c r="N261" t="str">
        <f t="shared" si="12"/>
        <v>NÃO</v>
      </c>
      <c r="O261" t="str">
        <f t="shared" si="13"/>
        <v/>
      </c>
      <c r="P261" s="52" t="str">
        <f t="shared" si="14"/>
        <v>45601112409998607TRANSPORTE29,945602</v>
      </c>
      <c r="Q261" s="1">
        <f>IF(A261=0,"",VLOOKUP($A261,RESUMO!$A$8:$B$83,2,FALSE))</f>
        <v>7</v>
      </c>
    </row>
    <row r="262" spans="1:17" x14ac:dyDescent="0.25">
      <c r="A262" s="53">
        <v>45601</v>
      </c>
      <c r="B262" s="1">
        <v>1</v>
      </c>
      <c r="C262" s="51" t="s">
        <v>183</v>
      </c>
      <c r="D262" s="54" t="s">
        <v>184</v>
      </c>
      <c r="E262" s="43" t="s">
        <v>181</v>
      </c>
      <c r="G262" s="57">
        <v>43.5</v>
      </c>
      <c r="H262" s="60">
        <v>15</v>
      </c>
      <c r="I262" s="57">
        <v>652.5</v>
      </c>
      <c r="J262" s="1" t="s">
        <v>329</v>
      </c>
      <c r="K262" s="55" t="s">
        <v>26</v>
      </c>
      <c r="L262" s="1" t="s">
        <v>185</v>
      </c>
      <c r="N262" t="str">
        <f t="shared" si="12"/>
        <v>NÃO</v>
      </c>
      <c r="O262" t="str">
        <f t="shared" si="13"/>
        <v/>
      </c>
      <c r="P262" s="52" t="str">
        <f t="shared" si="14"/>
        <v>45601115695872642TRANSPORTE43,545602</v>
      </c>
      <c r="Q262" s="1">
        <f>IF(A262=0,"",VLOOKUP($A262,RESUMO!$A$8:$B$83,2,FALSE))</f>
        <v>7</v>
      </c>
    </row>
    <row r="263" spans="1:17" x14ac:dyDescent="0.25">
      <c r="A263" s="53">
        <v>45601</v>
      </c>
      <c r="B263" s="1">
        <v>1</v>
      </c>
      <c r="C263" s="51" t="s">
        <v>186</v>
      </c>
      <c r="D263" s="54" t="s">
        <v>187</v>
      </c>
      <c r="E263" s="43" t="s">
        <v>181</v>
      </c>
      <c r="G263" s="57">
        <v>43.5</v>
      </c>
      <c r="H263" s="60">
        <v>18</v>
      </c>
      <c r="I263" s="57">
        <v>783</v>
      </c>
      <c r="J263" s="1" t="s">
        <v>329</v>
      </c>
      <c r="K263" s="55" t="s">
        <v>26</v>
      </c>
      <c r="L263" s="1" t="s">
        <v>188</v>
      </c>
      <c r="N263" t="str">
        <f t="shared" si="12"/>
        <v>NÃO</v>
      </c>
      <c r="O263" t="str">
        <f t="shared" si="13"/>
        <v/>
      </c>
      <c r="P263" s="52" t="str">
        <f t="shared" si="14"/>
        <v>45601131986367059TRANSPORTE43,545602</v>
      </c>
      <c r="Q263" s="1">
        <f>IF(A263=0,"",VLOOKUP($A263,RESUMO!$A$8:$B$83,2,FALSE))</f>
        <v>7</v>
      </c>
    </row>
    <row r="264" spans="1:17" x14ac:dyDescent="0.25">
      <c r="A264" s="53">
        <v>45601</v>
      </c>
      <c r="B264" s="1">
        <v>1</v>
      </c>
      <c r="C264" s="51" t="s">
        <v>274</v>
      </c>
      <c r="D264" s="54" t="s">
        <v>275</v>
      </c>
      <c r="E264" s="43" t="s">
        <v>181</v>
      </c>
      <c r="G264" s="57">
        <v>39.700000000000003</v>
      </c>
      <c r="H264" s="60">
        <v>18</v>
      </c>
      <c r="I264" s="57">
        <v>714.6</v>
      </c>
      <c r="J264" s="1" t="s">
        <v>329</v>
      </c>
      <c r="K264" s="55" t="s">
        <v>26</v>
      </c>
      <c r="L264" s="1" t="s">
        <v>276</v>
      </c>
      <c r="N264" t="str">
        <f t="shared" si="12"/>
        <v>NÃO</v>
      </c>
      <c r="O264" t="str">
        <f t="shared" si="13"/>
        <v/>
      </c>
      <c r="P264" s="52" t="str">
        <f t="shared" si="14"/>
        <v>45601174879413100TRANSPORTE39,745602</v>
      </c>
      <c r="Q264" s="1">
        <f>IF(A264=0,"",VLOOKUP($A264,RESUMO!$A$8:$B$83,2,FALSE))</f>
        <v>7</v>
      </c>
    </row>
    <row r="265" spans="1:17" x14ac:dyDescent="0.25">
      <c r="A265" s="53">
        <v>45601</v>
      </c>
      <c r="B265" s="1">
        <v>1</v>
      </c>
      <c r="C265" s="51" t="s">
        <v>269</v>
      </c>
      <c r="D265" s="54" t="s">
        <v>270</v>
      </c>
      <c r="E265" s="43" t="s">
        <v>181</v>
      </c>
      <c r="G265" s="57">
        <v>43.5</v>
      </c>
      <c r="H265" s="60">
        <v>17</v>
      </c>
      <c r="I265" s="57">
        <v>739.5</v>
      </c>
      <c r="J265" s="1" t="s">
        <v>329</v>
      </c>
      <c r="K265" s="55" t="s">
        <v>26</v>
      </c>
      <c r="L265" s="1" t="s">
        <v>277</v>
      </c>
      <c r="N265" t="str">
        <f t="shared" si="12"/>
        <v>NÃO</v>
      </c>
      <c r="O265" t="str">
        <f t="shared" si="13"/>
        <v/>
      </c>
      <c r="P265" s="52" t="str">
        <f t="shared" si="14"/>
        <v>45601109250736606TRANSPORTE43,545602</v>
      </c>
      <c r="Q265" s="1">
        <f>IF(A265=0,"",VLOOKUP($A265,RESUMO!$A$8:$B$83,2,FALSE))</f>
        <v>7</v>
      </c>
    </row>
    <row r="266" spans="1:17" x14ac:dyDescent="0.25">
      <c r="A266" s="53">
        <v>45601</v>
      </c>
      <c r="B266" s="1">
        <v>1</v>
      </c>
      <c r="C266" s="51" t="s">
        <v>257</v>
      </c>
      <c r="D266" s="54" t="s">
        <v>258</v>
      </c>
      <c r="E266" s="43" t="s">
        <v>181</v>
      </c>
      <c r="G266" s="57">
        <v>33</v>
      </c>
      <c r="H266" s="60">
        <v>10</v>
      </c>
      <c r="I266" s="57">
        <v>330</v>
      </c>
      <c r="J266" s="1" t="s">
        <v>329</v>
      </c>
      <c r="K266" s="55" t="s">
        <v>26</v>
      </c>
      <c r="L266" s="1" t="s">
        <v>259</v>
      </c>
      <c r="N266" t="str">
        <f t="shared" si="12"/>
        <v>NÃO</v>
      </c>
      <c r="O266" t="str">
        <f t="shared" si="13"/>
        <v/>
      </c>
      <c r="P266" s="52" t="str">
        <f t="shared" si="14"/>
        <v>45601113527660607TRANSPORTE3345602</v>
      </c>
      <c r="Q266" s="1">
        <f>IF(A266=0,"",VLOOKUP($A266,RESUMO!$A$8:$B$83,2,FALSE))</f>
        <v>7</v>
      </c>
    </row>
    <row r="267" spans="1:17" x14ac:dyDescent="0.25">
      <c r="A267" s="53">
        <v>45601</v>
      </c>
      <c r="B267" s="1">
        <v>1</v>
      </c>
      <c r="C267" s="51" t="s">
        <v>319</v>
      </c>
      <c r="D267" s="54" t="s">
        <v>320</v>
      </c>
      <c r="E267" s="43" t="s">
        <v>181</v>
      </c>
      <c r="G267" s="57">
        <v>39.700000000000003</v>
      </c>
      <c r="H267" s="60">
        <v>19</v>
      </c>
      <c r="I267" s="57">
        <v>754.30000000000007</v>
      </c>
      <c r="J267" s="1" t="s">
        <v>329</v>
      </c>
      <c r="K267" s="55" t="s">
        <v>26</v>
      </c>
      <c r="L267" s="1" t="s">
        <v>321</v>
      </c>
      <c r="N267" t="str">
        <f t="shared" si="12"/>
        <v>NÃO</v>
      </c>
      <c r="O267" t="str">
        <f t="shared" si="13"/>
        <v/>
      </c>
      <c r="P267" s="52" t="str">
        <f t="shared" si="14"/>
        <v>45601142619734649TRANSPORTE39,745602</v>
      </c>
      <c r="Q267" s="1">
        <f>IF(A267=0,"",VLOOKUP($A267,RESUMO!$A$8:$B$83,2,FALSE))</f>
        <v>7</v>
      </c>
    </row>
    <row r="268" spans="1:17" x14ac:dyDescent="0.25">
      <c r="A268" s="53">
        <v>45601</v>
      </c>
      <c r="B268" s="1">
        <v>1</v>
      </c>
      <c r="C268" s="51" t="s">
        <v>91</v>
      </c>
      <c r="D268" s="54" t="s">
        <v>92</v>
      </c>
      <c r="E268" s="43" t="s">
        <v>182</v>
      </c>
      <c r="G268" s="57">
        <v>4</v>
      </c>
      <c r="H268" s="60">
        <v>15</v>
      </c>
      <c r="I268" s="57">
        <v>60</v>
      </c>
      <c r="J268" s="1" t="s">
        <v>329</v>
      </c>
      <c r="K268" s="55" t="s">
        <v>26</v>
      </c>
      <c r="L268" s="1" t="s">
        <v>95</v>
      </c>
      <c r="N268" t="str">
        <f t="shared" si="12"/>
        <v>NÃO</v>
      </c>
      <c r="O268" t="str">
        <f t="shared" si="13"/>
        <v/>
      </c>
      <c r="P268" s="52" t="str">
        <f t="shared" si="14"/>
        <v>45601105519255660CAFÉ445602</v>
      </c>
      <c r="Q268" s="1">
        <f>IF(A268=0,"",VLOOKUP($A268,RESUMO!$A$8:$B$83,2,FALSE))</f>
        <v>7</v>
      </c>
    </row>
    <row r="269" spans="1:17" x14ac:dyDescent="0.25">
      <c r="A269" s="53">
        <v>45601</v>
      </c>
      <c r="B269" s="1">
        <v>1</v>
      </c>
      <c r="C269" s="51" t="s">
        <v>99</v>
      </c>
      <c r="D269" s="54" t="s">
        <v>100</v>
      </c>
      <c r="E269" s="43" t="s">
        <v>182</v>
      </c>
      <c r="G269" s="57">
        <v>4</v>
      </c>
      <c r="H269" s="60">
        <v>17</v>
      </c>
      <c r="I269" s="57">
        <v>68</v>
      </c>
      <c r="J269" s="1" t="s">
        <v>329</v>
      </c>
      <c r="K269" s="55" t="s">
        <v>26</v>
      </c>
      <c r="L269" s="1" t="s">
        <v>101</v>
      </c>
      <c r="N269" t="str">
        <f t="shared" si="12"/>
        <v>NÃO</v>
      </c>
      <c r="O269" t="str">
        <f t="shared" si="13"/>
        <v/>
      </c>
      <c r="P269" s="52" t="str">
        <f t="shared" si="14"/>
        <v>45601102086696558CAFÉ445602</v>
      </c>
      <c r="Q269" s="1">
        <f>IF(A269=0,"",VLOOKUP($A269,RESUMO!$A$8:$B$83,2,FALSE))</f>
        <v>7</v>
      </c>
    </row>
    <row r="270" spans="1:17" x14ac:dyDescent="0.25">
      <c r="A270" s="53">
        <v>45601</v>
      </c>
      <c r="B270" s="1">
        <v>1</v>
      </c>
      <c r="C270" s="51" t="s">
        <v>189</v>
      </c>
      <c r="D270" s="54" t="s">
        <v>190</v>
      </c>
      <c r="E270" s="43" t="s">
        <v>182</v>
      </c>
      <c r="G270" s="57">
        <v>4</v>
      </c>
      <c r="H270" s="60">
        <v>19</v>
      </c>
      <c r="I270" s="57">
        <v>76</v>
      </c>
      <c r="J270" s="1" t="s">
        <v>329</v>
      </c>
      <c r="K270" s="55" t="s">
        <v>26</v>
      </c>
      <c r="L270" s="1" t="s">
        <v>224</v>
      </c>
      <c r="N270" t="str">
        <f t="shared" si="12"/>
        <v>NÃO</v>
      </c>
      <c r="O270" t="str">
        <f t="shared" si="13"/>
        <v/>
      </c>
      <c r="P270" s="52" t="str">
        <f t="shared" si="14"/>
        <v>45601112409998607CAFÉ445602</v>
      </c>
      <c r="Q270" s="1">
        <f>IF(A270=0,"",VLOOKUP($A270,RESUMO!$A$8:$B$83,2,FALSE))</f>
        <v>7</v>
      </c>
    </row>
    <row r="271" spans="1:17" x14ac:dyDescent="0.25">
      <c r="A271" s="53">
        <v>45601</v>
      </c>
      <c r="B271" s="1">
        <v>1</v>
      </c>
      <c r="C271" s="51" t="s">
        <v>183</v>
      </c>
      <c r="D271" s="54" t="s">
        <v>184</v>
      </c>
      <c r="E271" s="43" t="s">
        <v>182</v>
      </c>
      <c r="G271" s="57">
        <v>4</v>
      </c>
      <c r="H271" s="60">
        <v>15</v>
      </c>
      <c r="I271" s="57">
        <v>60</v>
      </c>
      <c r="J271" s="1" t="s">
        <v>329</v>
      </c>
      <c r="K271" s="55" t="s">
        <v>26</v>
      </c>
      <c r="L271" s="1" t="s">
        <v>185</v>
      </c>
      <c r="N271" t="str">
        <f t="shared" si="12"/>
        <v>NÃO</v>
      </c>
      <c r="O271" t="str">
        <f t="shared" si="13"/>
        <v/>
      </c>
      <c r="P271" s="52" t="str">
        <f t="shared" si="14"/>
        <v>45601115695872642CAFÉ445602</v>
      </c>
      <c r="Q271" s="1">
        <f>IF(A271=0,"",VLOOKUP($A271,RESUMO!$A$8:$B$83,2,FALSE))</f>
        <v>7</v>
      </c>
    </row>
    <row r="272" spans="1:17" x14ac:dyDescent="0.25">
      <c r="A272" s="53">
        <v>45601</v>
      </c>
      <c r="B272" s="1">
        <v>1</v>
      </c>
      <c r="C272" s="51" t="s">
        <v>186</v>
      </c>
      <c r="D272" s="54" t="s">
        <v>187</v>
      </c>
      <c r="E272" s="43" t="s">
        <v>182</v>
      </c>
      <c r="G272" s="57">
        <v>4</v>
      </c>
      <c r="H272" s="60">
        <v>18</v>
      </c>
      <c r="I272" s="57">
        <v>72</v>
      </c>
      <c r="J272" s="1" t="s">
        <v>329</v>
      </c>
      <c r="K272" s="55" t="s">
        <v>26</v>
      </c>
      <c r="L272" s="1" t="s">
        <v>188</v>
      </c>
      <c r="N272" t="str">
        <f t="shared" si="12"/>
        <v>NÃO</v>
      </c>
      <c r="O272" t="str">
        <f t="shared" si="13"/>
        <v/>
      </c>
      <c r="P272" s="52" t="str">
        <f t="shared" si="14"/>
        <v>45601131986367059CAFÉ445602</v>
      </c>
      <c r="Q272" s="1">
        <f>IF(A272=0,"",VLOOKUP($A272,RESUMO!$A$8:$B$83,2,FALSE))</f>
        <v>7</v>
      </c>
    </row>
    <row r="273" spans="1:17" x14ac:dyDescent="0.25">
      <c r="A273" s="53">
        <v>45601</v>
      </c>
      <c r="B273" s="1">
        <v>1</v>
      </c>
      <c r="C273" s="51" t="s">
        <v>274</v>
      </c>
      <c r="D273" s="54" t="s">
        <v>275</v>
      </c>
      <c r="E273" s="43" t="s">
        <v>182</v>
      </c>
      <c r="G273" s="57">
        <v>4</v>
      </c>
      <c r="H273" s="60">
        <v>18</v>
      </c>
      <c r="I273" s="57">
        <v>72</v>
      </c>
      <c r="J273" s="1" t="s">
        <v>329</v>
      </c>
      <c r="K273" s="55" t="s">
        <v>26</v>
      </c>
      <c r="L273" s="1" t="s">
        <v>276</v>
      </c>
      <c r="N273" t="str">
        <f t="shared" si="12"/>
        <v>NÃO</v>
      </c>
      <c r="O273" t="str">
        <f t="shared" si="13"/>
        <v/>
      </c>
      <c r="P273" s="52" t="str">
        <f t="shared" si="14"/>
        <v>45601174879413100CAFÉ445602</v>
      </c>
      <c r="Q273" s="1">
        <f>IF(A273=0,"",VLOOKUP($A273,RESUMO!$A$8:$B$83,2,FALSE))</f>
        <v>7</v>
      </c>
    </row>
    <row r="274" spans="1:17" x14ac:dyDescent="0.25">
      <c r="A274" s="53">
        <v>45601</v>
      </c>
      <c r="B274" s="1">
        <v>1</v>
      </c>
      <c r="C274" s="51" t="s">
        <v>269</v>
      </c>
      <c r="D274" s="54" t="s">
        <v>270</v>
      </c>
      <c r="E274" s="43" t="s">
        <v>182</v>
      </c>
      <c r="G274" s="57">
        <v>4</v>
      </c>
      <c r="H274" s="60">
        <v>17</v>
      </c>
      <c r="I274" s="57">
        <v>68</v>
      </c>
      <c r="J274" s="1" t="s">
        <v>329</v>
      </c>
      <c r="K274" s="55" t="s">
        <v>26</v>
      </c>
      <c r="L274" s="1" t="s">
        <v>277</v>
      </c>
      <c r="N274" t="str">
        <f t="shared" si="12"/>
        <v>NÃO</v>
      </c>
      <c r="O274" t="str">
        <f t="shared" si="13"/>
        <v/>
      </c>
      <c r="P274" s="52" t="str">
        <f t="shared" si="14"/>
        <v>45601109250736606CAFÉ445602</v>
      </c>
      <c r="Q274" s="1">
        <f>IF(A274=0,"",VLOOKUP($A274,RESUMO!$A$8:$B$83,2,FALSE))</f>
        <v>7</v>
      </c>
    </row>
    <row r="275" spans="1:17" x14ac:dyDescent="0.25">
      <c r="A275" s="53">
        <v>45601</v>
      </c>
      <c r="B275" s="1">
        <v>1</v>
      </c>
      <c r="C275" s="51" t="s">
        <v>257</v>
      </c>
      <c r="D275" s="54" t="s">
        <v>258</v>
      </c>
      <c r="E275" s="43" t="s">
        <v>182</v>
      </c>
      <c r="G275" s="57">
        <v>4</v>
      </c>
      <c r="H275" s="60">
        <v>10</v>
      </c>
      <c r="I275" s="57">
        <v>40</v>
      </c>
      <c r="J275" s="1" t="s">
        <v>329</v>
      </c>
      <c r="K275" s="55" t="s">
        <v>26</v>
      </c>
      <c r="L275" s="1" t="s">
        <v>259</v>
      </c>
      <c r="N275" t="str">
        <f t="shared" si="12"/>
        <v>NÃO</v>
      </c>
      <c r="O275" t="str">
        <f t="shared" si="13"/>
        <v/>
      </c>
      <c r="P275" s="52" t="str">
        <f t="shared" si="14"/>
        <v>45601113527660607CAFÉ445602</v>
      </c>
      <c r="Q275" s="1">
        <f>IF(A275=0,"",VLOOKUP($A275,RESUMO!$A$8:$B$83,2,FALSE))</f>
        <v>7</v>
      </c>
    </row>
    <row r="276" spans="1:17" x14ac:dyDescent="0.25">
      <c r="A276" s="53">
        <v>45601</v>
      </c>
      <c r="B276" s="1">
        <v>1</v>
      </c>
      <c r="C276" s="51" t="s">
        <v>319</v>
      </c>
      <c r="D276" s="54" t="s">
        <v>320</v>
      </c>
      <c r="E276" s="43" t="s">
        <v>182</v>
      </c>
      <c r="G276" s="57">
        <v>4</v>
      </c>
      <c r="H276" s="60">
        <v>19</v>
      </c>
      <c r="I276" s="57">
        <v>76</v>
      </c>
      <c r="J276" s="1" t="s">
        <v>329</v>
      </c>
      <c r="K276" s="55" t="s">
        <v>26</v>
      </c>
      <c r="L276" s="1" t="s">
        <v>321</v>
      </c>
      <c r="N276" t="str">
        <f t="shared" si="12"/>
        <v>NÃO</v>
      </c>
      <c r="O276" t="str">
        <f t="shared" si="13"/>
        <v/>
      </c>
      <c r="P276" s="52" t="str">
        <f t="shared" si="14"/>
        <v>45601142619734649CAFÉ445602</v>
      </c>
      <c r="Q276" s="1">
        <f>IF(A276=0,"",VLOOKUP($A276,RESUMO!$A$8:$B$83,2,FALSE))</f>
        <v>7</v>
      </c>
    </row>
    <row r="277" spans="1:17" x14ac:dyDescent="0.25">
      <c r="A277" s="53">
        <v>45601</v>
      </c>
      <c r="B277" s="1">
        <v>3</v>
      </c>
      <c r="C277" s="51" t="s">
        <v>307</v>
      </c>
      <c r="D277" s="54" t="s">
        <v>308</v>
      </c>
      <c r="E277" s="43" t="s">
        <v>363</v>
      </c>
      <c r="G277" s="57">
        <v>976.5</v>
      </c>
      <c r="I277" s="57">
        <v>976.5</v>
      </c>
      <c r="J277" s="1" t="s">
        <v>364</v>
      </c>
      <c r="K277" s="55" t="s">
        <v>118</v>
      </c>
      <c r="N277" t="str">
        <f t="shared" si="12"/>
        <v>NÃO</v>
      </c>
      <c r="O277" t="str">
        <f t="shared" si="13"/>
        <v/>
      </c>
      <c r="P277" s="52" t="str">
        <f t="shared" si="14"/>
        <v>45601334713151000109ALUGUEL DE FORMA E KITS SLUMP - FL 15857976,545612</v>
      </c>
      <c r="Q277" s="1">
        <f>IF(A277=0,"",VLOOKUP($A277,RESUMO!$A$8:$B$83,2,FALSE))</f>
        <v>7</v>
      </c>
    </row>
    <row r="278" spans="1:17" x14ac:dyDescent="0.25">
      <c r="A278" s="53">
        <v>45601</v>
      </c>
      <c r="B278" s="1">
        <v>3</v>
      </c>
      <c r="C278" s="51" t="s">
        <v>307</v>
      </c>
      <c r="D278" s="54" t="s">
        <v>308</v>
      </c>
      <c r="E278" s="43" t="s">
        <v>365</v>
      </c>
      <c r="G278" s="57">
        <v>976.5</v>
      </c>
      <c r="I278" s="57">
        <v>976.5</v>
      </c>
      <c r="J278" s="1" t="s">
        <v>364</v>
      </c>
      <c r="K278" s="55" t="s">
        <v>118</v>
      </c>
      <c r="N278" t="str">
        <f t="shared" si="12"/>
        <v>NÃO</v>
      </c>
      <c r="O278" t="str">
        <f t="shared" si="13"/>
        <v/>
      </c>
      <c r="P278" s="52" t="str">
        <f t="shared" si="14"/>
        <v>45601334713151000109CONTROLE TECNOLOGICO - FL 25604976,545612</v>
      </c>
      <c r="Q278" s="1">
        <f>IF(A278=0,"",VLOOKUP($A278,RESUMO!$A$8:$B$83,2,FALSE))</f>
        <v>7</v>
      </c>
    </row>
    <row r="279" spans="1:17" x14ac:dyDescent="0.25">
      <c r="A279" s="53">
        <v>45616</v>
      </c>
      <c r="B279" s="1">
        <v>3</v>
      </c>
      <c r="C279" s="51" t="s">
        <v>226</v>
      </c>
      <c r="D279" s="54" t="s">
        <v>227</v>
      </c>
      <c r="E279" s="43" t="s">
        <v>335</v>
      </c>
      <c r="G279" s="57">
        <v>1573.5</v>
      </c>
      <c r="I279" s="57">
        <v>1573.5</v>
      </c>
      <c r="J279" s="1" t="s">
        <v>366</v>
      </c>
      <c r="K279" s="55" t="s">
        <v>26</v>
      </c>
      <c r="N279" t="str">
        <f t="shared" si="12"/>
        <v>NÃO</v>
      </c>
      <c r="O279" t="str">
        <f t="shared" si="13"/>
        <v/>
      </c>
      <c r="P279" s="52" t="str">
        <f t="shared" si="14"/>
        <v>45616300360305000104REFERENTE 10/20241573,545615</v>
      </c>
      <c r="Q279" s="1">
        <f>IF(A279=0,"",VLOOKUP($A279,RESUMO!$A$8:$B$83,2,FALSE))</f>
        <v>8</v>
      </c>
    </row>
    <row r="280" spans="1:17" x14ac:dyDescent="0.25">
      <c r="A280" s="53">
        <v>45616</v>
      </c>
      <c r="B280" s="1">
        <v>3</v>
      </c>
      <c r="C280" s="51" t="s">
        <v>229</v>
      </c>
      <c r="D280" s="54" t="s">
        <v>230</v>
      </c>
      <c r="E280" s="43" t="s">
        <v>335</v>
      </c>
      <c r="G280" s="57">
        <v>7320.3</v>
      </c>
      <c r="I280" s="57">
        <v>7320.3</v>
      </c>
      <c r="J280" s="1" t="s">
        <v>366</v>
      </c>
      <c r="K280" s="55" t="s">
        <v>26</v>
      </c>
      <c r="N280" t="str">
        <f t="shared" si="12"/>
        <v>NÃO</v>
      </c>
      <c r="O280" t="str">
        <f t="shared" si="13"/>
        <v/>
      </c>
      <c r="P280" s="52" t="str">
        <f t="shared" si="14"/>
        <v>45616300394460000141REFERENTE 10/20247320,345615</v>
      </c>
      <c r="Q280" s="1">
        <f>IF(A280=0,"",VLOOKUP($A280,RESUMO!$A$8:$B$83,2,FALSE))</f>
        <v>8</v>
      </c>
    </row>
    <row r="281" spans="1:17" x14ac:dyDescent="0.25">
      <c r="A281" s="53">
        <v>45616</v>
      </c>
      <c r="B281" s="1">
        <v>2</v>
      </c>
      <c r="C281" s="51" t="s">
        <v>231</v>
      </c>
      <c r="D281" s="54" t="s">
        <v>232</v>
      </c>
      <c r="E281" s="43" t="s">
        <v>335</v>
      </c>
      <c r="G281" s="57">
        <v>136.80000000000001</v>
      </c>
      <c r="I281" s="57">
        <v>136.80000000000001</v>
      </c>
      <c r="J281" s="1" t="s">
        <v>366</v>
      </c>
      <c r="K281" s="55" t="s">
        <v>26</v>
      </c>
      <c r="L281" s="1" t="s">
        <v>27</v>
      </c>
      <c r="N281" t="str">
        <f t="shared" si="12"/>
        <v>NÃO</v>
      </c>
      <c r="O281" t="str">
        <f t="shared" si="13"/>
        <v/>
      </c>
      <c r="P281" s="52" t="str">
        <f t="shared" si="14"/>
        <v>45616210000000001REFERENTE 10/2024136,845615</v>
      </c>
      <c r="Q281" s="1">
        <f>IF(A281=0,"",VLOOKUP($A281,RESUMO!$A$8:$B$83,2,FALSE))</f>
        <v>8</v>
      </c>
    </row>
    <row r="282" spans="1:17" x14ac:dyDescent="0.25">
      <c r="A282" s="53">
        <v>45616</v>
      </c>
      <c r="B282" s="1">
        <v>3</v>
      </c>
      <c r="C282" s="51" t="s">
        <v>211</v>
      </c>
      <c r="D282" s="54" t="s">
        <v>212</v>
      </c>
      <c r="E282" s="43" t="s">
        <v>367</v>
      </c>
      <c r="G282" s="57">
        <v>2514.33</v>
      </c>
      <c r="I282" s="57">
        <v>2514.33</v>
      </c>
      <c r="J282" s="1" t="s">
        <v>368</v>
      </c>
      <c r="K282" s="55" t="s">
        <v>26</v>
      </c>
      <c r="N282" t="str">
        <f t="shared" si="12"/>
        <v>SIM</v>
      </c>
      <c r="O282" t="str">
        <f t="shared" si="13"/>
        <v/>
      </c>
      <c r="P282" s="52" t="str">
        <f t="shared" si="14"/>
        <v>45616324654133000220CESTAS BASICAS - NF 2628242514,3345624</v>
      </c>
      <c r="Q282" s="1">
        <f>IF(A282=0,"",VLOOKUP($A282,RESUMO!$A$8:$B$83,2,FALSE))</f>
        <v>8</v>
      </c>
    </row>
    <row r="283" spans="1:17" x14ac:dyDescent="0.25">
      <c r="A283" s="53">
        <v>45616</v>
      </c>
      <c r="B283" s="1">
        <v>3</v>
      </c>
      <c r="C283" s="51" t="s">
        <v>106</v>
      </c>
      <c r="D283" s="54" t="s">
        <v>107</v>
      </c>
      <c r="E283" s="43" t="s">
        <v>108</v>
      </c>
      <c r="G283" s="57">
        <v>221.9</v>
      </c>
      <c r="I283" s="57">
        <v>221.9</v>
      </c>
      <c r="J283" s="1" t="s">
        <v>369</v>
      </c>
      <c r="K283" s="55" t="s">
        <v>26</v>
      </c>
      <c r="N283" t="str">
        <f t="shared" si="12"/>
        <v>NÃO</v>
      </c>
      <c r="O283" t="str">
        <f t="shared" si="13"/>
        <v/>
      </c>
      <c r="P283" s="52" t="str">
        <f t="shared" si="14"/>
        <v>45616338727707000177SEGURO COLABORADORES221,945626</v>
      </c>
      <c r="Q283" s="1">
        <f>IF(A283=0,"",VLOOKUP($A283,RESUMO!$A$8:$B$83,2,FALSE))</f>
        <v>8</v>
      </c>
    </row>
    <row r="284" spans="1:17" x14ac:dyDescent="0.25">
      <c r="A284" s="53">
        <v>45616</v>
      </c>
      <c r="B284" s="1">
        <v>3</v>
      </c>
      <c r="C284" s="51" t="s">
        <v>151</v>
      </c>
      <c r="D284" s="54" t="s">
        <v>152</v>
      </c>
      <c r="E284" s="43" t="s">
        <v>370</v>
      </c>
      <c r="G284" s="57">
        <v>1268</v>
      </c>
      <c r="I284" s="57">
        <v>1268</v>
      </c>
      <c r="J284" s="1" t="s">
        <v>371</v>
      </c>
      <c r="K284" s="55" t="s">
        <v>26</v>
      </c>
      <c r="N284" t="str">
        <f t="shared" si="12"/>
        <v>SIM</v>
      </c>
      <c r="O284" t="str">
        <f t="shared" si="13"/>
        <v/>
      </c>
      <c r="P284" s="52" t="str">
        <f t="shared" si="14"/>
        <v>45616351708324000110UNIFORMES - NF 907126845622</v>
      </c>
      <c r="Q284" s="1">
        <f>IF(A284=0,"",VLOOKUP($A284,RESUMO!$A$8:$B$83,2,FALSE))</f>
        <v>8</v>
      </c>
    </row>
    <row r="285" spans="1:17" x14ac:dyDescent="0.25">
      <c r="A285" s="53">
        <v>45616</v>
      </c>
      <c r="B285" s="1">
        <v>3</v>
      </c>
      <c r="C285" s="51" t="s">
        <v>372</v>
      </c>
      <c r="D285" s="54" t="s">
        <v>373</v>
      </c>
      <c r="E285" s="43" t="s">
        <v>374</v>
      </c>
      <c r="G285" s="57">
        <v>349.3</v>
      </c>
      <c r="I285" s="57">
        <v>349.3</v>
      </c>
      <c r="J285" s="1" t="s">
        <v>368</v>
      </c>
      <c r="K285" s="55" t="s">
        <v>26</v>
      </c>
      <c r="N285" t="str">
        <f t="shared" si="12"/>
        <v>SIM</v>
      </c>
      <c r="O285" t="str">
        <f t="shared" si="13"/>
        <v/>
      </c>
      <c r="P285" s="52" t="str">
        <f t="shared" si="14"/>
        <v>45616312463472000240BOTINAS - NF 161129349,345624</v>
      </c>
      <c r="Q285" s="1">
        <f>IF(A285=0,"",VLOOKUP($A285,RESUMO!$A$8:$B$83,2,FALSE))</f>
        <v>8</v>
      </c>
    </row>
    <row r="286" spans="1:17" x14ac:dyDescent="0.25">
      <c r="A286" s="53">
        <v>45616</v>
      </c>
      <c r="B286" s="1">
        <v>3</v>
      </c>
      <c r="C286" s="51" t="s">
        <v>114</v>
      </c>
      <c r="D286" s="54" t="s">
        <v>115</v>
      </c>
      <c r="E286" s="43" t="s">
        <v>375</v>
      </c>
      <c r="G286" s="57">
        <v>320</v>
      </c>
      <c r="I286" s="57">
        <v>320</v>
      </c>
      <c r="J286" s="1" t="s">
        <v>368</v>
      </c>
      <c r="K286" s="55" t="s">
        <v>118</v>
      </c>
      <c r="N286" t="str">
        <f t="shared" si="12"/>
        <v>SIM</v>
      </c>
      <c r="O286" t="str">
        <f t="shared" si="13"/>
        <v/>
      </c>
      <c r="P286" s="52" t="str">
        <f t="shared" si="14"/>
        <v>45616307409393000130MARTELO - NF 2664132045624</v>
      </c>
      <c r="Q286" s="1">
        <f>IF(A286=0,"",VLOOKUP($A286,RESUMO!$A$8:$B$83,2,FALSE))</f>
        <v>8</v>
      </c>
    </row>
    <row r="287" spans="1:17" x14ac:dyDescent="0.25">
      <c r="A287" s="53">
        <v>45616</v>
      </c>
      <c r="B287" s="1">
        <v>3</v>
      </c>
      <c r="C287" s="51" t="s">
        <v>376</v>
      </c>
      <c r="D287" s="54" t="s">
        <v>377</v>
      </c>
      <c r="E287" s="43" t="s">
        <v>378</v>
      </c>
      <c r="G287" s="57">
        <v>264</v>
      </c>
      <c r="I287" s="57">
        <v>264</v>
      </c>
      <c r="J287" s="1" t="s">
        <v>379</v>
      </c>
      <c r="K287" s="55" t="s">
        <v>32</v>
      </c>
      <c r="N287" t="str">
        <f t="shared" si="12"/>
        <v>SIM</v>
      </c>
      <c r="O287" t="str">
        <f t="shared" si="13"/>
        <v/>
      </c>
      <c r="P287" s="52" t="str">
        <f t="shared" si="14"/>
        <v>45616317475666000107LOCAÇÃO DE EQUIPAMENTOS - NF 153826445628</v>
      </c>
      <c r="Q287" s="1">
        <f>IF(A287=0,"",VLOOKUP($A287,RESUMO!$A$8:$B$83,2,FALSE))</f>
        <v>8</v>
      </c>
    </row>
    <row r="288" spans="1:17" x14ac:dyDescent="0.25">
      <c r="A288" s="53">
        <v>45616</v>
      </c>
      <c r="B288" s="1">
        <v>5</v>
      </c>
      <c r="C288" s="51" t="s">
        <v>243</v>
      </c>
      <c r="D288" s="54" t="s">
        <v>244</v>
      </c>
      <c r="E288" s="43" t="s">
        <v>380</v>
      </c>
      <c r="G288" s="57">
        <v>8950</v>
      </c>
      <c r="I288" s="57">
        <v>8950</v>
      </c>
      <c r="J288" s="1" t="s">
        <v>381</v>
      </c>
      <c r="K288" s="55" t="s">
        <v>32</v>
      </c>
      <c r="N288" t="str">
        <f t="shared" si="12"/>
        <v>SIM</v>
      </c>
      <c r="O288" t="str">
        <f t="shared" si="13"/>
        <v>SIM</v>
      </c>
      <c r="P288" s="52" t="str">
        <f t="shared" si="14"/>
        <v>45616513938283000169CONCRETAGEM - NF 1617895045597</v>
      </c>
      <c r="Q288" s="1">
        <f>IF(A288=0,"",VLOOKUP($A288,RESUMO!$A$8:$B$83,2,FALSE))</f>
        <v>8</v>
      </c>
    </row>
    <row r="289" spans="1:17" x14ac:dyDescent="0.25">
      <c r="A289" s="53">
        <v>45616</v>
      </c>
      <c r="B289" s="1">
        <v>3</v>
      </c>
      <c r="C289" s="51" t="s">
        <v>376</v>
      </c>
      <c r="D289" s="54" t="s">
        <v>377</v>
      </c>
      <c r="E289" s="43" t="s">
        <v>382</v>
      </c>
      <c r="G289" s="57">
        <v>980</v>
      </c>
      <c r="I289" s="57">
        <v>980</v>
      </c>
      <c r="J289" s="1" t="s">
        <v>379</v>
      </c>
      <c r="K289" s="55" t="s">
        <v>32</v>
      </c>
      <c r="N289" t="str">
        <f t="shared" si="12"/>
        <v>SIM</v>
      </c>
      <c r="O289" t="str">
        <f t="shared" si="13"/>
        <v/>
      </c>
      <c r="P289" s="52" t="str">
        <f t="shared" si="14"/>
        <v>45616317475666000107LOCAÇÃO DE EQUIPAMENTOS - NF 3874798045628</v>
      </c>
      <c r="Q289" s="1">
        <f>IF(A289=0,"",VLOOKUP($A289,RESUMO!$A$8:$B$83,2,FALSE))</f>
        <v>8</v>
      </c>
    </row>
    <row r="290" spans="1:17" x14ac:dyDescent="0.25">
      <c r="A290" s="53">
        <v>45616</v>
      </c>
      <c r="B290" s="1">
        <v>3</v>
      </c>
      <c r="C290" s="51" t="s">
        <v>178</v>
      </c>
      <c r="D290" s="54" t="s">
        <v>179</v>
      </c>
      <c r="E290" s="43" t="s">
        <v>383</v>
      </c>
      <c r="G290" s="57">
        <v>601.20000000000005</v>
      </c>
      <c r="I290" s="57">
        <v>601.20000000000005</v>
      </c>
      <c r="J290" s="1" t="s">
        <v>379</v>
      </c>
      <c r="K290" s="55" t="s">
        <v>32</v>
      </c>
      <c r="N290" t="str">
        <f t="shared" si="12"/>
        <v>SIM</v>
      </c>
      <c r="O290" t="str">
        <f t="shared" si="13"/>
        <v/>
      </c>
      <c r="P290" s="52" t="str">
        <f t="shared" si="14"/>
        <v>45616332392731000116MATERIAIS DIVERSOS - NF 1572601,245628</v>
      </c>
      <c r="Q290" s="1">
        <f>IF(A290=0,"",VLOOKUP($A290,RESUMO!$A$8:$B$83,2,FALSE))</f>
        <v>8</v>
      </c>
    </row>
    <row r="291" spans="1:17" x14ac:dyDescent="0.25">
      <c r="A291" s="53">
        <v>45616</v>
      </c>
      <c r="B291" s="1">
        <v>3</v>
      </c>
      <c r="C291" s="51" t="s">
        <v>114</v>
      </c>
      <c r="D291" s="54" t="s">
        <v>115</v>
      </c>
      <c r="E291" s="43" t="s">
        <v>384</v>
      </c>
      <c r="G291" s="57">
        <v>222</v>
      </c>
      <c r="I291" s="57">
        <v>222</v>
      </c>
      <c r="J291" s="1" t="s">
        <v>385</v>
      </c>
      <c r="K291" s="55" t="s">
        <v>118</v>
      </c>
      <c r="N291" t="str">
        <f t="shared" si="12"/>
        <v>SIM</v>
      </c>
      <c r="O291" t="str">
        <f t="shared" si="13"/>
        <v/>
      </c>
      <c r="P291" s="52" t="str">
        <f t="shared" si="14"/>
        <v>45616307409393000130SERRA E ESMERILHADEIRA - NF 2672222245630</v>
      </c>
      <c r="Q291" s="1">
        <f>IF(A291=0,"",VLOOKUP($A291,RESUMO!$A$8:$B$83,2,FALSE))</f>
        <v>8</v>
      </c>
    </row>
    <row r="292" spans="1:17" x14ac:dyDescent="0.25">
      <c r="A292" s="53">
        <v>45616</v>
      </c>
      <c r="B292" s="1">
        <v>3</v>
      </c>
      <c r="C292" s="51" t="s">
        <v>155</v>
      </c>
      <c r="D292" s="54" t="s">
        <v>156</v>
      </c>
      <c r="E292" s="43" t="s">
        <v>386</v>
      </c>
      <c r="G292" s="57">
        <v>1685</v>
      </c>
      <c r="I292" s="57">
        <v>1685</v>
      </c>
      <c r="J292" s="1" t="s">
        <v>387</v>
      </c>
      <c r="K292" s="55" t="s">
        <v>32</v>
      </c>
      <c r="N292" t="str">
        <f t="shared" si="12"/>
        <v>SIM</v>
      </c>
      <c r="O292" t="str">
        <f t="shared" si="13"/>
        <v/>
      </c>
      <c r="P292" s="52" t="str">
        <f t="shared" si="14"/>
        <v>45616341518575000188CIMENTO - NF 15317168545632</v>
      </c>
      <c r="Q292" s="1">
        <f>IF(A292=0,"",VLOOKUP($A292,RESUMO!$A$8:$B$83,2,FALSE))</f>
        <v>8</v>
      </c>
    </row>
    <row r="293" spans="1:17" x14ac:dyDescent="0.25">
      <c r="A293" s="53">
        <v>45616</v>
      </c>
      <c r="B293" s="1">
        <v>5</v>
      </c>
      <c r="C293" s="51" t="s">
        <v>388</v>
      </c>
      <c r="D293" s="54" t="s">
        <v>389</v>
      </c>
      <c r="E293" s="43" t="s">
        <v>390</v>
      </c>
      <c r="G293" s="57">
        <v>380</v>
      </c>
      <c r="I293" s="57">
        <v>380</v>
      </c>
      <c r="J293" s="1" t="s">
        <v>354</v>
      </c>
      <c r="K293" s="55" t="s">
        <v>32</v>
      </c>
      <c r="N293" t="str">
        <f t="shared" si="12"/>
        <v>SIM</v>
      </c>
      <c r="O293" t="str">
        <f t="shared" si="13"/>
        <v>SIM</v>
      </c>
      <c r="P293" s="52" t="str">
        <f t="shared" si="14"/>
        <v>45616518850040000279LONA - NF 2887138045607</v>
      </c>
      <c r="Q293" s="1">
        <f>IF(A293=0,"",VLOOKUP($A293,RESUMO!$A$8:$B$83,2,FALSE))</f>
        <v>8</v>
      </c>
    </row>
    <row r="294" spans="1:17" x14ac:dyDescent="0.25">
      <c r="A294" s="53">
        <v>45616</v>
      </c>
      <c r="B294" s="1">
        <v>3</v>
      </c>
      <c r="C294" s="51" t="s">
        <v>155</v>
      </c>
      <c r="D294" s="54" t="s">
        <v>156</v>
      </c>
      <c r="E294" s="43" t="s">
        <v>391</v>
      </c>
      <c r="G294" s="57">
        <v>2076.5</v>
      </c>
      <c r="I294" s="57">
        <v>2076.5</v>
      </c>
      <c r="J294" s="1" t="s">
        <v>392</v>
      </c>
      <c r="K294" s="55" t="s">
        <v>32</v>
      </c>
      <c r="N294" t="str">
        <f t="shared" si="12"/>
        <v>SIM</v>
      </c>
      <c r="O294" t="str">
        <f t="shared" si="13"/>
        <v/>
      </c>
      <c r="P294" s="52" t="str">
        <f t="shared" si="14"/>
        <v>45616341518575000188BRITA E CIMENTO - NF 153802076,545636</v>
      </c>
      <c r="Q294" s="1">
        <f>IF(A294=0,"",VLOOKUP($A294,RESUMO!$A$8:$B$83,2,FALSE))</f>
        <v>8</v>
      </c>
    </row>
    <row r="295" spans="1:17" x14ac:dyDescent="0.25">
      <c r="A295" s="53">
        <v>45616</v>
      </c>
      <c r="B295" s="1">
        <v>3</v>
      </c>
      <c r="C295" s="51" t="s">
        <v>114</v>
      </c>
      <c r="D295" s="54" t="s">
        <v>115</v>
      </c>
      <c r="E295" s="43" t="s">
        <v>393</v>
      </c>
      <c r="G295" s="57">
        <v>90</v>
      </c>
      <c r="I295" s="57">
        <v>90</v>
      </c>
      <c r="J295" s="1" t="s">
        <v>394</v>
      </c>
      <c r="K295" s="55" t="s">
        <v>118</v>
      </c>
      <c r="N295" t="str">
        <f t="shared" si="12"/>
        <v>SIM</v>
      </c>
      <c r="O295" t="str">
        <f t="shared" si="13"/>
        <v/>
      </c>
      <c r="P295" s="52" t="str">
        <f t="shared" si="14"/>
        <v>45616307409393000130SERRA DE VIDEA - NF 27859045618</v>
      </c>
      <c r="Q295" s="1">
        <f>IF(A295=0,"",VLOOKUP($A295,RESUMO!$A$8:$B$83,2,FALSE))</f>
        <v>8</v>
      </c>
    </row>
    <row r="296" spans="1:17" x14ac:dyDescent="0.25">
      <c r="A296" s="53">
        <v>45616</v>
      </c>
      <c r="B296" s="1">
        <v>3</v>
      </c>
      <c r="C296" s="51" t="s">
        <v>163</v>
      </c>
      <c r="D296" s="54" t="s">
        <v>164</v>
      </c>
      <c r="E296" s="43" t="s">
        <v>395</v>
      </c>
      <c r="G296" s="57">
        <v>186</v>
      </c>
      <c r="I296" s="57">
        <v>186</v>
      </c>
      <c r="J296" s="1" t="s">
        <v>396</v>
      </c>
      <c r="K296" s="55" t="s">
        <v>26</v>
      </c>
      <c r="N296" t="str">
        <f t="shared" si="12"/>
        <v>SIM</v>
      </c>
      <c r="O296" t="str">
        <f t="shared" si="13"/>
        <v/>
      </c>
      <c r="P296" s="52" t="str">
        <f t="shared" si="14"/>
        <v>45616330996544000116REALIZAÇÃO DE EXAMES - NF 346518645617</v>
      </c>
      <c r="Q296" s="1">
        <f>IF(A296=0,"",VLOOKUP($A296,RESUMO!$A$8:$B$83,2,FALSE))</f>
        <v>8</v>
      </c>
    </row>
    <row r="297" spans="1:17" x14ac:dyDescent="0.25">
      <c r="A297" s="53">
        <v>45616</v>
      </c>
      <c r="B297" s="1">
        <v>5</v>
      </c>
      <c r="C297" s="51" t="s">
        <v>397</v>
      </c>
      <c r="D297" s="54" t="s">
        <v>398</v>
      </c>
      <c r="E297" s="43" t="s">
        <v>399</v>
      </c>
      <c r="G297" s="57">
        <v>330</v>
      </c>
      <c r="I297" s="57">
        <v>330</v>
      </c>
      <c r="J297" s="1" t="s">
        <v>354</v>
      </c>
      <c r="K297" s="55" t="s">
        <v>67</v>
      </c>
      <c r="N297" t="str">
        <f t="shared" si="12"/>
        <v>SIM</v>
      </c>
      <c r="O297" t="str">
        <f t="shared" si="13"/>
        <v>SIM</v>
      </c>
      <c r="P297" s="52" t="str">
        <f t="shared" si="14"/>
        <v>45616545086515000194TUBO - NF 280433045607</v>
      </c>
      <c r="Q297" s="1">
        <f>IF(A297=0,"",VLOOKUP($A297,RESUMO!$A$8:$B$83,2,FALSE))</f>
        <v>8</v>
      </c>
    </row>
    <row r="298" spans="1:17" x14ac:dyDescent="0.25">
      <c r="A298" s="53">
        <v>45616</v>
      </c>
      <c r="B298" s="1">
        <v>1</v>
      </c>
      <c r="C298" s="51" t="s">
        <v>91</v>
      </c>
      <c r="D298" s="54" t="s">
        <v>92</v>
      </c>
      <c r="E298" s="43" t="s">
        <v>93</v>
      </c>
      <c r="G298" s="57">
        <v>817.2</v>
      </c>
      <c r="I298" s="57">
        <v>817.2</v>
      </c>
      <c r="J298" s="1" t="s">
        <v>366</v>
      </c>
      <c r="K298" s="55" t="s">
        <v>26</v>
      </c>
      <c r="L298" s="1" t="s">
        <v>95</v>
      </c>
      <c r="N298" t="str">
        <f t="shared" si="12"/>
        <v>NÃO</v>
      </c>
      <c r="O298" t="str">
        <f t="shared" si="13"/>
        <v/>
      </c>
      <c r="P298" s="52" t="str">
        <f t="shared" si="14"/>
        <v>45616105519255660SALÁRIO817,245615</v>
      </c>
      <c r="Q298" s="1">
        <f>IF(A298=0,"",VLOOKUP($A298,RESUMO!$A$8:$B$83,2,FALSE))</f>
        <v>8</v>
      </c>
    </row>
    <row r="299" spans="1:17" x14ac:dyDescent="0.25">
      <c r="A299" s="53">
        <v>45616</v>
      </c>
      <c r="B299" s="1">
        <v>1</v>
      </c>
      <c r="C299" s="51" t="s">
        <v>99</v>
      </c>
      <c r="D299" s="54" t="s">
        <v>100</v>
      </c>
      <c r="E299" s="43" t="s">
        <v>93</v>
      </c>
      <c r="G299" s="57">
        <v>1104.8</v>
      </c>
      <c r="I299" s="57">
        <v>1104.8</v>
      </c>
      <c r="J299" s="1" t="s">
        <v>366</v>
      </c>
      <c r="K299" s="55" t="s">
        <v>26</v>
      </c>
      <c r="L299" s="1" t="s">
        <v>101</v>
      </c>
      <c r="N299" t="str">
        <f t="shared" si="12"/>
        <v>NÃO</v>
      </c>
      <c r="O299" t="str">
        <f t="shared" si="13"/>
        <v/>
      </c>
      <c r="P299" s="52" t="str">
        <f t="shared" si="14"/>
        <v>45616102086696558SALÁRIO1104,845615</v>
      </c>
      <c r="Q299" s="1">
        <f>IF(A299=0,"",VLOOKUP($A299,RESUMO!$A$8:$B$83,2,FALSE))</f>
        <v>8</v>
      </c>
    </row>
    <row r="300" spans="1:17" x14ac:dyDescent="0.25">
      <c r="A300" s="53">
        <v>45616</v>
      </c>
      <c r="B300" s="1">
        <v>1</v>
      </c>
      <c r="C300" s="51" t="s">
        <v>189</v>
      </c>
      <c r="D300" s="54" t="s">
        <v>190</v>
      </c>
      <c r="E300" s="43" t="s">
        <v>93</v>
      </c>
      <c r="G300" s="57">
        <v>1104.8</v>
      </c>
      <c r="I300" s="57">
        <v>1104.8</v>
      </c>
      <c r="J300" s="1" t="s">
        <v>366</v>
      </c>
      <c r="K300" s="55" t="s">
        <v>26</v>
      </c>
      <c r="L300" s="1" t="s">
        <v>224</v>
      </c>
      <c r="N300" t="str">
        <f t="shared" si="12"/>
        <v>NÃO</v>
      </c>
      <c r="O300" t="str">
        <f t="shared" si="13"/>
        <v/>
      </c>
      <c r="P300" s="52" t="str">
        <f t="shared" si="14"/>
        <v>45616112409998607SALÁRIO1104,845615</v>
      </c>
      <c r="Q300" s="1">
        <f>IF(A300=0,"",VLOOKUP($A300,RESUMO!$A$8:$B$83,2,FALSE))</f>
        <v>8</v>
      </c>
    </row>
    <row r="301" spans="1:17" x14ac:dyDescent="0.25">
      <c r="A301" s="53">
        <v>45616</v>
      </c>
      <c r="B301" s="1">
        <v>1</v>
      </c>
      <c r="C301" s="51" t="s">
        <v>183</v>
      </c>
      <c r="D301" s="54" t="s">
        <v>184</v>
      </c>
      <c r="E301" s="43" t="s">
        <v>93</v>
      </c>
      <c r="G301" s="57">
        <v>1104.8</v>
      </c>
      <c r="I301" s="57">
        <v>1104.8</v>
      </c>
      <c r="J301" s="1" t="s">
        <v>366</v>
      </c>
      <c r="K301" s="55" t="s">
        <v>26</v>
      </c>
      <c r="L301" s="1" t="s">
        <v>185</v>
      </c>
      <c r="N301" t="str">
        <f t="shared" si="12"/>
        <v>NÃO</v>
      </c>
      <c r="O301" t="str">
        <f t="shared" si="13"/>
        <v/>
      </c>
      <c r="P301" s="52" t="str">
        <f t="shared" si="14"/>
        <v>45616115695872642SALÁRIO1104,845615</v>
      </c>
      <c r="Q301" s="1">
        <f>IF(A301=0,"",VLOOKUP($A301,RESUMO!$A$8:$B$83,2,FALSE))</f>
        <v>8</v>
      </c>
    </row>
    <row r="302" spans="1:17" x14ac:dyDescent="0.25">
      <c r="A302" s="53">
        <v>45616</v>
      </c>
      <c r="B302" s="1">
        <v>1</v>
      </c>
      <c r="C302" s="51" t="s">
        <v>186</v>
      </c>
      <c r="D302" s="54" t="s">
        <v>187</v>
      </c>
      <c r="E302" s="43" t="s">
        <v>93</v>
      </c>
      <c r="G302" s="57">
        <v>1104.8</v>
      </c>
      <c r="I302" s="57">
        <v>1104.8</v>
      </c>
      <c r="J302" s="1" t="s">
        <v>366</v>
      </c>
      <c r="K302" s="55" t="s">
        <v>26</v>
      </c>
      <c r="L302" s="1" t="s">
        <v>188</v>
      </c>
      <c r="N302" t="str">
        <f t="shared" si="12"/>
        <v>NÃO</v>
      </c>
      <c r="O302" t="str">
        <f t="shared" si="13"/>
        <v/>
      </c>
      <c r="P302" s="52" t="str">
        <f t="shared" si="14"/>
        <v>45616131986367059SALÁRIO1104,845615</v>
      </c>
      <c r="Q302" s="1">
        <f>IF(A302=0,"",VLOOKUP($A302,RESUMO!$A$8:$B$83,2,FALSE))</f>
        <v>8</v>
      </c>
    </row>
    <row r="303" spans="1:17" x14ac:dyDescent="0.25">
      <c r="A303" s="53">
        <v>45616</v>
      </c>
      <c r="B303" s="1">
        <v>1</v>
      </c>
      <c r="C303" s="51" t="s">
        <v>274</v>
      </c>
      <c r="D303" s="54" t="s">
        <v>275</v>
      </c>
      <c r="E303" s="43" t="s">
        <v>93</v>
      </c>
      <c r="G303" s="57">
        <v>817.2</v>
      </c>
      <c r="I303" s="57">
        <v>817.2</v>
      </c>
      <c r="J303" s="1" t="s">
        <v>366</v>
      </c>
      <c r="K303" s="55" t="s">
        <v>26</v>
      </c>
      <c r="L303" s="1" t="s">
        <v>276</v>
      </c>
      <c r="N303" t="str">
        <f t="shared" si="12"/>
        <v>NÃO</v>
      </c>
      <c r="O303" t="str">
        <f t="shared" si="13"/>
        <v/>
      </c>
      <c r="P303" s="52" t="str">
        <f t="shared" si="14"/>
        <v>45616174879413100SALÁRIO817,245615</v>
      </c>
      <c r="Q303" s="1">
        <f>IF(A303=0,"",VLOOKUP($A303,RESUMO!$A$8:$B$83,2,FALSE))</f>
        <v>8</v>
      </c>
    </row>
    <row r="304" spans="1:17" x14ac:dyDescent="0.25">
      <c r="A304" s="53">
        <v>45616</v>
      </c>
      <c r="B304" s="1">
        <v>1</v>
      </c>
      <c r="C304" s="51" t="s">
        <v>269</v>
      </c>
      <c r="D304" s="54" t="s">
        <v>270</v>
      </c>
      <c r="E304" s="43" t="s">
        <v>93</v>
      </c>
      <c r="G304" s="57">
        <v>817.2</v>
      </c>
      <c r="I304" s="57">
        <v>817.2</v>
      </c>
      <c r="J304" s="1" t="s">
        <v>366</v>
      </c>
      <c r="K304" s="55" t="s">
        <v>26</v>
      </c>
      <c r="L304" s="1" t="s">
        <v>277</v>
      </c>
      <c r="N304" t="str">
        <f t="shared" si="12"/>
        <v>NÃO</v>
      </c>
      <c r="O304" t="str">
        <f t="shared" si="13"/>
        <v/>
      </c>
      <c r="P304" s="52" t="str">
        <f t="shared" si="14"/>
        <v>45616109250736606SALÁRIO817,245615</v>
      </c>
      <c r="Q304" s="1">
        <f>IF(A304=0,"",VLOOKUP($A304,RESUMO!$A$8:$B$83,2,FALSE))</f>
        <v>8</v>
      </c>
    </row>
    <row r="305" spans="1:17" x14ac:dyDescent="0.25">
      <c r="A305" s="53">
        <v>45616</v>
      </c>
      <c r="B305" s="1">
        <v>1</v>
      </c>
      <c r="C305" s="51" t="s">
        <v>257</v>
      </c>
      <c r="D305" s="54" t="s">
        <v>258</v>
      </c>
      <c r="E305" s="43" t="s">
        <v>93</v>
      </c>
      <c r="G305" s="57">
        <v>642.79999999999995</v>
      </c>
      <c r="I305" s="57">
        <v>642.79999999999995</v>
      </c>
      <c r="J305" s="1" t="s">
        <v>366</v>
      </c>
      <c r="K305" s="55" t="s">
        <v>26</v>
      </c>
      <c r="L305" s="1" t="s">
        <v>259</v>
      </c>
      <c r="N305" t="str">
        <f t="shared" si="12"/>
        <v>NÃO</v>
      </c>
      <c r="O305" t="str">
        <f t="shared" si="13"/>
        <v/>
      </c>
      <c r="P305" s="52" t="str">
        <f t="shared" si="14"/>
        <v>45616113527660607SALÁRIO642,845615</v>
      </c>
      <c r="Q305" s="1">
        <f>IF(A305=0,"",VLOOKUP($A305,RESUMO!$A$8:$B$83,2,FALSE))</f>
        <v>8</v>
      </c>
    </row>
    <row r="306" spans="1:17" x14ac:dyDescent="0.25">
      <c r="A306" s="53">
        <v>45616</v>
      </c>
      <c r="B306" s="1">
        <v>1</v>
      </c>
      <c r="C306" s="51" t="s">
        <v>319</v>
      </c>
      <c r="D306" s="54" t="s">
        <v>320</v>
      </c>
      <c r="E306" s="43" t="s">
        <v>93</v>
      </c>
      <c r="G306" s="57">
        <v>1104.8</v>
      </c>
      <c r="I306" s="57">
        <v>1104.8</v>
      </c>
      <c r="J306" s="1" t="s">
        <v>366</v>
      </c>
      <c r="K306" s="55" t="s">
        <v>26</v>
      </c>
      <c r="L306" s="1" t="s">
        <v>321</v>
      </c>
      <c r="N306" t="str">
        <f t="shared" si="12"/>
        <v>NÃO</v>
      </c>
      <c r="O306" t="str">
        <f t="shared" si="13"/>
        <v/>
      </c>
      <c r="P306" s="52" t="str">
        <f t="shared" si="14"/>
        <v>45616142619734649SALÁRIO1104,845615</v>
      </c>
      <c r="Q306" s="1">
        <f>IF(A306=0,"",VLOOKUP($A306,RESUMO!$A$8:$B$83,2,FALSE))</f>
        <v>8</v>
      </c>
    </row>
    <row r="307" spans="1:17" x14ac:dyDescent="0.25">
      <c r="A307" s="53">
        <v>45616</v>
      </c>
      <c r="B307" s="1">
        <v>1</v>
      </c>
      <c r="C307" s="51" t="s">
        <v>400</v>
      </c>
      <c r="D307" s="54" t="s">
        <v>401</v>
      </c>
      <c r="E307" s="43" t="s">
        <v>93</v>
      </c>
      <c r="G307" s="57">
        <v>557.09</v>
      </c>
      <c r="I307" s="57">
        <v>557.09</v>
      </c>
      <c r="J307" s="1" t="s">
        <v>366</v>
      </c>
      <c r="K307" s="55" t="s">
        <v>26</v>
      </c>
      <c r="L307" s="1" t="s">
        <v>402</v>
      </c>
      <c r="N307" t="str">
        <f t="shared" si="12"/>
        <v>NÃO</v>
      </c>
      <c r="O307" t="str">
        <f t="shared" si="13"/>
        <v/>
      </c>
      <c r="P307" s="52" t="str">
        <f t="shared" si="14"/>
        <v>45616111336324678SALÁRIO557,0945615</v>
      </c>
      <c r="Q307" s="1">
        <f>IF(A307=0,"",VLOOKUP($A307,RESUMO!$A$8:$B$83,2,FALSE))</f>
        <v>8</v>
      </c>
    </row>
    <row r="308" spans="1:17" x14ac:dyDescent="0.25">
      <c r="A308" s="53">
        <v>45616</v>
      </c>
      <c r="B308" s="1">
        <v>1</v>
      </c>
      <c r="C308" s="51" t="s">
        <v>91</v>
      </c>
      <c r="D308" s="54" t="s">
        <v>92</v>
      </c>
      <c r="E308" s="43" t="s">
        <v>403</v>
      </c>
      <c r="G308" s="57">
        <v>340.5</v>
      </c>
      <c r="I308" s="57">
        <v>340.5</v>
      </c>
      <c r="J308" s="1" t="s">
        <v>366</v>
      </c>
      <c r="K308" s="55" t="s">
        <v>26</v>
      </c>
      <c r="L308" s="1" t="s">
        <v>95</v>
      </c>
      <c r="N308" t="str">
        <f t="shared" si="12"/>
        <v>NÃO</v>
      </c>
      <c r="O308" t="str">
        <f t="shared" si="13"/>
        <v/>
      </c>
      <c r="P308" s="52" t="str">
        <f t="shared" si="14"/>
        <v>4561610551925566013º SALÁRIO340,545615</v>
      </c>
      <c r="Q308" s="1">
        <f>IF(A308=0,"",VLOOKUP($A308,RESUMO!$A$8:$B$83,2,FALSE))</f>
        <v>8</v>
      </c>
    </row>
    <row r="309" spans="1:17" x14ac:dyDescent="0.25">
      <c r="A309" s="53">
        <v>45616</v>
      </c>
      <c r="B309" s="1">
        <v>1</v>
      </c>
      <c r="C309" s="51" t="s">
        <v>99</v>
      </c>
      <c r="D309" s="54" t="s">
        <v>100</v>
      </c>
      <c r="E309" s="43" t="s">
        <v>403</v>
      </c>
      <c r="G309" s="57">
        <v>460.33</v>
      </c>
      <c r="I309" s="57">
        <v>460.33</v>
      </c>
      <c r="J309" s="1" t="s">
        <v>366</v>
      </c>
      <c r="K309" s="55" t="s">
        <v>26</v>
      </c>
      <c r="L309" s="1" t="s">
        <v>101</v>
      </c>
      <c r="N309" t="str">
        <f t="shared" si="12"/>
        <v>NÃO</v>
      </c>
      <c r="O309" t="str">
        <f t="shared" si="13"/>
        <v/>
      </c>
      <c r="P309" s="52" t="str">
        <f t="shared" si="14"/>
        <v>4561610208669655813º SALÁRIO460,3345615</v>
      </c>
      <c r="Q309" s="1">
        <f>IF(A309=0,"",VLOOKUP($A309,RESUMO!$A$8:$B$83,2,FALSE))</f>
        <v>8</v>
      </c>
    </row>
    <row r="310" spans="1:17" x14ac:dyDescent="0.25">
      <c r="A310" s="53">
        <v>45616</v>
      </c>
      <c r="B310" s="1">
        <v>1</v>
      </c>
      <c r="C310" s="51" t="s">
        <v>189</v>
      </c>
      <c r="D310" s="54" t="s">
        <v>190</v>
      </c>
      <c r="E310" s="43" t="s">
        <v>403</v>
      </c>
      <c r="G310" s="57">
        <v>345.25</v>
      </c>
      <c r="I310" s="57">
        <v>345.25</v>
      </c>
      <c r="J310" s="1" t="s">
        <v>366</v>
      </c>
      <c r="K310" s="55" t="s">
        <v>26</v>
      </c>
      <c r="L310" s="1" t="s">
        <v>224</v>
      </c>
      <c r="N310" t="str">
        <f t="shared" si="12"/>
        <v>NÃO</v>
      </c>
      <c r="O310" t="str">
        <f t="shared" si="13"/>
        <v/>
      </c>
      <c r="P310" s="52" t="str">
        <f t="shared" si="14"/>
        <v>4561611240999860713º SALÁRIO345,2545615</v>
      </c>
      <c r="Q310" s="1">
        <f>IF(A310=0,"",VLOOKUP($A310,RESUMO!$A$8:$B$83,2,FALSE))</f>
        <v>8</v>
      </c>
    </row>
    <row r="311" spans="1:17" x14ac:dyDescent="0.25">
      <c r="A311" s="53">
        <v>45616</v>
      </c>
      <c r="B311" s="1">
        <v>1</v>
      </c>
      <c r="C311" s="51" t="s">
        <v>183</v>
      </c>
      <c r="D311" s="54" t="s">
        <v>184</v>
      </c>
      <c r="E311" s="43" t="s">
        <v>403</v>
      </c>
      <c r="G311" s="57">
        <v>345.25</v>
      </c>
      <c r="I311" s="57">
        <v>345.25</v>
      </c>
      <c r="J311" s="1" t="s">
        <v>366</v>
      </c>
      <c r="K311" s="55" t="s">
        <v>26</v>
      </c>
      <c r="L311" s="1" t="s">
        <v>185</v>
      </c>
      <c r="N311" t="str">
        <f t="shared" si="12"/>
        <v>NÃO</v>
      </c>
      <c r="O311" t="str">
        <f t="shared" si="13"/>
        <v/>
      </c>
      <c r="P311" s="52" t="str">
        <f t="shared" si="14"/>
        <v>4561611569587264213º SALÁRIO345,2545615</v>
      </c>
      <c r="Q311" s="1">
        <f>IF(A311=0,"",VLOOKUP($A311,RESUMO!$A$8:$B$83,2,FALSE))</f>
        <v>8</v>
      </c>
    </row>
    <row r="312" spans="1:17" x14ac:dyDescent="0.25">
      <c r="A312" s="53">
        <v>45616</v>
      </c>
      <c r="B312" s="1">
        <v>1</v>
      </c>
      <c r="C312" s="51" t="s">
        <v>186</v>
      </c>
      <c r="D312" s="54" t="s">
        <v>187</v>
      </c>
      <c r="E312" s="43" t="s">
        <v>403</v>
      </c>
      <c r="G312" s="57">
        <v>345.25</v>
      </c>
      <c r="I312" s="57">
        <v>345.25</v>
      </c>
      <c r="J312" s="1" t="s">
        <v>366</v>
      </c>
      <c r="K312" s="55" t="s">
        <v>26</v>
      </c>
      <c r="L312" s="1" t="s">
        <v>188</v>
      </c>
      <c r="N312" t="str">
        <f t="shared" si="12"/>
        <v>NÃO</v>
      </c>
      <c r="O312" t="str">
        <f t="shared" si="13"/>
        <v/>
      </c>
      <c r="P312" s="52" t="str">
        <f t="shared" si="14"/>
        <v>4561613198636705913º SALÁRIO345,2545615</v>
      </c>
      <c r="Q312" s="1">
        <f>IF(A312=0,"",VLOOKUP($A312,RESUMO!$A$8:$B$83,2,FALSE))</f>
        <v>8</v>
      </c>
    </row>
    <row r="313" spans="1:17" x14ac:dyDescent="0.25">
      <c r="A313" s="53">
        <v>45616</v>
      </c>
      <c r="B313" s="1">
        <v>1</v>
      </c>
      <c r="C313" s="51" t="s">
        <v>274</v>
      </c>
      <c r="D313" s="54" t="s">
        <v>275</v>
      </c>
      <c r="E313" s="43" t="s">
        <v>403</v>
      </c>
      <c r="G313" s="57">
        <v>170.25</v>
      </c>
      <c r="I313" s="57">
        <v>170.25</v>
      </c>
      <c r="J313" s="1" t="s">
        <v>366</v>
      </c>
      <c r="K313" s="55" t="s">
        <v>26</v>
      </c>
      <c r="L313" s="1" t="s">
        <v>276</v>
      </c>
      <c r="N313" t="str">
        <f t="shared" si="12"/>
        <v>NÃO</v>
      </c>
      <c r="O313" t="str">
        <f t="shared" si="13"/>
        <v/>
      </c>
      <c r="P313" s="52" t="str">
        <f t="shared" si="14"/>
        <v>4561617487941310013º SALÁRIO170,2545615</v>
      </c>
      <c r="Q313" s="1">
        <f>IF(A313=0,"",VLOOKUP($A313,RESUMO!$A$8:$B$83,2,FALSE))</f>
        <v>8</v>
      </c>
    </row>
    <row r="314" spans="1:17" x14ac:dyDescent="0.25">
      <c r="A314" s="53">
        <v>45616</v>
      </c>
      <c r="B314" s="1">
        <v>1</v>
      </c>
      <c r="C314" s="51" t="s">
        <v>269</v>
      </c>
      <c r="D314" s="54" t="s">
        <v>270</v>
      </c>
      <c r="E314" s="43" t="s">
        <v>403</v>
      </c>
      <c r="G314" s="57">
        <v>170.25</v>
      </c>
      <c r="I314" s="57">
        <v>170.25</v>
      </c>
      <c r="J314" s="1" t="s">
        <v>366</v>
      </c>
      <c r="K314" s="55" t="s">
        <v>26</v>
      </c>
      <c r="L314" s="1" t="s">
        <v>277</v>
      </c>
      <c r="N314" t="str">
        <f t="shared" si="12"/>
        <v>NÃO</v>
      </c>
      <c r="O314" t="str">
        <f t="shared" si="13"/>
        <v/>
      </c>
      <c r="P314" s="52" t="str">
        <f t="shared" si="14"/>
        <v>4561610925073660613º SALÁRIO170,2545615</v>
      </c>
      <c r="Q314" s="1">
        <f>IF(A314=0,"",VLOOKUP($A314,RESUMO!$A$8:$B$83,2,FALSE))</f>
        <v>8</v>
      </c>
    </row>
    <row r="315" spans="1:17" x14ac:dyDescent="0.25">
      <c r="A315" s="53">
        <v>45616</v>
      </c>
      <c r="B315" s="1">
        <v>1</v>
      </c>
      <c r="C315" s="51" t="s">
        <v>257</v>
      </c>
      <c r="D315" s="54" t="s">
        <v>258</v>
      </c>
      <c r="E315" s="43" t="s">
        <v>403</v>
      </c>
      <c r="G315" s="57">
        <v>133.91999999999999</v>
      </c>
      <c r="I315" s="57">
        <v>133.91999999999999</v>
      </c>
      <c r="J315" s="1" t="s">
        <v>366</v>
      </c>
      <c r="K315" s="55" t="s">
        <v>26</v>
      </c>
      <c r="L315" s="1" t="s">
        <v>259</v>
      </c>
      <c r="N315" t="str">
        <f t="shared" si="12"/>
        <v>NÃO</v>
      </c>
      <c r="O315" t="str">
        <f t="shared" si="13"/>
        <v/>
      </c>
      <c r="P315" s="52" t="str">
        <f t="shared" si="14"/>
        <v>4561611352766060713º SALÁRIO133,9245615</v>
      </c>
      <c r="Q315" s="1">
        <f>IF(A315=0,"",VLOOKUP($A315,RESUMO!$A$8:$B$83,2,FALSE))</f>
        <v>8</v>
      </c>
    </row>
    <row r="316" spans="1:17" x14ac:dyDescent="0.25">
      <c r="A316" s="53">
        <v>45616</v>
      </c>
      <c r="B316" s="1">
        <v>1</v>
      </c>
      <c r="C316" s="51" t="s">
        <v>319</v>
      </c>
      <c r="D316" s="54" t="s">
        <v>320</v>
      </c>
      <c r="E316" s="43" t="s">
        <v>403</v>
      </c>
      <c r="G316" s="57">
        <v>115.08</v>
      </c>
      <c r="I316" s="57">
        <v>115.08</v>
      </c>
      <c r="J316" s="1" t="s">
        <v>366</v>
      </c>
      <c r="K316" s="55" t="s">
        <v>26</v>
      </c>
      <c r="L316" s="1" t="s">
        <v>321</v>
      </c>
      <c r="N316" t="str">
        <f t="shared" si="12"/>
        <v>NÃO</v>
      </c>
      <c r="O316" t="str">
        <f t="shared" si="13"/>
        <v/>
      </c>
      <c r="P316" s="52" t="str">
        <f t="shared" si="14"/>
        <v>4561614261973464913º SALÁRIO115,0845615</v>
      </c>
      <c r="Q316" s="1">
        <f>IF(A316=0,"",VLOOKUP($A316,RESUMO!$A$8:$B$83,2,FALSE))</f>
        <v>8</v>
      </c>
    </row>
    <row r="317" spans="1:17" x14ac:dyDescent="0.25">
      <c r="A317" s="53">
        <v>45616</v>
      </c>
      <c r="B317" s="1">
        <v>1</v>
      </c>
      <c r="C317" s="51" t="s">
        <v>400</v>
      </c>
      <c r="D317" s="54" t="s">
        <v>401</v>
      </c>
      <c r="E317" s="43" t="s">
        <v>403</v>
      </c>
      <c r="G317" s="57">
        <v>66.959999999999994</v>
      </c>
      <c r="I317" s="57">
        <v>66.959999999999994</v>
      </c>
      <c r="J317" s="1" t="s">
        <v>366</v>
      </c>
      <c r="K317" s="55" t="s">
        <v>26</v>
      </c>
      <c r="L317" s="1" t="s">
        <v>402</v>
      </c>
      <c r="N317" t="str">
        <f t="shared" si="12"/>
        <v>NÃO</v>
      </c>
      <c r="O317" t="str">
        <f t="shared" si="13"/>
        <v/>
      </c>
      <c r="P317" s="52" t="str">
        <f t="shared" si="14"/>
        <v>4561611133632467813º SALÁRIO66,9645615</v>
      </c>
      <c r="Q317" s="1">
        <f>IF(A317=0,"",VLOOKUP($A317,RESUMO!$A$8:$B$83,2,FALSE))</f>
        <v>8</v>
      </c>
    </row>
    <row r="318" spans="1:17" x14ac:dyDescent="0.25">
      <c r="A318" s="53">
        <v>45616</v>
      </c>
      <c r="B318" s="1">
        <v>1</v>
      </c>
      <c r="C318" s="51" t="s">
        <v>35</v>
      </c>
      <c r="D318" s="54" t="s">
        <v>36</v>
      </c>
      <c r="E318" s="43" t="s">
        <v>37</v>
      </c>
      <c r="G318" s="57">
        <v>350</v>
      </c>
      <c r="H318" s="60">
        <v>10</v>
      </c>
      <c r="I318" s="57">
        <v>3500</v>
      </c>
      <c r="J318" s="1" t="s">
        <v>366</v>
      </c>
      <c r="K318" s="55" t="s">
        <v>26</v>
      </c>
      <c r="L318" s="1" t="s">
        <v>38</v>
      </c>
      <c r="N318" t="str">
        <f t="shared" si="12"/>
        <v>NÃO</v>
      </c>
      <c r="O318" t="str">
        <f t="shared" si="13"/>
        <v/>
      </c>
      <c r="P318" s="52" t="str">
        <f t="shared" si="14"/>
        <v>45616106240368636DIÁRIA35045615</v>
      </c>
      <c r="Q318" s="1">
        <f>IF(A318=0,"",VLOOKUP($A318,RESUMO!$A$8:$B$83,2,FALSE))</f>
        <v>8</v>
      </c>
    </row>
    <row r="319" spans="1:17" x14ac:dyDescent="0.25">
      <c r="A319" s="53">
        <v>45616</v>
      </c>
      <c r="B319" s="1">
        <v>5</v>
      </c>
      <c r="C319" s="51" t="s">
        <v>400</v>
      </c>
      <c r="D319" s="54" t="s">
        <v>401</v>
      </c>
      <c r="E319" s="43" t="s">
        <v>271</v>
      </c>
      <c r="G319" s="57">
        <v>629</v>
      </c>
      <c r="I319" s="57">
        <v>629</v>
      </c>
      <c r="J319" s="1" t="s">
        <v>299</v>
      </c>
      <c r="K319" s="55" t="s">
        <v>26</v>
      </c>
      <c r="N319" t="str">
        <f t="shared" si="12"/>
        <v>NÃO</v>
      </c>
      <c r="O319" t="str">
        <f t="shared" si="13"/>
        <v>SIM</v>
      </c>
      <c r="P319" s="52" t="str">
        <f t="shared" si="14"/>
        <v>45616511336324678VT E CAFÉ62945601</v>
      </c>
      <c r="Q319" s="1">
        <f>IF(A319=0,"",VLOOKUP($A319,RESUMO!$A$8:$B$83,2,FALSE))</f>
        <v>8</v>
      </c>
    </row>
    <row r="320" spans="1:17" x14ac:dyDescent="0.25">
      <c r="A320" s="53">
        <v>45616</v>
      </c>
      <c r="B320" s="1">
        <v>5</v>
      </c>
      <c r="C320" s="51" t="s">
        <v>331</v>
      </c>
      <c r="D320" s="54" t="s">
        <v>332</v>
      </c>
      <c r="E320" s="43" t="s">
        <v>404</v>
      </c>
      <c r="G320" s="57">
        <v>1825.5</v>
      </c>
      <c r="I320" s="57">
        <v>1825.5</v>
      </c>
      <c r="J320" s="1" t="s">
        <v>405</v>
      </c>
      <c r="K320" s="55" t="s">
        <v>32</v>
      </c>
      <c r="N320" t="str">
        <f t="shared" si="12"/>
        <v>SIM</v>
      </c>
      <c r="O320" t="str">
        <f t="shared" si="13"/>
        <v>SIM</v>
      </c>
      <c r="P320" s="52" t="str">
        <f t="shared" si="14"/>
        <v>45616505512402000270EMCEKRETE - AGUARDANDO NF1825,545608</v>
      </c>
      <c r="Q320" s="1">
        <f>IF(A320=0,"",VLOOKUP($A320,RESUMO!$A$8:$B$83,2,FALSE))</f>
        <v>8</v>
      </c>
    </row>
    <row r="321" spans="1:17" x14ac:dyDescent="0.25">
      <c r="A321" s="42">
        <v>45631</v>
      </c>
      <c r="B321" s="56">
        <v>1</v>
      </c>
      <c r="C321" t="s">
        <v>406</v>
      </c>
      <c r="D321" t="s">
        <v>401</v>
      </c>
      <c r="E321" t="s">
        <v>93</v>
      </c>
      <c r="G321" s="63">
        <v>632.09</v>
      </c>
      <c r="H321">
        <v>1</v>
      </c>
      <c r="I321" s="63">
        <v>632.09</v>
      </c>
      <c r="J321" s="42">
        <v>45632</v>
      </c>
      <c r="K321" t="s">
        <v>26</v>
      </c>
      <c r="L321" t="s">
        <v>402</v>
      </c>
      <c r="N321" t="str">
        <f t="shared" si="12"/>
        <v>NÃO</v>
      </c>
      <c r="O321" t="str">
        <f t="shared" si="13"/>
        <v/>
      </c>
      <c r="P321" s="52" t="str">
        <f t="shared" si="14"/>
        <v>45631100011336324678SALÁRIO632,0945632</v>
      </c>
      <c r="Q321" s="1">
        <f>IF(A321=0,"",VLOOKUP($A321,RESUMO!$A$8:$B$83,2,FALSE))</f>
        <v>9</v>
      </c>
    </row>
    <row r="322" spans="1:17" x14ac:dyDescent="0.25">
      <c r="A322" s="42">
        <v>45631</v>
      </c>
      <c r="B322" s="56">
        <v>1</v>
      </c>
      <c r="C322" t="s">
        <v>406</v>
      </c>
      <c r="D322" t="s">
        <v>401</v>
      </c>
      <c r="E322" t="s">
        <v>181</v>
      </c>
      <c r="G322" s="63">
        <v>33</v>
      </c>
      <c r="H322">
        <v>13</v>
      </c>
      <c r="I322" s="63">
        <v>429</v>
      </c>
      <c r="J322" s="42">
        <v>45632</v>
      </c>
      <c r="K322" t="s">
        <v>26</v>
      </c>
      <c r="L322" t="s">
        <v>402</v>
      </c>
      <c r="N322" t="str">
        <f t="shared" ref="N322:N385" si="15">IF(ISERROR(SEARCH("NF",E322,1)),"NÃO","SIM")</f>
        <v>NÃO</v>
      </c>
      <c r="O322" t="str">
        <f t="shared" ref="O322:O385" si="16">IF($B322=5,"SIM","")</f>
        <v/>
      </c>
      <c r="P322" s="52" t="str">
        <f t="shared" ref="P322:P385" si="17">A322&amp;B322&amp;C322&amp;E322&amp;G322&amp;EDATE(J322,0)</f>
        <v>45631100011336324678TRANSPORTE3345632</v>
      </c>
      <c r="Q322" s="1">
        <f>IF(A322=0,"",VLOOKUP($A322,RESUMO!$A$8:$B$83,2,FALSE))</f>
        <v>9</v>
      </c>
    </row>
    <row r="323" spans="1:17" x14ac:dyDescent="0.25">
      <c r="A323" s="42">
        <v>45631</v>
      </c>
      <c r="B323" s="56">
        <v>1</v>
      </c>
      <c r="C323" t="s">
        <v>406</v>
      </c>
      <c r="D323" t="s">
        <v>401</v>
      </c>
      <c r="E323" t="s">
        <v>182</v>
      </c>
      <c r="G323" s="63">
        <v>4</v>
      </c>
      <c r="H323">
        <v>13</v>
      </c>
      <c r="I323" s="63">
        <v>52</v>
      </c>
      <c r="J323" s="42">
        <v>45632</v>
      </c>
      <c r="K323" t="s">
        <v>26</v>
      </c>
      <c r="L323" t="s">
        <v>402</v>
      </c>
      <c r="N323" t="str">
        <f t="shared" si="15"/>
        <v>NÃO</v>
      </c>
      <c r="O323" t="str">
        <f t="shared" si="16"/>
        <v/>
      </c>
      <c r="P323" s="52" t="str">
        <f t="shared" si="17"/>
        <v>45631100011336324678CAFÉ445632</v>
      </c>
      <c r="Q323" s="1">
        <f>IF(A323=0,"",VLOOKUP($A323,RESUMO!$A$8:$B$83,2,FALSE))</f>
        <v>9</v>
      </c>
    </row>
    <row r="324" spans="1:17" x14ac:dyDescent="0.25">
      <c r="A324" s="42">
        <v>45631</v>
      </c>
      <c r="B324" s="56">
        <v>1</v>
      </c>
      <c r="C324" t="s">
        <v>407</v>
      </c>
      <c r="D324" t="s">
        <v>184</v>
      </c>
      <c r="E324" t="s">
        <v>93</v>
      </c>
      <c r="G324" s="63">
        <v>1426.95</v>
      </c>
      <c r="H324">
        <v>1</v>
      </c>
      <c r="I324" s="63">
        <v>1426.95</v>
      </c>
      <c r="J324" s="42">
        <v>45632</v>
      </c>
      <c r="K324" t="s">
        <v>26</v>
      </c>
      <c r="L324" t="s">
        <v>185</v>
      </c>
      <c r="N324" t="str">
        <f t="shared" si="15"/>
        <v>NÃO</v>
      </c>
      <c r="O324" t="str">
        <f t="shared" si="16"/>
        <v/>
      </c>
      <c r="P324" s="52" t="str">
        <f t="shared" si="17"/>
        <v>45631100015695872642SALÁRIO1426,9545632</v>
      </c>
      <c r="Q324" s="1">
        <f>IF(A324=0,"",VLOOKUP($A324,RESUMO!$A$8:$B$83,2,FALSE))</f>
        <v>9</v>
      </c>
    </row>
    <row r="325" spans="1:17" x14ac:dyDescent="0.25">
      <c r="A325" s="42">
        <v>45631</v>
      </c>
      <c r="B325" s="56">
        <v>1</v>
      </c>
      <c r="C325" t="s">
        <v>407</v>
      </c>
      <c r="D325" t="s">
        <v>184</v>
      </c>
      <c r="E325" t="s">
        <v>181</v>
      </c>
      <c r="G325" s="63">
        <v>43.5</v>
      </c>
      <c r="H325">
        <v>15</v>
      </c>
      <c r="I325" s="63">
        <v>652.5</v>
      </c>
      <c r="J325" s="42">
        <v>45632</v>
      </c>
      <c r="K325" t="s">
        <v>26</v>
      </c>
      <c r="L325" t="s">
        <v>185</v>
      </c>
      <c r="N325" t="str">
        <f t="shared" si="15"/>
        <v>NÃO</v>
      </c>
      <c r="O325" t="str">
        <f t="shared" si="16"/>
        <v/>
      </c>
      <c r="P325" s="52" t="str">
        <f t="shared" si="17"/>
        <v>45631100015695872642TRANSPORTE43,545632</v>
      </c>
      <c r="Q325" s="1">
        <f>IF(A325=0,"",VLOOKUP($A325,RESUMO!$A$8:$B$83,2,FALSE))</f>
        <v>9</v>
      </c>
    </row>
    <row r="326" spans="1:17" x14ac:dyDescent="0.25">
      <c r="A326" s="42">
        <v>45631</v>
      </c>
      <c r="B326" s="56">
        <v>1</v>
      </c>
      <c r="C326" t="s">
        <v>407</v>
      </c>
      <c r="D326" t="s">
        <v>184</v>
      </c>
      <c r="E326" t="s">
        <v>182</v>
      </c>
      <c r="G326" s="63">
        <v>4</v>
      </c>
      <c r="H326">
        <v>15</v>
      </c>
      <c r="I326" s="63">
        <v>60</v>
      </c>
      <c r="J326" s="42">
        <v>45632</v>
      </c>
      <c r="K326" t="s">
        <v>26</v>
      </c>
      <c r="L326" t="s">
        <v>185</v>
      </c>
      <c r="N326" t="str">
        <f t="shared" si="15"/>
        <v>NÃO</v>
      </c>
      <c r="O326" t="str">
        <f t="shared" si="16"/>
        <v/>
      </c>
      <c r="P326" s="52" t="str">
        <f t="shared" si="17"/>
        <v>45631100015695872642CAFÉ445632</v>
      </c>
      <c r="Q326" s="1">
        <f>IF(A326=0,"",VLOOKUP($A326,RESUMO!$A$8:$B$83,2,FALSE))</f>
        <v>9</v>
      </c>
    </row>
    <row r="327" spans="1:17" x14ac:dyDescent="0.25">
      <c r="A327" s="42">
        <v>45631</v>
      </c>
      <c r="B327" s="56">
        <v>1</v>
      </c>
      <c r="C327" t="s">
        <v>408</v>
      </c>
      <c r="D327" t="s">
        <v>100</v>
      </c>
      <c r="E327" t="s">
        <v>93</v>
      </c>
      <c r="G327" s="63">
        <v>1426.95</v>
      </c>
      <c r="H327">
        <v>1</v>
      </c>
      <c r="I327" s="63">
        <v>1426.95</v>
      </c>
      <c r="J327" s="42">
        <v>45632</v>
      </c>
      <c r="K327" t="s">
        <v>26</v>
      </c>
      <c r="L327" t="s">
        <v>101</v>
      </c>
      <c r="N327" t="str">
        <f t="shared" si="15"/>
        <v>NÃO</v>
      </c>
      <c r="O327" t="str">
        <f t="shared" si="16"/>
        <v/>
      </c>
      <c r="P327" s="52" t="str">
        <f t="shared" si="17"/>
        <v>45631100002086696558SALÁRIO1426,9545632</v>
      </c>
      <c r="Q327" s="1">
        <f>IF(A327=0,"",VLOOKUP($A327,RESUMO!$A$8:$B$83,2,FALSE))</f>
        <v>9</v>
      </c>
    </row>
    <row r="328" spans="1:17" x14ac:dyDescent="0.25">
      <c r="A328" s="42">
        <v>45631</v>
      </c>
      <c r="B328" s="56">
        <v>1</v>
      </c>
      <c r="C328" t="s">
        <v>408</v>
      </c>
      <c r="D328" t="s">
        <v>100</v>
      </c>
      <c r="E328" t="s">
        <v>181</v>
      </c>
      <c r="G328" s="63">
        <v>43.5</v>
      </c>
      <c r="H328">
        <v>15</v>
      </c>
      <c r="I328" s="63">
        <v>652.5</v>
      </c>
      <c r="J328" s="42">
        <v>45632</v>
      </c>
      <c r="K328" t="s">
        <v>26</v>
      </c>
      <c r="L328" t="s">
        <v>101</v>
      </c>
      <c r="N328" t="str">
        <f t="shared" si="15"/>
        <v>NÃO</v>
      </c>
      <c r="O328" t="str">
        <f t="shared" si="16"/>
        <v/>
      </c>
      <c r="P328" s="52" t="str">
        <f t="shared" si="17"/>
        <v>45631100002086696558TRANSPORTE43,545632</v>
      </c>
      <c r="Q328" s="1">
        <f>IF(A328=0,"",VLOOKUP($A328,RESUMO!$A$8:$B$83,2,FALSE))</f>
        <v>9</v>
      </c>
    </row>
    <row r="329" spans="1:17" x14ac:dyDescent="0.25">
      <c r="A329" s="42">
        <v>45631</v>
      </c>
      <c r="B329" s="56">
        <v>1</v>
      </c>
      <c r="C329" t="s">
        <v>408</v>
      </c>
      <c r="D329" t="s">
        <v>100</v>
      </c>
      <c r="E329" t="s">
        <v>182</v>
      </c>
      <c r="G329" s="63">
        <v>4</v>
      </c>
      <c r="H329">
        <v>15</v>
      </c>
      <c r="I329" s="63">
        <v>60</v>
      </c>
      <c r="J329" s="42">
        <v>45632</v>
      </c>
      <c r="K329" t="s">
        <v>26</v>
      </c>
      <c r="L329" t="s">
        <v>101</v>
      </c>
      <c r="N329" t="str">
        <f t="shared" si="15"/>
        <v>NÃO</v>
      </c>
      <c r="O329" t="str">
        <f t="shared" si="16"/>
        <v/>
      </c>
      <c r="P329" s="52" t="str">
        <f t="shared" si="17"/>
        <v>45631100002086696558CAFÉ445632</v>
      </c>
      <c r="Q329" s="1">
        <f>IF(A329=0,"",VLOOKUP($A329,RESUMO!$A$8:$B$83,2,FALSE))</f>
        <v>9</v>
      </c>
    </row>
    <row r="330" spans="1:17" x14ac:dyDescent="0.25">
      <c r="A330" s="42">
        <v>45631</v>
      </c>
      <c r="B330" s="56">
        <v>1</v>
      </c>
      <c r="C330" t="s">
        <v>409</v>
      </c>
      <c r="D330" t="s">
        <v>187</v>
      </c>
      <c r="E330" t="s">
        <v>93</v>
      </c>
      <c r="G330" s="63">
        <v>1426.95</v>
      </c>
      <c r="H330">
        <v>1</v>
      </c>
      <c r="I330" s="63">
        <v>1426.95</v>
      </c>
      <c r="J330" s="42">
        <v>45632</v>
      </c>
      <c r="K330" t="s">
        <v>26</v>
      </c>
      <c r="L330" t="s">
        <v>188</v>
      </c>
      <c r="N330" t="str">
        <f t="shared" si="15"/>
        <v>NÃO</v>
      </c>
      <c r="O330" t="str">
        <f t="shared" si="16"/>
        <v/>
      </c>
      <c r="P330" s="52" t="str">
        <f t="shared" si="17"/>
        <v>45631100031986367059SALÁRIO1426,9545632</v>
      </c>
      <c r="Q330" s="1">
        <f>IF(A330=0,"",VLOOKUP($A330,RESUMO!$A$8:$B$83,2,FALSE))</f>
        <v>9</v>
      </c>
    </row>
    <row r="331" spans="1:17" x14ac:dyDescent="0.25">
      <c r="A331" s="42">
        <v>45631</v>
      </c>
      <c r="B331" s="56">
        <v>1</v>
      </c>
      <c r="C331" t="s">
        <v>409</v>
      </c>
      <c r="D331" t="s">
        <v>187</v>
      </c>
      <c r="E331" t="s">
        <v>181</v>
      </c>
      <c r="G331" s="63">
        <v>43.5</v>
      </c>
      <c r="H331">
        <v>15</v>
      </c>
      <c r="I331" s="63">
        <v>652.5</v>
      </c>
      <c r="J331" s="42">
        <v>45632</v>
      </c>
      <c r="K331" t="s">
        <v>26</v>
      </c>
      <c r="L331" t="s">
        <v>188</v>
      </c>
      <c r="N331" t="str">
        <f t="shared" si="15"/>
        <v>NÃO</v>
      </c>
      <c r="O331" t="str">
        <f t="shared" si="16"/>
        <v/>
      </c>
      <c r="P331" s="52" t="str">
        <f t="shared" si="17"/>
        <v>45631100031986367059TRANSPORTE43,545632</v>
      </c>
      <c r="Q331" s="1">
        <f>IF(A331=0,"",VLOOKUP($A331,RESUMO!$A$8:$B$83,2,FALSE))</f>
        <v>9</v>
      </c>
    </row>
    <row r="332" spans="1:17" x14ac:dyDescent="0.25">
      <c r="A332" s="42">
        <v>45631</v>
      </c>
      <c r="B332" s="56">
        <v>1</v>
      </c>
      <c r="C332" t="s">
        <v>409</v>
      </c>
      <c r="D332" t="s">
        <v>187</v>
      </c>
      <c r="E332" t="s">
        <v>182</v>
      </c>
      <c r="G332" s="63">
        <v>4</v>
      </c>
      <c r="H332">
        <v>15</v>
      </c>
      <c r="I332" s="63">
        <v>60</v>
      </c>
      <c r="J332" s="42">
        <v>45632</v>
      </c>
      <c r="K332" t="s">
        <v>26</v>
      </c>
      <c r="L332" t="s">
        <v>188</v>
      </c>
      <c r="N332" t="str">
        <f t="shared" si="15"/>
        <v>NÃO</v>
      </c>
      <c r="O332" t="str">
        <f t="shared" si="16"/>
        <v/>
      </c>
      <c r="P332" s="52" t="str">
        <f t="shared" si="17"/>
        <v>45631100031986367059CAFÉ445632</v>
      </c>
      <c r="Q332" s="1">
        <f>IF(A332=0,"",VLOOKUP($A332,RESUMO!$A$8:$B$83,2,FALSE))</f>
        <v>9</v>
      </c>
    </row>
    <row r="333" spans="1:17" x14ac:dyDescent="0.25">
      <c r="A333" s="42">
        <v>45631</v>
      </c>
      <c r="B333" s="56">
        <v>1</v>
      </c>
      <c r="C333" t="s">
        <v>410</v>
      </c>
      <c r="D333" t="s">
        <v>270</v>
      </c>
      <c r="E333" t="s">
        <v>93</v>
      </c>
      <c r="G333" s="63">
        <v>1063.1099999999999</v>
      </c>
      <c r="H333">
        <v>1</v>
      </c>
      <c r="I333" s="63">
        <v>1063.1099999999999</v>
      </c>
      <c r="J333" s="42">
        <v>45632</v>
      </c>
      <c r="K333" t="s">
        <v>26</v>
      </c>
      <c r="L333" t="s">
        <v>277</v>
      </c>
      <c r="N333" t="str">
        <f t="shared" si="15"/>
        <v>NÃO</v>
      </c>
      <c r="O333" t="str">
        <f t="shared" si="16"/>
        <v/>
      </c>
      <c r="P333" s="52" t="str">
        <f t="shared" si="17"/>
        <v>45631100009250736606SALÁRIO1063,1145632</v>
      </c>
      <c r="Q333" s="1">
        <f>IF(A333=0,"",VLOOKUP($A333,RESUMO!$A$8:$B$83,2,FALSE))</f>
        <v>9</v>
      </c>
    </row>
    <row r="334" spans="1:17" x14ac:dyDescent="0.25">
      <c r="A334" s="42">
        <v>45631</v>
      </c>
      <c r="B334" s="56">
        <v>1</v>
      </c>
      <c r="C334" t="s">
        <v>410</v>
      </c>
      <c r="D334" t="s">
        <v>270</v>
      </c>
      <c r="E334" t="s">
        <v>181</v>
      </c>
      <c r="G334" s="63">
        <v>43.5</v>
      </c>
      <c r="H334">
        <v>14</v>
      </c>
      <c r="I334" s="63">
        <v>609</v>
      </c>
      <c r="J334" s="42">
        <v>45632</v>
      </c>
      <c r="K334" t="s">
        <v>26</v>
      </c>
      <c r="L334" t="s">
        <v>277</v>
      </c>
      <c r="N334" t="str">
        <f t="shared" si="15"/>
        <v>NÃO</v>
      </c>
      <c r="O334" t="str">
        <f t="shared" si="16"/>
        <v/>
      </c>
      <c r="P334" s="52" t="str">
        <f t="shared" si="17"/>
        <v>45631100009250736606TRANSPORTE43,545632</v>
      </c>
      <c r="Q334" s="1">
        <f>IF(A334=0,"",VLOOKUP($A334,RESUMO!$A$8:$B$83,2,FALSE))</f>
        <v>9</v>
      </c>
    </row>
    <row r="335" spans="1:17" x14ac:dyDescent="0.25">
      <c r="A335" s="42">
        <v>45631</v>
      </c>
      <c r="B335" s="56">
        <v>1</v>
      </c>
      <c r="C335" t="s">
        <v>410</v>
      </c>
      <c r="D335" t="s">
        <v>270</v>
      </c>
      <c r="E335" t="s">
        <v>182</v>
      </c>
      <c r="G335" s="63">
        <v>4</v>
      </c>
      <c r="H335">
        <v>14</v>
      </c>
      <c r="I335" s="63">
        <v>56</v>
      </c>
      <c r="J335" s="42">
        <v>45632</v>
      </c>
      <c r="K335" t="s">
        <v>26</v>
      </c>
      <c r="L335" t="s">
        <v>277</v>
      </c>
      <c r="N335" t="str">
        <f t="shared" si="15"/>
        <v>NÃO</v>
      </c>
      <c r="O335" t="str">
        <f t="shared" si="16"/>
        <v/>
      </c>
      <c r="P335" s="52" t="str">
        <f t="shared" si="17"/>
        <v>45631100009250736606CAFÉ445632</v>
      </c>
      <c r="Q335" s="1">
        <f>IF(A335=0,"",VLOOKUP($A335,RESUMO!$A$8:$B$83,2,FALSE))</f>
        <v>9</v>
      </c>
    </row>
    <row r="336" spans="1:17" x14ac:dyDescent="0.25">
      <c r="A336" s="42">
        <v>45631</v>
      </c>
      <c r="B336" s="56">
        <v>1</v>
      </c>
      <c r="C336" t="s">
        <v>411</v>
      </c>
      <c r="D336" t="s">
        <v>190</v>
      </c>
      <c r="E336" t="s">
        <v>93</v>
      </c>
      <c r="G336" s="63">
        <v>1426.95</v>
      </c>
      <c r="H336">
        <v>1</v>
      </c>
      <c r="I336" s="63">
        <v>1426.95</v>
      </c>
      <c r="J336" s="42">
        <v>45632</v>
      </c>
      <c r="K336" t="s">
        <v>26</v>
      </c>
      <c r="L336" t="s">
        <v>224</v>
      </c>
      <c r="N336" t="str">
        <f t="shared" si="15"/>
        <v>NÃO</v>
      </c>
      <c r="O336" t="str">
        <f t="shared" si="16"/>
        <v/>
      </c>
      <c r="P336" s="52" t="str">
        <f t="shared" si="17"/>
        <v>45631100012409998607SALÁRIO1426,9545632</v>
      </c>
      <c r="Q336" s="1">
        <f>IF(A336=0,"",VLOOKUP($A336,RESUMO!$A$8:$B$83,2,FALSE))</f>
        <v>9</v>
      </c>
    </row>
    <row r="337" spans="1:17" x14ac:dyDescent="0.25">
      <c r="A337" s="42">
        <v>45631</v>
      </c>
      <c r="B337" s="56">
        <v>1</v>
      </c>
      <c r="C337" t="s">
        <v>411</v>
      </c>
      <c r="D337" t="s">
        <v>190</v>
      </c>
      <c r="E337" t="s">
        <v>181</v>
      </c>
      <c r="G337" s="63">
        <v>29.9</v>
      </c>
      <c r="H337">
        <v>15</v>
      </c>
      <c r="I337" s="63">
        <v>448.5</v>
      </c>
      <c r="J337" s="42">
        <v>45632</v>
      </c>
      <c r="K337" t="s">
        <v>26</v>
      </c>
      <c r="L337" t="s">
        <v>224</v>
      </c>
      <c r="N337" t="str">
        <f t="shared" si="15"/>
        <v>NÃO</v>
      </c>
      <c r="O337" t="str">
        <f t="shared" si="16"/>
        <v/>
      </c>
      <c r="P337" s="52" t="str">
        <f t="shared" si="17"/>
        <v>45631100012409998607TRANSPORTE29,945632</v>
      </c>
      <c r="Q337" s="1">
        <f>IF(A337=0,"",VLOOKUP($A337,RESUMO!$A$8:$B$83,2,FALSE))</f>
        <v>9</v>
      </c>
    </row>
    <row r="338" spans="1:17" x14ac:dyDescent="0.25">
      <c r="A338" s="42">
        <v>45631</v>
      </c>
      <c r="B338" s="56">
        <v>1</v>
      </c>
      <c r="C338" t="s">
        <v>411</v>
      </c>
      <c r="D338" t="s">
        <v>190</v>
      </c>
      <c r="E338" t="s">
        <v>182</v>
      </c>
      <c r="G338" s="63">
        <v>4</v>
      </c>
      <c r="H338">
        <v>15</v>
      </c>
      <c r="I338" s="63">
        <v>60</v>
      </c>
      <c r="J338" s="42">
        <v>45632</v>
      </c>
      <c r="K338" t="s">
        <v>26</v>
      </c>
      <c r="L338" t="s">
        <v>224</v>
      </c>
      <c r="N338" t="str">
        <f t="shared" si="15"/>
        <v>NÃO</v>
      </c>
      <c r="O338" t="str">
        <f t="shared" si="16"/>
        <v/>
      </c>
      <c r="P338" s="52" t="str">
        <f t="shared" si="17"/>
        <v>45631100012409998607CAFÉ445632</v>
      </c>
      <c r="Q338" s="1">
        <f>IF(A338=0,"",VLOOKUP($A338,RESUMO!$A$8:$B$83,2,FALSE))</f>
        <v>9</v>
      </c>
    </row>
    <row r="339" spans="1:17" x14ac:dyDescent="0.25">
      <c r="A339" s="42">
        <v>45631</v>
      </c>
      <c r="B339" s="56">
        <v>1</v>
      </c>
      <c r="C339" t="s">
        <v>412</v>
      </c>
      <c r="D339" t="s">
        <v>320</v>
      </c>
      <c r="E339" t="s">
        <v>93</v>
      </c>
      <c r="G339" s="63">
        <v>1426.95</v>
      </c>
      <c r="H339">
        <v>1</v>
      </c>
      <c r="I339" s="63">
        <v>1426.95</v>
      </c>
      <c r="J339" s="42">
        <v>45632</v>
      </c>
      <c r="K339" t="s">
        <v>26</v>
      </c>
      <c r="L339" t="s">
        <v>321</v>
      </c>
      <c r="N339" t="str">
        <f t="shared" si="15"/>
        <v>NÃO</v>
      </c>
      <c r="O339" t="str">
        <f t="shared" si="16"/>
        <v/>
      </c>
      <c r="P339" s="52" t="str">
        <f t="shared" si="17"/>
        <v>45631100042619734649SALÁRIO1426,9545632</v>
      </c>
      <c r="Q339" s="1">
        <f>IF(A339=0,"",VLOOKUP($A339,RESUMO!$A$8:$B$83,2,FALSE))</f>
        <v>9</v>
      </c>
    </row>
    <row r="340" spans="1:17" x14ac:dyDescent="0.25">
      <c r="A340" s="42">
        <v>45631</v>
      </c>
      <c r="B340" s="56">
        <v>1</v>
      </c>
      <c r="C340" t="s">
        <v>412</v>
      </c>
      <c r="D340" t="s">
        <v>320</v>
      </c>
      <c r="E340" t="s">
        <v>181</v>
      </c>
      <c r="G340" s="63">
        <v>39.700000000000003</v>
      </c>
      <c r="H340">
        <v>14</v>
      </c>
      <c r="I340" s="63">
        <v>555.79999999999995</v>
      </c>
      <c r="J340" s="42">
        <v>45632</v>
      </c>
      <c r="K340" t="s">
        <v>26</v>
      </c>
      <c r="L340" t="s">
        <v>321</v>
      </c>
      <c r="N340" t="str">
        <f t="shared" si="15"/>
        <v>NÃO</v>
      </c>
      <c r="O340" t="str">
        <f t="shared" si="16"/>
        <v/>
      </c>
      <c r="P340" s="52" t="str">
        <f t="shared" si="17"/>
        <v>45631100042619734649TRANSPORTE39,745632</v>
      </c>
      <c r="Q340" s="1">
        <f>IF(A340=0,"",VLOOKUP($A340,RESUMO!$A$8:$B$83,2,FALSE))</f>
        <v>9</v>
      </c>
    </row>
    <row r="341" spans="1:17" x14ac:dyDescent="0.25">
      <c r="A341" s="42">
        <v>45631</v>
      </c>
      <c r="B341" s="56">
        <v>1</v>
      </c>
      <c r="C341" t="s">
        <v>412</v>
      </c>
      <c r="D341" t="s">
        <v>320</v>
      </c>
      <c r="E341" t="s">
        <v>182</v>
      </c>
      <c r="G341" s="63">
        <v>4</v>
      </c>
      <c r="H341">
        <v>14</v>
      </c>
      <c r="I341" s="63">
        <v>56</v>
      </c>
      <c r="J341" s="42">
        <v>45632</v>
      </c>
      <c r="K341" t="s">
        <v>26</v>
      </c>
      <c r="L341" t="s">
        <v>321</v>
      </c>
      <c r="N341" t="str">
        <f t="shared" si="15"/>
        <v>NÃO</v>
      </c>
      <c r="O341" t="str">
        <f t="shared" si="16"/>
        <v/>
      </c>
      <c r="P341" s="52" t="str">
        <f t="shared" si="17"/>
        <v>45631100042619734649CAFÉ445632</v>
      </c>
      <c r="Q341" s="1">
        <f>IF(A341=0,"",VLOOKUP($A341,RESUMO!$A$8:$B$83,2,FALSE))</f>
        <v>9</v>
      </c>
    </row>
    <row r="342" spans="1:17" x14ac:dyDescent="0.25">
      <c r="A342" s="42">
        <v>45631</v>
      </c>
      <c r="B342" s="56">
        <v>1</v>
      </c>
      <c r="C342" t="s">
        <v>413</v>
      </c>
      <c r="D342" t="s">
        <v>92</v>
      </c>
      <c r="E342" t="s">
        <v>93</v>
      </c>
      <c r="G342" s="63">
        <v>1001.14</v>
      </c>
      <c r="H342">
        <v>1</v>
      </c>
      <c r="I342" s="63">
        <v>1001.14</v>
      </c>
      <c r="J342" s="42">
        <v>45632</v>
      </c>
      <c r="K342" t="s">
        <v>26</v>
      </c>
      <c r="L342" t="s">
        <v>95</v>
      </c>
      <c r="N342" t="str">
        <f t="shared" si="15"/>
        <v>NÃO</v>
      </c>
      <c r="O342" t="str">
        <f t="shared" si="16"/>
        <v/>
      </c>
      <c r="P342" s="52" t="str">
        <f t="shared" si="17"/>
        <v>45631100005519255660SALÁRIO1001,1445632</v>
      </c>
      <c r="Q342" s="1">
        <f>IF(A342=0,"",VLOOKUP($A342,RESUMO!$A$8:$B$83,2,FALSE))</f>
        <v>9</v>
      </c>
    </row>
    <row r="343" spans="1:17" x14ac:dyDescent="0.25">
      <c r="A343" s="42">
        <v>45631</v>
      </c>
      <c r="B343" s="56">
        <v>1</v>
      </c>
      <c r="C343" t="s">
        <v>413</v>
      </c>
      <c r="D343" t="s">
        <v>92</v>
      </c>
      <c r="E343" t="s">
        <v>181</v>
      </c>
      <c r="G343" s="63">
        <v>39.700000000000003</v>
      </c>
      <c r="H343">
        <v>14</v>
      </c>
      <c r="I343" s="63">
        <v>555.79999999999995</v>
      </c>
      <c r="J343" s="42">
        <v>45632</v>
      </c>
      <c r="K343" t="s">
        <v>26</v>
      </c>
      <c r="L343" t="s">
        <v>95</v>
      </c>
      <c r="N343" t="str">
        <f t="shared" si="15"/>
        <v>NÃO</v>
      </c>
      <c r="O343" t="str">
        <f t="shared" si="16"/>
        <v/>
      </c>
      <c r="P343" s="52" t="str">
        <f t="shared" si="17"/>
        <v>45631100005519255660TRANSPORTE39,745632</v>
      </c>
      <c r="Q343" s="1">
        <f>IF(A343=0,"",VLOOKUP($A343,RESUMO!$A$8:$B$83,2,FALSE))</f>
        <v>9</v>
      </c>
    </row>
    <row r="344" spans="1:17" x14ac:dyDescent="0.25">
      <c r="A344" s="42">
        <v>45631</v>
      </c>
      <c r="B344" s="56">
        <v>1</v>
      </c>
      <c r="C344" t="s">
        <v>413</v>
      </c>
      <c r="D344" t="s">
        <v>92</v>
      </c>
      <c r="E344" t="s">
        <v>182</v>
      </c>
      <c r="G344" s="63">
        <v>4</v>
      </c>
      <c r="H344">
        <v>14</v>
      </c>
      <c r="I344" s="63">
        <v>56</v>
      </c>
      <c r="J344" s="42">
        <v>45632</v>
      </c>
      <c r="K344" t="s">
        <v>26</v>
      </c>
      <c r="L344" t="s">
        <v>95</v>
      </c>
      <c r="N344" t="str">
        <f t="shared" si="15"/>
        <v>NÃO</v>
      </c>
      <c r="O344" t="str">
        <f t="shared" si="16"/>
        <v/>
      </c>
      <c r="P344" s="52" t="str">
        <f t="shared" si="17"/>
        <v>45631100005519255660CAFÉ445632</v>
      </c>
      <c r="Q344" s="1">
        <f>IF(A344=0,"",VLOOKUP($A344,RESUMO!$A$8:$B$83,2,FALSE))</f>
        <v>9</v>
      </c>
    </row>
    <row r="345" spans="1:17" x14ac:dyDescent="0.25">
      <c r="A345" s="42">
        <v>45631</v>
      </c>
      <c r="B345" s="56">
        <v>1</v>
      </c>
      <c r="C345" t="s">
        <v>414</v>
      </c>
      <c r="D345" t="s">
        <v>275</v>
      </c>
      <c r="E345" t="s">
        <v>93</v>
      </c>
      <c r="G345" s="63">
        <v>1063.1099999999999</v>
      </c>
      <c r="H345">
        <v>1</v>
      </c>
      <c r="I345" s="63">
        <v>1063.1099999999999</v>
      </c>
      <c r="J345" s="42">
        <v>45632</v>
      </c>
      <c r="K345" t="s">
        <v>26</v>
      </c>
      <c r="L345" t="s">
        <v>276</v>
      </c>
      <c r="N345" t="str">
        <f t="shared" si="15"/>
        <v>NÃO</v>
      </c>
      <c r="O345" t="str">
        <f t="shared" si="16"/>
        <v/>
      </c>
      <c r="P345" s="52" t="str">
        <f t="shared" si="17"/>
        <v>45631100074879413100SALÁRIO1063,1145632</v>
      </c>
      <c r="Q345" s="1">
        <f>IF(A345=0,"",VLOOKUP($A345,RESUMO!$A$8:$B$83,2,FALSE))</f>
        <v>9</v>
      </c>
    </row>
    <row r="346" spans="1:17" x14ac:dyDescent="0.25">
      <c r="A346" s="42">
        <v>45631</v>
      </c>
      <c r="B346" s="56">
        <v>1</v>
      </c>
      <c r="C346" t="s">
        <v>414</v>
      </c>
      <c r="D346" t="s">
        <v>275</v>
      </c>
      <c r="E346" t="s">
        <v>181</v>
      </c>
      <c r="G346" s="63">
        <v>39.700000000000003</v>
      </c>
      <c r="H346">
        <v>15</v>
      </c>
      <c r="I346" s="63">
        <v>595.5</v>
      </c>
      <c r="J346" s="42">
        <v>45632</v>
      </c>
      <c r="K346" t="s">
        <v>26</v>
      </c>
      <c r="L346" t="s">
        <v>276</v>
      </c>
      <c r="N346" t="str">
        <f t="shared" si="15"/>
        <v>NÃO</v>
      </c>
      <c r="O346" t="str">
        <f t="shared" si="16"/>
        <v/>
      </c>
      <c r="P346" s="52" t="str">
        <f t="shared" si="17"/>
        <v>45631100074879413100TRANSPORTE39,745632</v>
      </c>
      <c r="Q346" s="1">
        <f>IF(A346=0,"",VLOOKUP($A346,RESUMO!$A$8:$B$83,2,FALSE))</f>
        <v>9</v>
      </c>
    </row>
    <row r="347" spans="1:17" x14ac:dyDescent="0.25">
      <c r="A347" s="42">
        <v>45631</v>
      </c>
      <c r="B347" s="56">
        <v>1</v>
      </c>
      <c r="C347" t="s">
        <v>414</v>
      </c>
      <c r="D347" t="s">
        <v>275</v>
      </c>
      <c r="E347" t="s">
        <v>182</v>
      </c>
      <c r="G347" s="63">
        <v>4</v>
      </c>
      <c r="H347">
        <v>15</v>
      </c>
      <c r="I347" s="63">
        <v>60</v>
      </c>
      <c r="J347" s="42">
        <v>45632</v>
      </c>
      <c r="K347" t="s">
        <v>26</v>
      </c>
      <c r="L347" t="s">
        <v>276</v>
      </c>
      <c r="N347" t="str">
        <f t="shared" si="15"/>
        <v>NÃO</v>
      </c>
      <c r="O347" t="str">
        <f t="shared" si="16"/>
        <v/>
      </c>
      <c r="P347" s="52" t="str">
        <f t="shared" si="17"/>
        <v>45631100074879413100CAFÉ445632</v>
      </c>
      <c r="Q347" s="1">
        <f>IF(A347=0,"",VLOOKUP($A347,RESUMO!$A$8:$B$83,2,FALSE))</f>
        <v>9</v>
      </c>
    </row>
    <row r="348" spans="1:17" x14ac:dyDescent="0.25">
      <c r="A348" s="42">
        <v>45631</v>
      </c>
      <c r="B348" s="56">
        <v>1</v>
      </c>
      <c r="C348" t="s">
        <v>415</v>
      </c>
      <c r="D348" t="s">
        <v>258</v>
      </c>
      <c r="E348" t="s">
        <v>93</v>
      </c>
      <c r="G348" s="63">
        <v>792.01</v>
      </c>
      <c r="H348">
        <v>1</v>
      </c>
      <c r="I348" s="63">
        <v>792.01</v>
      </c>
      <c r="J348" s="42">
        <v>45632</v>
      </c>
      <c r="K348" t="s">
        <v>26</v>
      </c>
      <c r="L348" t="s">
        <v>259</v>
      </c>
      <c r="N348" t="str">
        <f t="shared" si="15"/>
        <v>NÃO</v>
      </c>
      <c r="O348" t="str">
        <f t="shared" si="16"/>
        <v/>
      </c>
      <c r="P348" s="52" t="str">
        <f t="shared" si="17"/>
        <v>45631100013527660607SALÁRIO792,0145632</v>
      </c>
      <c r="Q348" s="1">
        <f>IF(A348=0,"",VLOOKUP($A348,RESUMO!$A$8:$B$83,2,FALSE))</f>
        <v>9</v>
      </c>
    </row>
    <row r="349" spans="1:17" x14ac:dyDescent="0.25">
      <c r="A349" s="42">
        <v>45631</v>
      </c>
      <c r="B349" s="56">
        <v>1</v>
      </c>
      <c r="C349" t="s">
        <v>415</v>
      </c>
      <c r="D349" t="s">
        <v>258</v>
      </c>
      <c r="E349" t="s">
        <v>181</v>
      </c>
      <c r="G349" s="63">
        <v>33</v>
      </c>
      <c r="H349">
        <v>13</v>
      </c>
      <c r="I349" s="63">
        <v>429</v>
      </c>
      <c r="J349" s="42">
        <v>45632</v>
      </c>
      <c r="K349" t="s">
        <v>26</v>
      </c>
      <c r="L349" t="s">
        <v>259</v>
      </c>
      <c r="N349" t="str">
        <f t="shared" si="15"/>
        <v>NÃO</v>
      </c>
      <c r="O349" t="str">
        <f t="shared" si="16"/>
        <v/>
      </c>
      <c r="P349" s="52" t="str">
        <f t="shared" si="17"/>
        <v>45631100013527660607TRANSPORTE3345632</v>
      </c>
      <c r="Q349" s="1">
        <f>IF(A349=0,"",VLOOKUP($A349,RESUMO!$A$8:$B$83,2,FALSE))</f>
        <v>9</v>
      </c>
    </row>
    <row r="350" spans="1:17" x14ac:dyDescent="0.25">
      <c r="A350" s="42">
        <v>45631</v>
      </c>
      <c r="B350" s="56">
        <v>1</v>
      </c>
      <c r="C350" t="s">
        <v>415</v>
      </c>
      <c r="D350" t="s">
        <v>258</v>
      </c>
      <c r="E350" t="s">
        <v>182</v>
      </c>
      <c r="G350" s="63">
        <v>4</v>
      </c>
      <c r="H350">
        <v>13</v>
      </c>
      <c r="I350" s="63">
        <v>52</v>
      </c>
      <c r="J350" s="42">
        <v>45632</v>
      </c>
      <c r="K350" t="s">
        <v>26</v>
      </c>
      <c r="L350" t="s">
        <v>259</v>
      </c>
      <c r="N350" t="str">
        <f t="shared" si="15"/>
        <v>NÃO</v>
      </c>
      <c r="O350" t="str">
        <f t="shared" si="16"/>
        <v/>
      </c>
      <c r="P350" s="52" t="str">
        <f t="shared" si="17"/>
        <v>45631100013527660607CAFÉ445632</v>
      </c>
      <c r="Q350" s="1">
        <f>IF(A350=0,"",VLOOKUP($A350,RESUMO!$A$8:$B$83,2,FALSE))</f>
        <v>9</v>
      </c>
    </row>
    <row r="351" spans="1:17" x14ac:dyDescent="0.25">
      <c r="A351" s="42">
        <v>45631</v>
      </c>
      <c r="B351" s="56">
        <v>1</v>
      </c>
      <c r="C351" t="s">
        <v>416</v>
      </c>
      <c r="D351" t="s">
        <v>36</v>
      </c>
      <c r="E351" t="s">
        <v>37</v>
      </c>
      <c r="G351" s="63">
        <v>350</v>
      </c>
      <c r="H351">
        <v>9</v>
      </c>
      <c r="I351" s="63">
        <v>3150</v>
      </c>
      <c r="J351" s="42">
        <v>45632</v>
      </c>
      <c r="K351" t="s">
        <v>26</v>
      </c>
      <c r="L351" t="s">
        <v>38</v>
      </c>
      <c r="N351" t="str">
        <f t="shared" si="15"/>
        <v>NÃO</v>
      </c>
      <c r="O351" t="str">
        <f t="shared" si="16"/>
        <v/>
      </c>
      <c r="P351" s="52" t="str">
        <f t="shared" si="17"/>
        <v>45631100006240368636DIÁRIA35045632</v>
      </c>
      <c r="Q351" s="1">
        <f>IF(A351=0,"",VLOOKUP($A351,RESUMO!$A$8:$B$83,2,FALSE))</f>
        <v>9</v>
      </c>
    </row>
    <row r="352" spans="1:17" x14ac:dyDescent="0.25">
      <c r="A352" s="42">
        <v>45631</v>
      </c>
      <c r="B352" s="56">
        <v>2</v>
      </c>
      <c r="C352" t="s">
        <v>315</v>
      </c>
      <c r="D352" t="s">
        <v>316</v>
      </c>
      <c r="E352" t="s">
        <v>417</v>
      </c>
      <c r="G352" s="63">
        <v>2400</v>
      </c>
      <c r="H352">
        <v>1</v>
      </c>
      <c r="I352" s="63">
        <v>2400</v>
      </c>
      <c r="J352" s="42">
        <v>45632</v>
      </c>
      <c r="K352" t="s">
        <v>46</v>
      </c>
      <c r="L352" t="s">
        <v>318</v>
      </c>
      <c r="N352" t="str">
        <f t="shared" si="15"/>
        <v>SIM</v>
      </c>
      <c r="O352" t="str">
        <f t="shared" si="16"/>
        <v/>
      </c>
      <c r="P352" s="52" t="str">
        <f t="shared" si="17"/>
        <v>45631241279565000137LOCAÇÃO DE CAÇAMBAS - AGUARDANDO NF240045632</v>
      </c>
      <c r="Q352" s="1">
        <f>IF(A352=0,"",VLOOKUP($A352,RESUMO!$A$8:$B$83,2,FALSE))</f>
        <v>9</v>
      </c>
    </row>
    <row r="353" spans="1:17" x14ac:dyDescent="0.25">
      <c r="A353" s="42">
        <v>45631</v>
      </c>
      <c r="B353" s="56">
        <v>2</v>
      </c>
      <c r="C353" t="s">
        <v>48</v>
      </c>
      <c r="D353" t="s">
        <v>49</v>
      </c>
      <c r="E353" t="s">
        <v>50</v>
      </c>
      <c r="G353" s="63">
        <v>149.5</v>
      </c>
      <c r="H353">
        <v>1</v>
      </c>
      <c r="I353" s="63">
        <v>149.5</v>
      </c>
      <c r="J353" s="42">
        <v>45632</v>
      </c>
      <c r="K353" t="s">
        <v>46</v>
      </c>
      <c r="L353" t="s">
        <v>51</v>
      </c>
      <c r="N353" t="str">
        <f t="shared" si="15"/>
        <v>SIM</v>
      </c>
      <c r="O353" t="str">
        <f t="shared" si="16"/>
        <v/>
      </c>
      <c r="P353" s="52" t="str">
        <f t="shared" si="17"/>
        <v>45631207834753000141PLOTAGENS - NF A EMITIR149,545632</v>
      </c>
      <c r="Q353" s="1">
        <f>IF(A353=0,"",VLOOKUP($A353,RESUMO!$A$8:$B$83,2,FALSE))</f>
        <v>9</v>
      </c>
    </row>
    <row r="354" spans="1:17" x14ac:dyDescent="0.25">
      <c r="A354" s="42">
        <v>45631</v>
      </c>
      <c r="B354" s="56">
        <v>2</v>
      </c>
      <c r="C354" t="s">
        <v>17</v>
      </c>
      <c r="D354" t="s">
        <v>18</v>
      </c>
      <c r="E354" t="s">
        <v>418</v>
      </c>
      <c r="G354" s="63">
        <v>4165</v>
      </c>
      <c r="H354">
        <v>1</v>
      </c>
      <c r="I354" s="63">
        <v>4165</v>
      </c>
      <c r="J354" s="42">
        <v>45632</v>
      </c>
      <c r="K354" t="s">
        <v>21</v>
      </c>
      <c r="L354" t="s">
        <v>22</v>
      </c>
      <c r="N354" t="str">
        <f t="shared" si="15"/>
        <v>SIM</v>
      </c>
      <c r="O354" t="str">
        <f t="shared" si="16"/>
        <v/>
      </c>
      <c r="P354" s="52" t="str">
        <f t="shared" si="17"/>
        <v>45631252675571000120ADM. PARCELA 5/18 - NF A EMITIR416545632</v>
      </c>
      <c r="Q354" s="1">
        <f>IF(A354=0,"",VLOOKUP($A354,RESUMO!$A$8:$B$83,2,FALSE))</f>
        <v>9</v>
      </c>
    </row>
    <row r="355" spans="1:17" x14ac:dyDescent="0.25">
      <c r="A355" s="42">
        <v>45631</v>
      </c>
      <c r="B355" s="56">
        <v>2</v>
      </c>
      <c r="C355" t="s">
        <v>419</v>
      </c>
      <c r="D355" t="s">
        <v>24</v>
      </c>
      <c r="E355" t="s">
        <v>420</v>
      </c>
      <c r="G355" s="63">
        <v>7735</v>
      </c>
      <c r="H355">
        <v>1</v>
      </c>
      <c r="I355" s="63">
        <v>7735</v>
      </c>
      <c r="J355" s="42">
        <v>45632</v>
      </c>
      <c r="K355" t="s">
        <v>26</v>
      </c>
      <c r="L355" t="s">
        <v>27</v>
      </c>
      <c r="N355" t="str">
        <f t="shared" si="15"/>
        <v>NÃO</v>
      </c>
      <c r="O355" t="str">
        <f t="shared" si="16"/>
        <v/>
      </c>
      <c r="P355" s="52" t="str">
        <f t="shared" si="17"/>
        <v>45631200027648990687ADM. PARCELA 5/18773545632</v>
      </c>
      <c r="Q355" s="1">
        <f>IF(A355=0,"",VLOOKUP($A355,RESUMO!$A$8:$B$83,2,FALSE))</f>
        <v>9</v>
      </c>
    </row>
    <row r="356" spans="1:17" x14ac:dyDescent="0.25">
      <c r="A356" s="42">
        <v>45631</v>
      </c>
      <c r="B356" s="56">
        <v>3</v>
      </c>
      <c r="C356" s="64" t="s">
        <v>421</v>
      </c>
      <c r="D356" t="s">
        <v>139</v>
      </c>
      <c r="E356" t="s">
        <v>422</v>
      </c>
      <c r="G356" s="63">
        <v>372</v>
      </c>
      <c r="H356">
        <v>1</v>
      </c>
      <c r="I356" s="63">
        <v>372</v>
      </c>
      <c r="J356" s="42">
        <v>45639</v>
      </c>
      <c r="K356" t="s">
        <v>26</v>
      </c>
      <c r="N356" t="str">
        <f t="shared" si="15"/>
        <v>NÃO</v>
      </c>
      <c r="O356" t="str">
        <f t="shared" si="16"/>
        <v/>
      </c>
      <c r="P356" s="52" t="str">
        <f t="shared" si="17"/>
        <v>45631300000011126REF. 11/202437245639</v>
      </c>
      <c r="Q356" s="1">
        <f>IF(A356=0,"",VLOOKUP($A356,RESUMO!$A$8:$B$83,2,FALSE))</f>
        <v>9</v>
      </c>
    </row>
    <row r="357" spans="1:17" x14ac:dyDescent="0.25">
      <c r="A357" s="42">
        <v>45631</v>
      </c>
      <c r="B357" s="56">
        <v>3</v>
      </c>
      <c r="C357" s="64" t="s">
        <v>423</v>
      </c>
      <c r="D357" t="s">
        <v>143</v>
      </c>
      <c r="E357" t="s">
        <v>422</v>
      </c>
      <c r="G357" s="63">
        <v>135</v>
      </c>
      <c r="H357">
        <v>1</v>
      </c>
      <c r="I357" s="63">
        <v>135</v>
      </c>
      <c r="J357" s="42">
        <v>45635</v>
      </c>
      <c r="K357" t="s">
        <v>26</v>
      </c>
      <c r="N357" t="str">
        <f t="shared" si="15"/>
        <v>NÃO</v>
      </c>
      <c r="O357" t="str">
        <f t="shared" si="16"/>
        <v/>
      </c>
      <c r="P357" s="52" t="str">
        <f t="shared" si="17"/>
        <v>45631300000011207REF. 11/202413545635</v>
      </c>
      <c r="Q357" s="1">
        <f>IF(A357=0,"",VLOOKUP($A357,RESUMO!$A$8:$B$83,2,FALSE))</f>
        <v>9</v>
      </c>
    </row>
    <row r="358" spans="1:17" x14ac:dyDescent="0.25">
      <c r="A358" s="42">
        <v>45631</v>
      </c>
      <c r="B358" s="56">
        <v>3</v>
      </c>
      <c r="C358" s="64" t="s">
        <v>424</v>
      </c>
      <c r="D358" t="s">
        <v>145</v>
      </c>
      <c r="E358" t="s">
        <v>422</v>
      </c>
      <c r="G358" s="63">
        <v>847.2</v>
      </c>
      <c r="H358">
        <v>1</v>
      </c>
      <c r="I358" s="63">
        <v>847.2</v>
      </c>
      <c r="J358" s="42">
        <v>45635</v>
      </c>
      <c r="K358" t="s">
        <v>26</v>
      </c>
      <c r="N358" t="str">
        <f t="shared" si="15"/>
        <v>NÃO</v>
      </c>
      <c r="O358" t="str">
        <f t="shared" si="16"/>
        <v/>
      </c>
      <c r="P358" s="52" t="str">
        <f t="shared" si="17"/>
        <v>45631300000011398REF. 11/2024847,245635</v>
      </c>
      <c r="Q358" s="1">
        <f>IF(A358=0,"",VLOOKUP($A358,RESUMO!$A$8:$B$83,2,FALSE))</f>
        <v>9</v>
      </c>
    </row>
    <row r="359" spans="1:17" x14ac:dyDescent="0.25">
      <c r="A359" s="42">
        <v>45631</v>
      </c>
      <c r="B359" s="56">
        <v>3</v>
      </c>
      <c r="C359" s="64" t="s">
        <v>424</v>
      </c>
      <c r="D359" t="s">
        <v>145</v>
      </c>
      <c r="E359" t="s">
        <v>425</v>
      </c>
      <c r="G359" s="63">
        <v>847.2</v>
      </c>
      <c r="H359">
        <v>1</v>
      </c>
      <c r="I359" s="63">
        <v>847.2</v>
      </c>
      <c r="J359" s="42">
        <v>45639</v>
      </c>
      <c r="K359" t="s">
        <v>26</v>
      </c>
      <c r="N359" t="str">
        <f t="shared" si="15"/>
        <v>NÃO</v>
      </c>
      <c r="O359" t="str">
        <f t="shared" si="16"/>
        <v/>
      </c>
      <c r="P359" s="52" t="str">
        <f t="shared" si="17"/>
        <v>45631300000011398REF. 13º SALÁRIO847,245639</v>
      </c>
      <c r="Q359" s="1">
        <f>IF(A359=0,"",VLOOKUP($A359,RESUMO!$A$8:$B$83,2,FALSE))</f>
        <v>9</v>
      </c>
    </row>
    <row r="360" spans="1:17" x14ac:dyDescent="0.25">
      <c r="A360" s="42">
        <v>45631</v>
      </c>
      <c r="B360" s="56">
        <v>3</v>
      </c>
      <c r="C360" s="51" t="s">
        <v>114</v>
      </c>
      <c r="D360" t="s">
        <v>115</v>
      </c>
      <c r="E360" t="s">
        <v>426</v>
      </c>
      <c r="G360" s="63">
        <v>545</v>
      </c>
      <c r="H360">
        <v>1</v>
      </c>
      <c r="I360" s="63">
        <v>545</v>
      </c>
      <c r="J360" s="42">
        <v>45643</v>
      </c>
      <c r="K360" t="s">
        <v>118</v>
      </c>
      <c r="N360" t="str">
        <f t="shared" si="15"/>
        <v>SIM</v>
      </c>
      <c r="O360" t="str">
        <f t="shared" si="16"/>
        <v/>
      </c>
      <c r="P360" s="52" t="str">
        <f t="shared" si="17"/>
        <v>45631307409393000130MOTOR, MANGOTE, MARTELETE, ESMERILHADEIRA - NF 2693454545643</v>
      </c>
      <c r="Q360" s="1">
        <f>IF(A360=0,"",VLOOKUP($A360,RESUMO!$A$8:$B$83,2,FALSE))</f>
        <v>9</v>
      </c>
    </row>
    <row r="361" spans="1:17" x14ac:dyDescent="0.25">
      <c r="A361" s="42">
        <v>45631</v>
      </c>
      <c r="B361" s="56">
        <v>3</v>
      </c>
      <c r="C361" s="51" t="s">
        <v>114</v>
      </c>
      <c r="D361" t="s">
        <v>115</v>
      </c>
      <c r="E361" t="s">
        <v>427</v>
      </c>
      <c r="G361" s="63">
        <v>780</v>
      </c>
      <c r="H361">
        <v>1</v>
      </c>
      <c r="I361" s="63">
        <v>780</v>
      </c>
      <c r="J361" s="42">
        <v>45637</v>
      </c>
      <c r="K361" t="s">
        <v>118</v>
      </c>
      <c r="N361" t="str">
        <f t="shared" si="15"/>
        <v>SIM</v>
      </c>
      <c r="O361" t="str">
        <f t="shared" si="16"/>
        <v/>
      </c>
      <c r="P361" s="52" t="str">
        <f t="shared" si="17"/>
        <v>45631307409393000130SERRA E MARTELO - NFº 2678878045637</v>
      </c>
      <c r="Q361" s="1">
        <f>IF(A361=0,"",VLOOKUP($A361,RESUMO!$A$8:$B$83,2,FALSE))</f>
        <v>9</v>
      </c>
    </row>
    <row r="362" spans="1:17" x14ac:dyDescent="0.25">
      <c r="A362" s="42">
        <v>45631</v>
      </c>
      <c r="B362" s="56">
        <v>3</v>
      </c>
      <c r="C362" t="s">
        <v>155</v>
      </c>
      <c r="D362" t="s">
        <v>156</v>
      </c>
      <c r="E362" t="s">
        <v>428</v>
      </c>
      <c r="G362" s="63">
        <v>918</v>
      </c>
      <c r="H362">
        <v>1</v>
      </c>
      <c r="I362" s="63">
        <v>918</v>
      </c>
      <c r="J362" s="42">
        <v>45635</v>
      </c>
      <c r="K362" t="s">
        <v>32</v>
      </c>
      <c r="N362" t="str">
        <f t="shared" si="15"/>
        <v>SIM</v>
      </c>
      <c r="O362" t="str">
        <f t="shared" si="16"/>
        <v/>
      </c>
      <c r="P362" s="52" t="str">
        <f t="shared" si="17"/>
        <v>45631341518575000188GRAUTE - NF 1547891845635</v>
      </c>
      <c r="Q362" s="1">
        <f>IF(A362=0,"",VLOOKUP($A362,RESUMO!$A$8:$B$83,2,FALSE))</f>
        <v>9</v>
      </c>
    </row>
    <row r="363" spans="1:17" x14ac:dyDescent="0.25">
      <c r="A363" s="42">
        <v>45631</v>
      </c>
      <c r="B363" s="56">
        <v>3</v>
      </c>
      <c r="C363" t="s">
        <v>429</v>
      </c>
      <c r="D363" t="s">
        <v>430</v>
      </c>
      <c r="E363" t="s">
        <v>431</v>
      </c>
      <c r="G363" s="63">
        <v>1289.4000000000001</v>
      </c>
      <c r="H363">
        <v>1</v>
      </c>
      <c r="I363" s="63">
        <v>1289.4000000000001</v>
      </c>
      <c r="J363" s="42">
        <v>45643</v>
      </c>
      <c r="K363" t="s">
        <v>32</v>
      </c>
      <c r="N363" t="str">
        <f t="shared" si="15"/>
        <v>SIM</v>
      </c>
      <c r="O363" t="str">
        <f t="shared" si="16"/>
        <v/>
      </c>
      <c r="P363" s="52" t="str">
        <f t="shared" si="17"/>
        <v>45631330104788000147BRITA - NF 154921289,445643</v>
      </c>
      <c r="Q363" s="1">
        <f>IF(A363=0,"",VLOOKUP($A363,RESUMO!$A$8:$B$83,2,FALSE))</f>
        <v>9</v>
      </c>
    </row>
    <row r="364" spans="1:17" x14ac:dyDescent="0.25">
      <c r="A364" s="42">
        <v>45631</v>
      </c>
      <c r="B364" s="56">
        <v>3</v>
      </c>
      <c r="C364" t="s">
        <v>155</v>
      </c>
      <c r="D364" t="s">
        <v>156</v>
      </c>
      <c r="E364" t="s">
        <v>432</v>
      </c>
      <c r="G364" s="63">
        <v>2534.6</v>
      </c>
      <c r="H364">
        <v>1</v>
      </c>
      <c r="I364" s="63">
        <v>2534.6</v>
      </c>
      <c r="J364" s="42">
        <v>45642</v>
      </c>
      <c r="K364" t="s">
        <v>32</v>
      </c>
      <c r="N364" t="str">
        <f t="shared" si="15"/>
        <v>SIM</v>
      </c>
      <c r="O364" t="str">
        <f t="shared" si="16"/>
        <v/>
      </c>
      <c r="P364" s="52" t="str">
        <f t="shared" si="17"/>
        <v>45631341518575000188BRITA E CIMENTO - NF 154682534,645642</v>
      </c>
      <c r="Q364" s="1">
        <f>IF(A364=0,"",VLOOKUP($A364,RESUMO!$A$8:$B$83,2,FALSE))</f>
        <v>9</v>
      </c>
    </row>
    <row r="365" spans="1:17" x14ac:dyDescent="0.25">
      <c r="A365" s="42">
        <v>45631</v>
      </c>
      <c r="B365" s="56">
        <v>3</v>
      </c>
      <c r="C365" t="s">
        <v>433</v>
      </c>
      <c r="D365" t="s">
        <v>434</v>
      </c>
      <c r="E365" t="s">
        <v>435</v>
      </c>
      <c r="G365" s="63">
        <v>2616.25</v>
      </c>
      <c r="H365">
        <v>1</v>
      </c>
      <c r="I365" s="63">
        <v>2616.25</v>
      </c>
      <c r="J365" s="42">
        <v>45645</v>
      </c>
      <c r="K365" t="s">
        <v>32</v>
      </c>
      <c r="N365" t="str">
        <f t="shared" si="15"/>
        <v>SIM</v>
      </c>
      <c r="O365" t="str">
        <f t="shared" si="16"/>
        <v/>
      </c>
      <c r="P365" s="52" t="str">
        <f t="shared" si="17"/>
        <v>45631342542081000100MADEIRAS - NF 60622616,2545645</v>
      </c>
      <c r="Q365" s="1">
        <f>IF(A365=0,"",VLOOKUP($A365,RESUMO!$A$8:$B$83,2,FALSE))</f>
        <v>9</v>
      </c>
    </row>
    <row r="366" spans="1:17" x14ac:dyDescent="0.25">
      <c r="A366" s="42">
        <v>45631</v>
      </c>
      <c r="B366" s="56">
        <v>5</v>
      </c>
      <c r="C366" t="s">
        <v>388</v>
      </c>
      <c r="D366" t="s">
        <v>389</v>
      </c>
      <c r="E366" t="s">
        <v>436</v>
      </c>
      <c r="G366" s="63">
        <v>1545</v>
      </c>
      <c r="H366">
        <v>1</v>
      </c>
      <c r="I366" s="63">
        <v>1545</v>
      </c>
      <c r="J366" s="42">
        <v>45623</v>
      </c>
      <c r="K366" t="s">
        <v>32</v>
      </c>
      <c r="N366" t="str">
        <f t="shared" si="15"/>
        <v>SIM</v>
      </c>
      <c r="O366" t="str">
        <f t="shared" si="16"/>
        <v>SIM</v>
      </c>
      <c r="P366" s="52" t="str">
        <f t="shared" si="17"/>
        <v>45631518850040000279LONA - NF 29016154545623</v>
      </c>
      <c r="Q366" s="1">
        <f>IF(A366=0,"",VLOOKUP($A366,RESUMO!$A$8:$B$83,2,FALSE))</f>
        <v>9</v>
      </c>
    </row>
    <row r="367" spans="1:17" x14ac:dyDescent="0.25">
      <c r="A367" s="42">
        <v>45631</v>
      </c>
      <c r="B367" s="56">
        <v>5</v>
      </c>
      <c r="C367" t="s">
        <v>243</v>
      </c>
      <c r="D367" t="s">
        <v>244</v>
      </c>
      <c r="E367" t="s">
        <v>437</v>
      </c>
      <c r="G367" s="63">
        <v>11150</v>
      </c>
      <c r="H367">
        <v>1</v>
      </c>
      <c r="I367" s="63">
        <v>11150</v>
      </c>
      <c r="J367" s="42">
        <v>45618</v>
      </c>
      <c r="K367" t="s">
        <v>32</v>
      </c>
      <c r="N367" t="str">
        <f t="shared" si="15"/>
        <v>SIM</v>
      </c>
      <c r="O367" t="str">
        <f t="shared" si="16"/>
        <v>SIM</v>
      </c>
      <c r="P367" s="52" t="str">
        <f t="shared" si="17"/>
        <v>45631513938283000169CONCRETAGEM - NF 17411115045618</v>
      </c>
      <c r="Q367" s="1">
        <f>IF(A367=0,"",VLOOKUP($A367,RESUMO!$A$8:$B$83,2,FALSE))</f>
        <v>9</v>
      </c>
    </row>
    <row r="368" spans="1:17" x14ac:dyDescent="0.25">
      <c r="A368" s="42">
        <v>45631</v>
      </c>
      <c r="B368" s="56">
        <v>5</v>
      </c>
      <c r="C368" s="64" t="s">
        <v>331</v>
      </c>
      <c r="D368" t="s">
        <v>332</v>
      </c>
      <c r="E368" t="s">
        <v>438</v>
      </c>
      <c r="G368" s="63">
        <v>1825.5</v>
      </c>
      <c r="H368">
        <v>1</v>
      </c>
      <c r="I368" s="63">
        <v>1825.5</v>
      </c>
      <c r="J368" s="42">
        <v>45608</v>
      </c>
      <c r="K368" t="s">
        <v>439</v>
      </c>
      <c r="N368" t="str">
        <f t="shared" si="15"/>
        <v>SIM</v>
      </c>
      <c r="O368" t="str">
        <f t="shared" si="16"/>
        <v>SIM</v>
      </c>
      <c r="P368" s="52" t="str">
        <f t="shared" si="17"/>
        <v>45631505512402000270EMCEKRETE - NF 615341825,545608</v>
      </c>
      <c r="Q368" s="1">
        <f>IF(A368=0,"",VLOOKUP($A368,RESUMO!$A$8:$B$83,2,FALSE))</f>
        <v>9</v>
      </c>
    </row>
    <row r="369" spans="1:17" x14ac:dyDescent="0.25">
      <c r="A369" s="42">
        <v>45631</v>
      </c>
      <c r="B369" s="56">
        <v>5</v>
      </c>
      <c r="C369" t="s">
        <v>160</v>
      </c>
      <c r="D369" t="s">
        <v>161</v>
      </c>
      <c r="E369" t="s">
        <v>440</v>
      </c>
      <c r="G369" s="63">
        <v>8588.27</v>
      </c>
      <c r="H369">
        <v>1</v>
      </c>
      <c r="I369" s="63">
        <v>8588.27</v>
      </c>
      <c r="J369" s="42">
        <v>45618</v>
      </c>
      <c r="K369" t="s">
        <v>32</v>
      </c>
      <c r="N369" t="str">
        <f t="shared" si="15"/>
        <v>SIM</v>
      </c>
      <c r="O369" t="str">
        <f t="shared" si="16"/>
        <v>SIM</v>
      </c>
      <c r="P369" s="52" t="str">
        <f t="shared" si="17"/>
        <v>45631517469701000177AÇO - NF 4039558588,2745618</v>
      </c>
      <c r="Q369" s="1">
        <f>IF(A369=0,"",VLOOKUP($A369,RESUMO!$A$8:$B$83,2,FALSE))</f>
        <v>9</v>
      </c>
    </row>
    <row r="370" spans="1:17" x14ac:dyDescent="0.25">
      <c r="A370" s="42">
        <v>45631</v>
      </c>
      <c r="B370" s="56">
        <v>5</v>
      </c>
      <c r="C370" t="s">
        <v>441</v>
      </c>
      <c r="D370" t="s">
        <v>442</v>
      </c>
      <c r="E370" t="s">
        <v>443</v>
      </c>
      <c r="G370" s="63">
        <v>900</v>
      </c>
      <c r="H370">
        <v>1</v>
      </c>
      <c r="I370" s="63">
        <v>900</v>
      </c>
      <c r="J370" s="42">
        <v>45628</v>
      </c>
      <c r="K370" t="s">
        <v>67</v>
      </c>
      <c r="N370" t="str">
        <f t="shared" si="15"/>
        <v>NÃO</v>
      </c>
      <c r="O370" t="str">
        <f t="shared" si="16"/>
        <v>SIM</v>
      </c>
      <c r="P370" s="52" t="str">
        <f t="shared" si="17"/>
        <v>45631599700468615FRETE ANDAIME90045628</v>
      </c>
      <c r="Q370" s="1">
        <f>IF(A370=0,"",VLOOKUP($A370,RESUMO!$A$8:$B$83,2,FALSE))</f>
        <v>9</v>
      </c>
    </row>
    <row r="371" spans="1:17" x14ac:dyDescent="0.25">
      <c r="A371" s="42">
        <v>45646</v>
      </c>
      <c r="B371" s="56">
        <v>1</v>
      </c>
      <c r="C371" s="64" t="s">
        <v>35</v>
      </c>
      <c r="D371" t="s">
        <v>36</v>
      </c>
      <c r="E371" t="s">
        <v>37</v>
      </c>
      <c r="G371" s="63">
        <v>350</v>
      </c>
      <c r="H371">
        <v>10</v>
      </c>
      <c r="I371" s="63">
        <v>3500</v>
      </c>
      <c r="J371" s="42">
        <v>45646</v>
      </c>
      <c r="K371" t="s">
        <v>26</v>
      </c>
      <c r="L371" t="s">
        <v>38</v>
      </c>
      <c r="N371" t="str">
        <f t="shared" si="15"/>
        <v>NÃO</v>
      </c>
      <c r="O371" t="str">
        <f t="shared" si="16"/>
        <v/>
      </c>
      <c r="P371" s="52" t="str">
        <f t="shared" si="17"/>
        <v>45646106240368636DIÁRIA35045646</v>
      </c>
      <c r="Q371" s="1">
        <f>IF(A371=0,"",VLOOKUP($A371,RESUMO!$A$8:$B$83,2,FALSE))</f>
        <v>10</v>
      </c>
    </row>
    <row r="372" spans="1:17" x14ac:dyDescent="0.25">
      <c r="A372" s="42">
        <v>45646</v>
      </c>
      <c r="B372" s="56">
        <v>1</v>
      </c>
      <c r="C372" t="s">
        <v>444</v>
      </c>
      <c r="D372" t="s">
        <v>445</v>
      </c>
      <c r="E372" t="s">
        <v>37</v>
      </c>
      <c r="G372" s="63">
        <v>250</v>
      </c>
      <c r="H372">
        <v>6</v>
      </c>
      <c r="I372" s="63">
        <v>1500</v>
      </c>
      <c r="J372" s="42">
        <v>45646</v>
      </c>
      <c r="K372" t="s">
        <v>26</v>
      </c>
      <c r="L372" t="s">
        <v>446</v>
      </c>
      <c r="N372" t="str">
        <f t="shared" si="15"/>
        <v>NÃO</v>
      </c>
      <c r="O372" t="str">
        <f t="shared" si="16"/>
        <v/>
      </c>
      <c r="P372" s="52" t="str">
        <f t="shared" si="17"/>
        <v>45646112095122623DIÁRIA25045646</v>
      </c>
      <c r="Q372" s="1">
        <f>IF(A372=0,"",VLOOKUP($A372,RESUMO!$A$8:$B$83,2,FALSE))</f>
        <v>10</v>
      </c>
    </row>
    <row r="373" spans="1:17" x14ac:dyDescent="0.25">
      <c r="A373" s="42">
        <v>45646</v>
      </c>
      <c r="B373" s="56">
        <v>1</v>
      </c>
      <c r="C373" s="64" t="s">
        <v>447</v>
      </c>
      <c r="D373" t="s">
        <v>448</v>
      </c>
      <c r="E373" t="s">
        <v>37</v>
      </c>
      <c r="G373" s="63">
        <v>250</v>
      </c>
      <c r="H373">
        <v>8</v>
      </c>
      <c r="I373" s="63">
        <v>2000</v>
      </c>
      <c r="J373" s="42">
        <v>45646</v>
      </c>
      <c r="K373" t="s">
        <v>26</v>
      </c>
      <c r="L373" t="s">
        <v>449</v>
      </c>
      <c r="N373" t="str">
        <f t="shared" si="15"/>
        <v>NÃO</v>
      </c>
      <c r="O373" t="str">
        <f t="shared" si="16"/>
        <v/>
      </c>
      <c r="P373" s="52" t="str">
        <f t="shared" si="17"/>
        <v>45646102038736375DIÁRIA25045646</v>
      </c>
      <c r="Q373" s="1">
        <f>IF(A373=0,"",VLOOKUP($A373,RESUMO!$A$8:$B$83,2,FALSE))</f>
        <v>10</v>
      </c>
    </row>
    <row r="374" spans="1:17" x14ac:dyDescent="0.25">
      <c r="A374" s="42">
        <v>45646</v>
      </c>
      <c r="B374" s="56">
        <v>1</v>
      </c>
      <c r="C374" t="s">
        <v>400</v>
      </c>
      <c r="D374" t="s">
        <v>401</v>
      </c>
      <c r="E374" t="s">
        <v>93</v>
      </c>
      <c r="G374" s="63">
        <v>642.79999999999995</v>
      </c>
      <c r="H374">
        <v>1</v>
      </c>
      <c r="I374" s="63">
        <v>642.79999999999995</v>
      </c>
      <c r="J374" s="42">
        <v>45646</v>
      </c>
      <c r="K374" t="s">
        <v>26</v>
      </c>
      <c r="L374" t="s">
        <v>402</v>
      </c>
      <c r="N374" t="str">
        <f t="shared" si="15"/>
        <v>NÃO</v>
      </c>
      <c r="O374" t="str">
        <f t="shared" si="16"/>
        <v/>
      </c>
      <c r="P374" s="52" t="str">
        <f t="shared" si="17"/>
        <v>45646111336324678SALÁRIO642,845646</v>
      </c>
      <c r="Q374" s="1">
        <f>IF(A374=0,"",VLOOKUP($A374,RESUMO!$A$8:$B$83,2,FALSE))</f>
        <v>10</v>
      </c>
    </row>
    <row r="375" spans="1:17" x14ac:dyDescent="0.25">
      <c r="A375" s="42">
        <v>45646</v>
      </c>
      <c r="B375" s="56">
        <v>1</v>
      </c>
      <c r="C375" t="s">
        <v>400</v>
      </c>
      <c r="D375" t="s">
        <v>401</v>
      </c>
      <c r="E375" t="s">
        <v>403</v>
      </c>
      <c r="G375" s="63">
        <v>180.79</v>
      </c>
      <c r="H375">
        <v>1</v>
      </c>
      <c r="I375" s="63">
        <v>180.79</v>
      </c>
      <c r="J375" s="42">
        <v>45646</v>
      </c>
      <c r="K375" t="s">
        <v>26</v>
      </c>
      <c r="L375" t="s">
        <v>402</v>
      </c>
      <c r="N375" t="str">
        <f t="shared" si="15"/>
        <v>NÃO</v>
      </c>
      <c r="O375" t="str">
        <f t="shared" si="16"/>
        <v/>
      </c>
      <c r="P375" s="52" t="str">
        <f t="shared" si="17"/>
        <v>4564611133632467813º SALÁRIO180,7945646</v>
      </c>
      <c r="Q375" s="1">
        <f>IF(A375=0,"",VLOOKUP($A375,RESUMO!$A$8:$B$83,2,FALSE))</f>
        <v>10</v>
      </c>
    </row>
    <row r="376" spans="1:17" x14ac:dyDescent="0.25">
      <c r="A376" s="42">
        <v>45646</v>
      </c>
      <c r="B376" s="56">
        <v>1</v>
      </c>
      <c r="C376" t="s">
        <v>183</v>
      </c>
      <c r="D376" t="s">
        <v>184</v>
      </c>
      <c r="E376" t="s">
        <v>93</v>
      </c>
      <c r="G376" s="63">
        <v>1104.8</v>
      </c>
      <c r="H376">
        <v>1</v>
      </c>
      <c r="I376" s="63">
        <v>1104.8</v>
      </c>
      <c r="J376" s="42">
        <v>45646</v>
      </c>
      <c r="K376" t="s">
        <v>26</v>
      </c>
      <c r="L376" t="s">
        <v>185</v>
      </c>
      <c r="N376" t="str">
        <f t="shared" si="15"/>
        <v>NÃO</v>
      </c>
      <c r="O376" t="str">
        <f t="shared" si="16"/>
        <v/>
      </c>
      <c r="P376" s="52" t="str">
        <f t="shared" si="17"/>
        <v>45646115695872642SALÁRIO1104,845646</v>
      </c>
      <c r="Q376" s="1">
        <f>IF(A376=0,"",VLOOKUP($A376,RESUMO!$A$8:$B$83,2,FALSE))</f>
        <v>10</v>
      </c>
    </row>
    <row r="377" spans="1:17" x14ac:dyDescent="0.25">
      <c r="A377" s="42">
        <v>45646</v>
      </c>
      <c r="B377" s="56">
        <v>1</v>
      </c>
      <c r="C377" t="s">
        <v>183</v>
      </c>
      <c r="D377" t="s">
        <v>184</v>
      </c>
      <c r="E377" t="s">
        <v>403</v>
      </c>
      <c r="G377" s="63">
        <v>506.37</v>
      </c>
      <c r="H377">
        <v>1</v>
      </c>
      <c r="I377" s="63">
        <v>506.37</v>
      </c>
      <c r="J377" s="42">
        <v>45646</v>
      </c>
      <c r="K377" t="s">
        <v>26</v>
      </c>
      <c r="L377" t="s">
        <v>185</v>
      </c>
      <c r="N377" t="str">
        <f t="shared" si="15"/>
        <v>NÃO</v>
      </c>
      <c r="O377" t="str">
        <f t="shared" si="16"/>
        <v/>
      </c>
      <c r="P377" s="52" t="str">
        <f t="shared" si="17"/>
        <v>4564611569587264213º SALÁRIO506,3745646</v>
      </c>
      <c r="Q377" s="1">
        <f>IF(A377=0,"",VLOOKUP($A377,RESUMO!$A$8:$B$83,2,FALSE))</f>
        <v>10</v>
      </c>
    </row>
    <row r="378" spans="1:17" x14ac:dyDescent="0.25">
      <c r="A378" s="42">
        <v>45646</v>
      </c>
      <c r="B378" s="56">
        <v>1</v>
      </c>
      <c r="C378" t="s">
        <v>99</v>
      </c>
      <c r="D378" t="s">
        <v>100</v>
      </c>
      <c r="E378" t="s">
        <v>93</v>
      </c>
      <c r="G378" s="63">
        <v>1104.8</v>
      </c>
      <c r="H378">
        <v>1</v>
      </c>
      <c r="I378" s="63">
        <v>1104.8</v>
      </c>
      <c r="J378" s="42">
        <v>45646</v>
      </c>
      <c r="K378" t="s">
        <v>26</v>
      </c>
      <c r="L378" t="s">
        <v>101</v>
      </c>
      <c r="N378" t="str">
        <f t="shared" si="15"/>
        <v>NÃO</v>
      </c>
      <c r="O378" t="str">
        <f t="shared" si="16"/>
        <v/>
      </c>
      <c r="P378" s="52" t="str">
        <f t="shared" si="17"/>
        <v>45646102086696558SALÁRIO1104,845646</v>
      </c>
      <c r="Q378" s="1">
        <f>IF(A378=0,"",VLOOKUP($A378,RESUMO!$A$8:$B$83,2,FALSE))</f>
        <v>10</v>
      </c>
    </row>
    <row r="379" spans="1:17" x14ac:dyDescent="0.25">
      <c r="A379" s="42">
        <v>45646</v>
      </c>
      <c r="B379" s="56">
        <v>1</v>
      </c>
      <c r="C379" t="s">
        <v>99</v>
      </c>
      <c r="D379" t="s">
        <v>100</v>
      </c>
      <c r="E379" t="s">
        <v>403</v>
      </c>
      <c r="G379" s="63">
        <v>604.19000000000005</v>
      </c>
      <c r="H379">
        <v>1</v>
      </c>
      <c r="I379" s="63">
        <v>604.19000000000005</v>
      </c>
      <c r="J379" s="42">
        <v>45646</v>
      </c>
      <c r="K379" t="s">
        <v>26</v>
      </c>
      <c r="L379" t="s">
        <v>101</v>
      </c>
      <c r="N379" t="str">
        <f t="shared" si="15"/>
        <v>NÃO</v>
      </c>
      <c r="O379" t="str">
        <f t="shared" si="16"/>
        <v/>
      </c>
      <c r="P379" s="52" t="str">
        <f t="shared" si="17"/>
        <v>4564610208669655813º SALÁRIO604,1945646</v>
      </c>
      <c r="Q379" s="1">
        <f>IF(A379=0,"",VLOOKUP($A379,RESUMO!$A$8:$B$83,2,FALSE))</f>
        <v>10</v>
      </c>
    </row>
    <row r="380" spans="1:17" x14ac:dyDescent="0.25">
      <c r="A380" s="42">
        <v>45646</v>
      </c>
      <c r="B380" s="56">
        <v>1</v>
      </c>
      <c r="C380" t="s">
        <v>186</v>
      </c>
      <c r="D380" t="s">
        <v>187</v>
      </c>
      <c r="E380" t="s">
        <v>93</v>
      </c>
      <c r="G380" s="63">
        <v>1104.8</v>
      </c>
      <c r="H380">
        <v>1</v>
      </c>
      <c r="I380" s="63">
        <v>1104.8</v>
      </c>
      <c r="J380" s="42">
        <v>45646</v>
      </c>
      <c r="K380" t="s">
        <v>26</v>
      </c>
      <c r="L380" t="s">
        <v>188</v>
      </c>
      <c r="N380" t="str">
        <f t="shared" si="15"/>
        <v>NÃO</v>
      </c>
      <c r="O380" t="str">
        <f t="shared" si="16"/>
        <v/>
      </c>
      <c r="P380" s="52" t="str">
        <f t="shared" si="17"/>
        <v>45646131986367059SALÁRIO1104,845646</v>
      </c>
      <c r="Q380" s="1">
        <f>IF(A380=0,"",VLOOKUP($A380,RESUMO!$A$8:$B$83,2,FALSE))</f>
        <v>10</v>
      </c>
    </row>
    <row r="381" spans="1:17" x14ac:dyDescent="0.25">
      <c r="A381" s="42">
        <v>45646</v>
      </c>
      <c r="B381" s="56">
        <v>1</v>
      </c>
      <c r="C381" t="s">
        <v>186</v>
      </c>
      <c r="D381" t="s">
        <v>187</v>
      </c>
      <c r="E381" t="s">
        <v>403</v>
      </c>
      <c r="G381" s="63">
        <v>506.37</v>
      </c>
      <c r="H381">
        <v>1</v>
      </c>
      <c r="I381" s="63">
        <v>506.37</v>
      </c>
      <c r="J381" s="42">
        <v>45646</v>
      </c>
      <c r="K381" t="s">
        <v>26</v>
      </c>
      <c r="L381" t="s">
        <v>188</v>
      </c>
      <c r="N381" t="str">
        <f t="shared" si="15"/>
        <v>NÃO</v>
      </c>
      <c r="O381" t="str">
        <f t="shared" si="16"/>
        <v/>
      </c>
      <c r="P381" s="52" t="str">
        <f t="shared" si="17"/>
        <v>4564613198636705913º SALÁRIO506,3745646</v>
      </c>
      <c r="Q381" s="1">
        <f>IF(A381=0,"",VLOOKUP($A381,RESUMO!$A$8:$B$83,2,FALSE))</f>
        <v>10</v>
      </c>
    </row>
    <row r="382" spans="1:17" x14ac:dyDescent="0.25">
      <c r="A382" s="42">
        <v>45646</v>
      </c>
      <c r="B382" s="56">
        <v>1</v>
      </c>
      <c r="C382" t="s">
        <v>269</v>
      </c>
      <c r="D382" t="s">
        <v>270</v>
      </c>
      <c r="E382" t="s">
        <v>93</v>
      </c>
      <c r="G382" s="63">
        <v>817.2</v>
      </c>
      <c r="H382">
        <v>1</v>
      </c>
      <c r="I382" s="63">
        <v>817.2</v>
      </c>
      <c r="J382" s="42">
        <v>45646</v>
      </c>
      <c r="K382" t="s">
        <v>26</v>
      </c>
      <c r="L382" t="s">
        <v>277</v>
      </c>
      <c r="N382" t="str">
        <f t="shared" si="15"/>
        <v>NÃO</v>
      </c>
      <c r="O382" t="str">
        <f t="shared" si="16"/>
        <v/>
      </c>
      <c r="P382" s="52" t="str">
        <f t="shared" si="17"/>
        <v>45646109250736606SALÁRIO817,245646</v>
      </c>
      <c r="Q382" s="1">
        <f>IF(A382=0,"",VLOOKUP($A382,RESUMO!$A$8:$B$83,2,FALSE))</f>
        <v>10</v>
      </c>
    </row>
    <row r="383" spans="1:17" x14ac:dyDescent="0.25">
      <c r="A383" s="42">
        <v>45646</v>
      </c>
      <c r="B383" s="56">
        <v>1</v>
      </c>
      <c r="C383" t="s">
        <v>269</v>
      </c>
      <c r="D383" t="s">
        <v>270</v>
      </c>
      <c r="E383" t="s">
        <v>403</v>
      </c>
      <c r="G383" s="63">
        <v>302.2</v>
      </c>
      <c r="H383">
        <v>1</v>
      </c>
      <c r="I383" s="63">
        <v>302.2</v>
      </c>
      <c r="J383" s="42">
        <v>45646</v>
      </c>
      <c r="K383" t="s">
        <v>26</v>
      </c>
      <c r="L383" t="s">
        <v>277</v>
      </c>
      <c r="N383" t="str">
        <f t="shared" si="15"/>
        <v>NÃO</v>
      </c>
      <c r="O383" t="str">
        <f t="shared" si="16"/>
        <v/>
      </c>
      <c r="P383" s="52" t="str">
        <f t="shared" si="17"/>
        <v>4564610925073660613º SALÁRIO302,245646</v>
      </c>
      <c r="Q383" s="1">
        <f>IF(A383=0,"",VLOOKUP($A383,RESUMO!$A$8:$B$83,2,FALSE))</f>
        <v>10</v>
      </c>
    </row>
    <row r="384" spans="1:17" x14ac:dyDescent="0.25">
      <c r="A384" s="42">
        <v>45646</v>
      </c>
      <c r="B384" s="56">
        <v>1</v>
      </c>
      <c r="C384" t="s">
        <v>189</v>
      </c>
      <c r="D384" t="s">
        <v>190</v>
      </c>
      <c r="E384" t="s">
        <v>93</v>
      </c>
      <c r="G384" s="63">
        <v>1104.8</v>
      </c>
      <c r="H384">
        <v>1</v>
      </c>
      <c r="I384" s="63">
        <v>1104.8</v>
      </c>
      <c r="J384" s="42">
        <v>45646</v>
      </c>
      <c r="K384" t="s">
        <v>26</v>
      </c>
      <c r="L384" t="s">
        <v>224</v>
      </c>
      <c r="N384" t="str">
        <f t="shared" si="15"/>
        <v>NÃO</v>
      </c>
      <c r="O384" t="str">
        <f t="shared" si="16"/>
        <v/>
      </c>
      <c r="P384" s="52" t="str">
        <f t="shared" si="17"/>
        <v>45646112409998607SALÁRIO1104,845646</v>
      </c>
      <c r="Q384" s="1">
        <f>IF(A384=0,"",VLOOKUP($A384,RESUMO!$A$8:$B$83,2,FALSE))</f>
        <v>10</v>
      </c>
    </row>
    <row r="385" spans="1:17" x14ac:dyDescent="0.25">
      <c r="A385" s="42">
        <v>45646</v>
      </c>
      <c r="B385" s="56">
        <v>1</v>
      </c>
      <c r="C385" t="s">
        <v>189</v>
      </c>
      <c r="D385" t="s">
        <v>190</v>
      </c>
      <c r="E385" t="s">
        <v>403</v>
      </c>
      <c r="G385" s="63">
        <v>506.37</v>
      </c>
      <c r="H385">
        <v>1</v>
      </c>
      <c r="I385" s="63">
        <v>506.37</v>
      </c>
      <c r="J385" s="42">
        <v>45646</v>
      </c>
      <c r="K385" t="s">
        <v>26</v>
      </c>
      <c r="L385" t="s">
        <v>224</v>
      </c>
      <c r="N385" t="str">
        <f t="shared" si="15"/>
        <v>NÃO</v>
      </c>
      <c r="O385" t="str">
        <f t="shared" si="16"/>
        <v/>
      </c>
      <c r="P385" s="52" t="str">
        <f t="shared" si="17"/>
        <v>4564611240999860713º SALÁRIO506,3745646</v>
      </c>
      <c r="Q385" s="1">
        <f>IF(A385=0,"",VLOOKUP($A385,RESUMO!$A$8:$B$83,2,FALSE))</f>
        <v>10</v>
      </c>
    </row>
    <row r="386" spans="1:17" x14ac:dyDescent="0.25">
      <c r="A386" s="42">
        <v>45646</v>
      </c>
      <c r="B386" s="56">
        <v>1</v>
      </c>
      <c r="C386" t="s">
        <v>319</v>
      </c>
      <c r="D386" t="s">
        <v>320</v>
      </c>
      <c r="E386" t="s">
        <v>93</v>
      </c>
      <c r="G386" s="63">
        <v>1104.8</v>
      </c>
      <c r="H386">
        <v>1</v>
      </c>
      <c r="I386" s="63">
        <v>1104.8</v>
      </c>
      <c r="J386" s="42">
        <v>45646</v>
      </c>
      <c r="K386" t="s">
        <v>26</v>
      </c>
      <c r="L386" t="s">
        <v>321</v>
      </c>
      <c r="N386" t="str">
        <f t="shared" ref="N386:N449" si="18">IF(ISERROR(SEARCH("NF",E386,1)),"NÃO","SIM")</f>
        <v>NÃO</v>
      </c>
      <c r="O386" t="str">
        <f t="shared" ref="O386:O449" si="19">IF($B386=5,"SIM","")</f>
        <v/>
      </c>
      <c r="P386" s="52" t="str">
        <f t="shared" ref="P386:P449" si="20">A386&amp;B386&amp;C386&amp;E386&amp;G386&amp;EDATE(J386,0)</f>
        <v>45646142619734649SALÁRIO1104,845646</v>
      </c>
      <c r="Q386" s="1">
        <f>IF(A386=0,"",VLOOKUP($A386,RESUMO!$A$8:$B$83,2,FALSE))</f>
        <v>10</v>
      </c>
    </row>
    <row r="387" spans="1:17" x14ac:dyDescent="0.25">
      <c r="A387" s="42">
        <v>45646</v>
      </c>
      <c r="B387" s="56">
        <v>1</v>
      </c>
      <c r="C387" t="s">
        <v>319</v>
      </c>
      <c r="D387" t="s">
        <v>320</v>
      </c>
      <c r="E387" t="s">
        <v>403</v>
      </c>
      <c r="G387" s="63">
        <v>310.73</v>
      </c>
      <c r="H387">
        <v>1</v>
      </c>
      <c r="I387" s="63">
        <v>310.73</v>
      </c>
      <c r="J387" s="42">
        <v>45646</v>
      </c>
      <c r="K387" t="s">
        <v>26</v>
      </c>
      <c r="L387" t="s">
        <v>321</v>
      </c>
      <c r="N387" t="str">
        <f t="shared" si="18"/>
        <v>NÃO</v>
      </c>
      <c r="O387" t="str">
        <f t="shared" si="19"/>
        <v/>
      </c>
      <c r="P387" s="52" t="str">
        <f t="shared" si="20"/>
        <v>4564614261973464913º SALÁRIO310,7345646</v>
      </c>
      <c r="Q387" s="1">
        <f>IF(A387=0,"",VLOOKUP($A387,RESUMO!$A$8:$B$83,2,FALSE))</f>
        <v>10</v>
      </c>
    </row>
    <row r="388" spans="1:17" x14ac:dyDescent="0.25">
      <c r="A388" s="42">
        <v>45646</v>
      </c>
      <c r="B388" s="56">
        <v>1</v>
      </c>
      <c r="C388" t="s">
        <v>91</v>
      </c>
      <c r="D388" t="s">
        <v>92</v>
      </c>
      <c r="E388" t="s">
        <v>93</v>
      </c>
      <c r="G388" s="63">
        <v>817.2</v>
      </c>
      <c r="H388">
        <v>1</v>
      </c>
      <c r="I388" s="63">
        <v>817.2</v>
      </c>
      <c r="J388" s="42">
        <v>45646</v>
      </c>
      <c r="K388" t="s">
        <v>26</v>
      </c>
      <c r="L388" t="s">
        <v>95</v>
      </c>
      <c r="N388" t="str">
        <f t="shared" si="18"/>
        <v>NÃO</v>
      </c>
      <c r="O388" t="str">
        <f t="shared" si="19"/>
        <v/>
      </c>
      <c r="P388" s="52" t="str">
        <f t="shared" si="20"/>
        <v>45646105519255660SALÁRIO817,245646</v>
      </c>
      <c r="Q388" s="1">
        <f>IF(A388=0,"",VLOOKUP($A388,RESUMO!$A$8:$B$83,2,FALSE))</f>
        <v>10</v>
      </c>
    </row>
    <row r="389" spans="1:17" x14ac:dyDescent="0.25">
      <c r="A389" s="42">
        <v>45646</v>
      </c>
      <c r="B389" s="56">
        <v>1</v>
      </c>
      <c r="C389" t="s">
        <v>91</v>
      </c>
      <c r="D389" t="s">
        <v>92</v>
      </c>
      <c r="E389" t="s">
        <v>403</v>
      </c>
      <c r="G389" s="63">
        <v>446.91</v>
      </c>
      <c r="H389">
        <v>1</v>
      </c>
      <c r="I389" s="63">
        <v>446.91</v>
      </c>
      <c r="J389" s="42">
        <v>45646</v>
      </c>
      <c r="K389" t="s">
        <v>26</v>
      </c>
      <c r="L389" t="s">
        <v>95</v>
      </c>
      <c r="N389" t="str">
        <f t="shared" si="18"/>
        <v>NÃO</v>
      </c>
      <c r="O389" t="str">
        <f t="shared" si="19"/>
        <v/>
      </c>
      <c r="P389" s="52" t="str">
        <f t="shared" si="20"/>
        <v>4564610551925566013º SALÁRIO446,9145646</v>
      </c>
      <c r="Q389" s="1">
        <f>IF(A389=0,"",VLOOKUP($A389,RESUMO!$A$8:$B$83,2,FALSE))</f>
        <v>10</v>
      </c>
    </row>
    <row r="390" spans="1:17" x14ac:dyDescent="0.25">
      <c r="A390" s="42">
        <v>45646</v>
      </c>
      <c r="B390" s="56">
        <v>1</v>
      </c>
      <c r="C390" t="s">
        <v>274</v>
      </c>
      <c r="D390" t="s">
        <v>275</v>
      </c>
      <c r="E390" t="s">
        <v>93</v>
      </c>
      <c r="G390" s="63">
        <v>817.2</v>
      </c>
      <c r="H390">
        <v>1</v>
      </c>
      <c r="I390" s="63">
        <v>817.2</v>
      </c>
      <c r="J390" s="42">
        <v>45646</v>
      </c>
      <c r="K390" t="s">
        <v>26</v>
      </c>
      <c r="L390" t="s">
        <v>276</v>
      </c>
      <c r="N390" t="str">
        <f t="shared" si="18"/>
        <v>NÃO</v>
      </c>
      <c r="O390" t="str">
        <f t="shared" si="19"/>
        <v/>
      </c>
      <c r="P390" s="52" t="str">
        <f t="shared" si="20"/>
        <v>45646174879413100SALÁRIO817,245646</v>
      </c>
      <c r="Q390" s="1">
        <f>IF(A390=0,"",VLOOKUP($A390,RESUMO!$A$8:$B$83,2,FALSE))</f>
        <v>10</v>
      </c>
    </row>
    <row r="391" spans="1:17" x14ac:dyDescent="0.25">
      <c r="A391" s="42">
        <v>45646</v>
      </c>
      <c r="B391" s="56">
        <v>1</v>
      </c>
      <c r="C391" t="s">
        <v>274</v>
      </c>
      <c r="D391" t="s">
        <v>275</v>
      </c>
      <c r="E391" t="s">
        <v>403</v>
      </c>
      <c r="G391" s="63">
        <v>302.2</v>
      </c>
      <c r="H391">
        <v>1</v>
      </c>
      <c r="I391" s="63">
        <v>302.2</v>
      </c>
      <c r="J391" s="42">
        <v>45646</v>
      </c>
      <c r="K391" t="s">
        <v>26</v>
      </c>
      <c r="L391" t="s">
        <v>276</v>
      </c>
      <c r="N391" t="str">
        <f t="shared" si="18"/>
        <v>NÃO</v>
      </c>
      <c r="O391" t="str">
        <f t="shared" si="19"/>
        <v/>
      </c>
      <c r="P391" s="52" t="str">
        <f t="shared" si="20"/>
        <v>4564617487941310013º SALÁRIO302,245646</v>
      </c>
      <c r="Q391" s="1">
        <f>IF(A391=0,"",VLOOKUP($A391,RESUMO!$A$8:$B$83,2,FALSE))</f>
        <v>10</v>
      </c>
    </row>
    <row r="392" spans="1:17" x14ac:dyDescent="0.25">
      <c r="A392" s="42">
        <v>45646</v>
      </c>
      <c r="B392" s="56">
        <v>1</v>
      </c>
      <c r="C392" t="s">
        <v>257</v>
      </c>
      <c r="D392" t="s">
        <v>258</v>
      </c>
      <c r="E392" t="s">
        <v>93</v>
      </c>
      <c r="G392" s="63">
        <v>642.79999999999995</v>
      </c>
      <c r="H392">
        <v>1</v>
      </c>
      <c r="I392" s="63">
        <v>642.79999999999995</v>
      </c>
      <c r="J392" s="42">
        <v>45646</v>
      </c>
      <c r="K392" t="s">
        <v>26</v>
      </c>
      <c r="L392" t="s">
        <v>259</v>
      </c>
      <c r="N392" t="str">
        <f t="shared" si="18"/>
        <v>NÃO</v>
      </c>
      <c r="O392" t="str">
        <f t="shared" si="19"/>
        <v/>
      </c>
      <c r="P392" s="52" t="str">
        <f t="shared" si="20"/>
        <v>45646113527660607SALÁRIO642,845646</v>
      </c>
      <c r="Q392" s="1">
        <f>IF(A392=0,"",VLOOKUP($A392,RESUMO!$A$8:$B$83,2,FALSE))</f>
        <v>10</v>
      </c>
    </row>
    <row r="393" spans="1:17" x14ac:dyDescent="0.25">
      <c r="A393" s="42">
        <v>45646</v>
      </c>
      <c r="B393" s="56">
        <v>1</v>
      </c>
      <c r="C393" t="s">
        <v>257</v>
      </c>
      <c r="D393" t="s">
        <v>258</v>
      </c>
      <c r="E393" t="s">
        <v>403</v>
      </c>
      <c r="G393" s="63">
        <v>237.7</v>
      </c>
      <c r="H393">
        <v>1</v>
      </c>
      <c r="I393" s="63">
        <v>237.7</v>
      </c>
      <c r="J393" s="42">
        <v>45646</v>
      </c>
      <c r="K393" t="s">
        <v>26</v>
      </c>
      <c r="L393" t="s">
        <v>259</v>
      </c>
      <c r="N393" t="str">
        <f t="shared" si="18"/>
        <v>NÃO</v>
      </c>
      <c r="O393" t="str">
        <f t="shared" si="19"/>
        <v/>
      </c>
      <c r="P393" s="52" t="str">
        <f t="shared" si="20"/>
        <v>4564611352766060713º SALÁRIO237,745646</v>
      </c>
      <c r="Q393" s="1">
        <f>IF(A393=0,"",VLOOKUP($A393,RESUMO!$A$8:$B$83,2,FALSE))</f>
        <v>10</v>
      </c>
    </row>
    <row r="394" spans="1:17" x14ac:dyDescent="0.25">
      <c r="A394" s="42">
        <v>45646</v>
      </c>
      <c r="B394" s="56">
        <v>2</v>
      </c>
      <c r="C394" t="s">
        <v>252</v>
      </c>
      <c r="D394" t="s">
        <v>253</v>
      </c>
      <c r="E394" t="s">
        <v>450</v>
      </c>
      <c r="G394" s="63">
        <v>1000</v>
      </c>
      <c r="H394">
        <v>1</v>
      </c>
      <c r="I394" s="63">
        <v>1000</v>
      </c>
      <c r="J394" s="42">
        <v>45646</v>
      </c>
      <c r="K394" t="s">
        <v>46</v>
      </c>
      <c r="L394" t="s">
        <v>255</v>
      </c>
      <c r="N394" t="str">
        <f t="shared" si="18"/>
        <v>SIM</v>
      </c>
      <c r="O394" t="str">
        <f t="shared" si="19"/>
        <v/>
      </c>
      <c r="P394" s="52" t="str">
        <f t="shared" si="20"/>
        <v>45646214051624000142INSTALAÇÃO DE INFRA ESTRUTURA SUBSOLO100045646</v>
      </c>
      <c r="Q394" s="1">
        <f>IF(A394=0,"",VLOOKUP($A394,RESUMO!$A$8:$B$83,2,FALSE))</f>
        <v>10</v>
      </c>
    </row>
    <row r="395" spans="1:17" x14ac:dyDescent="0.25">
      <c r="A395" s="42">
        <v>45646</v>
      </c>
      <c r="B395" s="56">
        <v>2</v>
      </c>
      <c r="C395" t="s">
        <v>451</v>
      </c>
      <c r="D395" t="s">
        <v>452</v>
      </c>
      <c r="E395" t="s">
        <v>453</v>
      </c>
      <c r="G395" s="63">
        <v>2160</v>
      </c>
      <c r="H395">
        <v>1</v>
      </c>
      <c r="I395" s="63">
        <v>2160</v>
      </c>
      <c r="J395" s="42">
        <v>45646</v>
      </c>
      <c r="K395" t="s">
        <v>46</v>
      </c>
      <c r="L395" t="s">
        <v>454</v>
      </c>
      <c r="N395" t="str">
        <f t="shared" si="18"/>
        <v>NÃO</v>
      </c>
      <c r="O395" t="str">
        <f t="shared" si="19"/>
        <v/>
      </c>
      <c r="P395" s="52" t="str">
        <f t="shared" si="20"/>
        <v>45646208022030600CONCRETAGEM LAJE NIVEL GARAGEM216045646</v>
      </c>
      <c r="Q395" s="1">
        <f>IF(A395=0,"",VLOOKUP($A395,RESUMO!$A$8:$B$83,2,FALSE))</f>
        <v>10</v>
      </c>
    </row>
    <row r="396" spans="1:17" x14ac:dyDescent="0.25">
      <c r="A396" s="42">
        <v>45646</v>
      </c>
      <c r="B396" s="56">
        <v>3</v>
      </c>
      <c r="C396" t="s">
        <v>114</v>
      </c>
      <c r="D396" t="s">
        <v>115</v>
      </c>
      <c r="E396" t="s">
        <v>455</v>
      </c>
      <c r="G396" s="63">
        <v>295</v>
      </c>
      <c r="H396">
        <v>1</v>
      </c>
      <c r="I396" s="63">
        <v>295</v>
      </c>
      <c r="J396" s="42">
        <v>45650</v>
      </c>
      <c r="K396" t="s">
        <v>118</v>
      </c>
      <c r="L396" t="s">
        <v>456</v>
      </c>
      <c r="N396" t="str">
        <f t="shared" si="18"/>
        <v>SIM</v>
      </c>
      <c r="O396" t="str">
        <f t="shared" si="19"/>
        <v/>
      </c>
      <c r="P396" s="52" t="str">
        <f t="shared" si="20"/>
        <v>45646307409393000130MOTOR, MANGOTE, MARTELETE - NF 2693429545650</v>
      </c>
      <c r="Q396" s="1">
        <f>IF(A396=0,"",VLOOKUP($A396,RESUMO!$A$8:$B$83,2,FALSE))</f>
        <v>10</v>
      </c>
    </row>
    <row r="397" spans="1:17" x14ac:dyDescent="0.25">
      <c r="A397" s="42">
        <v>45646</v>
      </c>
      <c r="B397" s="56">
        <v>3</v>
      </c>
      <c r="C397" t="s">
        <v>114</v>
      </c>
      <c r="D397" t="s">
        <v>115</v>
      </c>
      <c r="E397" t="s">
        <v>455</v>
      </c>
      <c r="G397" s="63">
        <v>295</v>
      </c>
      <c r="H397">
        <v>1</v>
      </c>
      <c r="I397" s="63">
        <v>295</v>
      </c>
      <c r="J397" s="42">
        <v>45650</v>
      </c>
      <c r="K397" t="s">
        <v>118</v>
      </c>
      <c r="L397" t="s">
        <v>456</v>
      </c>
      <c r="N397" t="str">
        <f t="shared" si="18"/>
        <v>SIM</v>
      </c>
      <c r="O397" t="str">
        <f t="shared" si="19"/>
        <v/>
      </c>
      <c r="P397" s="52" t="str">
        <f t="shared" si="20"/>
        <v>45646307409393000130MOTOR, MANGOTE, MARTELETE - NF 2693429545650</v>
      </c>
      <c r="Q397" s="1">
        <f>IF(A397=0,"",VLOOKUP($A397,RESUMO!$A$8:$B$83,2,FALSE))</f>
        <v>10</v>
      </c>
    </row>
    <row r="398" spans="1:17" x14ac:dyDescent="0.25">
      <c r="A398" s="42">
        <v>45646</v>
      </c>
      <c r="B398" s="56">
        <v>3</v>
      </c>
      <c r="C398" t="s">
        <v>114</v>
      </c>
      <c r="D398" t="s">
        <v>115</v>
      </c>
      <c r="E398" t="s">
        <v>457</v>
      </c>
      <c r="G398" s="63">
        <v>150</v>
      </c>
      <c r="H398">
        <v>1</v>
      </c>
      <c r="I398" s="63">
        <v>150</v>
      </c>
      <c r="J398" s="42">
        <v>45659</v>
      </c>
      <c r="K398" t="s">
        <v>118</v>
      </c>
      <c r="L398" t="s">
        <v>456</v>
      </c>
      <c r="N398" t="str">
        <f t="shared" si="18"/>
        <v>SIM</v>
      </c>
      <c r="O398" t="str">
        <f t="shared" si="19"/>
        <v/>
      </c>
      <c r="P398" s="52" t="str">
        <f t="shared" si="20"/>
        <v>45646307409393000130SERRA MADEIRA - NF 2706815045659</v>
      </c>
      <c r="Q398" s="1">
        <f>IF(A398=0,"",VLOOKUP($A398,RESUMO!$A$8:$B$83,2,FALSE))</f>
        <v>10</v>
      </c>
    </row>
    <row r="399" spans="1:17" x14ac:dyDescent="0.25">
      <c r="A399" s="42">
        <v>45646</v>
      </c>
      <c r="B399" s="56">
        <v>3</v>
      </c>
      <c r="C399" t="s">
        <v>114</v>
      </c>
      <c r="D399" t="s">
        <v>115</v>
      </c>
      <c r="E399" t="s">
        <v>458</v>
      </c>
      <c r="G399" s="63">
        <v>780</v>
      </c>
      <c r="H399">
        <v>1</v>
      </c>
      <c r="I399" s="63">
        <v>780</v>
      </c>
      <c r="J399" s="42">
        <v>45665</v>
      </c>
      <c r="K399" t="s">
        <v>118</v>
      </c>
      <c r="L399" t="s">
        <v>456</v>
      </c>
      <c r="N399" t="str">
        <f t="shared" si="18"/>
        <v>SIM</v>
      </c>
      <c r="O399" t="str">
        <f t="shared" si="19"/>
        <v/>
      </c>
      <c r="P399" s="52" t="str">
        <f t="shared" si="20"/>
        <v>45646307409393000130SERRA E MARTELO - NF 2713378045665</v>
      </c>
      <c r="Q399" s="1">
        <f>IF(A399=0,"",VLOOKUP($A399,RESUMO!$A$8:$B$83,2,FALSE))</f>
        <v>10</v>
      </c>
    </row>
    <row r="400" spans="1:17" x14ac:dyDescent="0.25">
      <c r="A400" s="42">
        <v>45646</v>
      </c>
      <c r="B400" s="56">
        <v>3</v>
      </c>
      <c r="C400" t="s">
        <v>226</v>
      </c>
      <c r="D400" t="s">
        <v>227</v>
      </c>
      <c r="E400" t="s">
        <v>422</v>
      </c>
      <c r="G400" s="63">
        <v>2016.2</v>
      </c>
      <c r="H400">
        <v>1</v>
      </c>
      <c r="I400" s="63">
        <v>2016.2</v>
      </c>
      <c r="J400" s="42">
        <v>45646</v>
      </c>
      <c r="K400" t="s">
        <v>26</v>
      </c>
      <c r="L400" t="s">
        <v>456</v>
      </c>
      <c r="N400" t="str">
        <f t="shared" si="18"/>
        <v>NÃO</v>
      </c>
      <c r="O400" t="str">
        <f t="shared" si="19"/>
        <v/>
      </c>
      <c r="P400" s="52" t="str">
        <f t="shared" si="20"/>
        <v>45646300360305000104REF. 11/20242016,245646</v>
      </c>
      <c r="Q400" s="1">
        <f>IF(A400=0,"",VLOOKUP($A400,RESUMO!$A$8:$B$83,2,FALSE))</f>
        <v>10</v>
      </c>
    </row>
    <row r="401" spans="1:17" x14ac:dyDescent="0.25">
      <c r="A401" s="42">
        <v>45646</v>
      </c>
      <c r="B401" s="56">
        <v>3</v>
      </c>
      <c r="C401" t="s">
        <v>229</v>
      </c>
      <c r="D401" t="s">
        <v>230</v>
      </c>
      <c r="E401" t="s">
        <v>422</v>
      </c>
      <c r="G401" s="63">
        <v>8388.6299999999992</v>
      </c>
      <c r="H401">
        <v>1</v>
      </c>
      <c r="I401" s="63">
        <v>8388.6299999999992</v>
      </c>
      <c r="J401" s="42">
        <v>45646</v>
      </c>
      <c r="K401" t="s">
        <v>26</v>
      </c>
      <c r="L401" t="s">
        <v>456</v>
      </c>
      <c r="N401" t="str">
        <f t="shared" si="18"/>
        <v>NÃO</v>
      </c>
      <c r="O401" t="str">
        <f t="shared" si="19"/>
        <v/>
      </c>
      <c r="P401" s="52" t="str">
        <f t="shared" si="20"/>
        <v>45646300394460000141REF. 11/20248388,6345646</v>
      </c>
      <c r="Q401" s="1">
        <f>IF(A401=0,"",VLOOKUP($A401,RESUMO!$A$8:$B$83,2,FALSE))</f>
        <v>10</v>
      </c>
    </row>
    <row r="402" spans="1:17" x14ac:dyDescent="0.25">
      <c r="A402" s="42">
        <v>45646</v>
      </c>
      <c r="B402" s="56">
        <v>3</v>
      </c>
      <c r="C402" t="s">
        <v>459</v>
      </c>
      <c r="D402" t="s">
        <v>232</v>
      </c>
      <c r="E402" t="s">
        <v>422</v>
      </c>
      <c r="G402" s="63">
        <v>114</v>
      </c>
      <c r="H402">
        <v>1</v>
      </c>
      <c r="I402" s="63">
        <v>114</v>
      </c>
      <c r="J402" s="42">
        <v>45646</v>
      </c>
      <c r="K402" t="s">
        <v>26</v>
      </c>
      <c r="L402" t="s">
        <v>27</v>
      </c>
      <c r="N402" t="str">
        <f t="shared" si="18"/>
        <v>NÃO</v>
      </c>
      <c r="O402" t="str">
        <f t="shared" si="19"/>
        <v/>
      </c>
      <c r="P402" s="52" t="str">
        <f t="shared" si="20"/>
        <v>45646300000011045REF. 11/202411445646</v>
      </c>
      <c r="Q402" s="1">
        <f>IF(A402=0,"",VLOOKUP($A402,RESUMO!$A$8:$B$83,2,FALSE))</f>
        <v>10</v>
      </c>
    </row>
    <row r="403" spans="1:17" x14ac:dyDescent="0.25">
      <c r="A403" s="42">
        <v>45646</v>
      </c>
      <c r="B403" s="56">
        <v>3</v>
      </c>
      <c r="C403" t="s">
        <v>229</v>
      </c>
      <c r="D403" t="s">
        <v>230</v>
      </c>
      <c r="E403" t="s">
        <v>425</v>
      </c>
      <c r="G403" s="63">
        <v>2510.27</v>
      </c>
      <c r="H403">
        <v>1</v>
      </c>
      <c r="I403" s="63">
        <v>2510.27</v>
      </c>
      <c r="J403" s="42">
        <v>45646</v>
      </c>
      <c r="K403" t="s">
        <v>26</v>
      </c>
      <c r="L403" t="s">
        <v>456</v>
      </c>
      <c r="N403" t="str">
        <f t="shared" si="18"/>
        <v>NÃO</v>
      </c>
      <c r="O403" t="str">
        <f t="shared" si="19"/>
        <v/>
      </c>
      <c r="P403" s="52" t="str">
        <f t="shared" si="20"/>
        <v>45646300394460000141REF. 13º SALÁRIO2510,2745646</v>
      </c>
      <c r="Q403" s="1">
        <f>IF(A403=0,"",VLOOKUP($A403,RESUMO!$A$8:$B$83,2,FALSE))</f>
        <v>10</v>
      </c>
    </row>
    <row r="404" spans="1:17" x14ac:dyDescent="0.25">
      <c r="A404" s="42">
        <v>45646</v>
      </c>
      <c r="B404" s="56">
        <v>3</v>
      </c>
      <c r="C404" t="s">
        <v>211</v>
      </c>
      <c r="D404" t="s">
        <v>212</v>
      </c>
      <c r="E404" t="s">
        <v>460</v>
      </c>
      <c r="G404" s="63">
        <v>3073.07</v>
      </c>
      <c r="H404">
        <v>1</v>
      </c>
      <c r="I404" s="63">
        <v>3073.07</v>
      </c>
      <c r="J404" s="42">
        <v>45654</v>
      </c>
      <c r="K404" t="s">
        <v>26</v>
      </c>
      <c r="L404" t="s">
        <v>456</v>
      </c>
      <c r="N404" t="str">
        <f t="shared" si="18"/>
        <v>NÃO</v>
      </c>
      <c r="O404" t="str">
        <f t="shared" si="19"/>
        <v/>
      </c>
      <c r="P404" s="52" t="str">
        <f t="shared" si="20"/>
        <v>45646324654133000220CESTAS BÁSICAS3073,0745654</v>
      </c>
      <c r="Q404" s="1">
        <f>IF(A404=0,"",VLOOKUP($A404,RESUMO!$A$8:$B$83,2,FALSE))</f>
        <v>10</v>
      </c>
    </row>
    <row r="405" spans="1:17" x14ac:dyDescent="0.25">
      <c r="A405" s="42">
        <v>45646</v>
      </c>
      <c r="B405" s="56">
        <v>3</v>
      </c>
      <c r="C405" t="s">
        <v>211</v>
      </c>
      <c r="D405" t="s">
        <v>212</v>
      </c>
      <c r="E405" t="s">
        <v>461</v>
      </c>
      <c r="G405" s="63">
        <v>1083.06</v>
      </c>
      <c r="H405">
        <v>1</v>
      </c>
      <c r="I405" s="63">
        <v>1083.06</v>
      </c>
      <c r="J405" s="42">
        <v>45667</v>
      </c>
      <c r="K405" t="s">
        <v>26</v>
      </c>
      <c r="L405" t="s">
        <v>456</v>
      </c>
      <c r="N405" t="str">
        <f t="shared" si="18"/>
        <v>SIM</v>
      </c>
      <c r="O405" t="str">
        <f t="shared" si="19"/>
        <v/>
      </c>
      <c r="P405" s="52" t="str">
        <f t="shared" si="20"/>
        <v>45646324654133000220CESTAS DE NATAL - NF 2697071083,0645667</v>
      </c>
      <c r="Q405" s="1">
        <f>IF(A405=0,"",VLOOKUP($A405,RESUMO!$A$8:$B$83,2,FALSE))</f>
        <v>10</v>
      </c>
    </row>
    <row r="406" spans="1:17" x14ac:dyDescent="0.25">
      <c r="A406" s="42">
        <v>45646</v>
      </c>
      <c r="B406" s="56">
        <v>3</v>
      </c>
      <c r="C406" t="s">
        <v>106</v>
      </c>
      <c r="D406" t="s">
        <v>107</v>
      </c>
      <c r="E406" t="s">
        <v>108</v>
      </c>
      <c r="G406" s="63">
        <v>221.9</v>
      </c>
      <c r="H406">
        <v>1</v>
      </c>
      <c r="I406" s="63">
        <v>221.9</v>
      </c>
      <c r="J406" s="42">
        <v>45657</v>
      </c>
      <c r="K406" t="s">
        <v>26</v>
      </c>
      <c r="L406" t="s">
        <v>456</v>
      </c>
      <c r="N406" t="str">
        <f t="shared" si="18"/>
        <v>NÃO</v>
      </c>
      <c r="O406" t="str">
        <f t="shared" si="19"/>
        <v/>
      </c>
      <c r="P406" s="52" t="str">
        <f t="shared" si="20"/>
        <v>45646338727707000177SEGURO COLABORADORES221,945657</v>
      </c>
      <c r="Q406" s="1">
        <f>IF(A406=0,"",VLOOKUP($A406,RESUMO!$A$8:$B$83,2,FALSE))</f>
        <v>10</v>
      </c>
    </row>
    <row r="407" spans="1:17" x14ac:dyDescent="0.25">
      <c r="A407" s="42">
        <v>45646</v>
      </c>
      <c r="B407" s="56">
        <v>3</v>
      </c>
      <c r="C407" t="s">
        <v>376</v>
      </c>
      <c r="D407" t="s">
        <v>377</v>
      </c>
      <c r="E407" t="s">
        <v>462</v>
      </c>
      <c r="G407" s="63">
        <v>264</v>
      </c>
      <c r="H407">
        <v>1</v>
      </c>
      <c r="I407" s="63">
        <v>264</v>
      </c>
      <c r="J407" s="42">
        <v>45659</v>
      </c>
      <c r="K407" t="s">
        <v>32</v>
      </c>
      <c r="L407" t="s">
        <v>456</v>
      </c>
      <c r="N407" t="str">
        <f t="shared" si="18"/>
        <v>SIM</v>
      </c>
      <c r="O407" t="str">
        <f t="shared" si="19"/>
        <v/>
      </c>
      <c r="P407" s="52" t="str">
        <f t="shared" si="20"/>
        <v>45646317475666000107LOCAÇÃO EQUIPAMENTOS - NF 170126445659</v>
      </c>
      <c r="Q407" s="1">
        <f>IF(A407=0,"",VLOOKUP($A407,RESUMO!$A$8:$B$83,2,FALSE))</f>
        <v>10</v>
      </c>
    </row>
    <row r="408" spans="1:17" x14ac:dyDescent="0.25">
      <c r="A408" s="42">
        <v>45646</v>
      </c>
      <c r="B408" s="56">
        <v>3</v>
      </c>
      <c r="C408" t="s">
        <v>376</v>
      </c>
      <c r="D408" t="s">
        <v>377</v>
      </c>
      <c r="E408" t="s">
        <v>463</v>
      </c>
      <c r="G408" s="63">
        <v>968</v>
      </c>
      <c r="H408">
        <v>1</v>
      </c>
      <c r="I408" s="63">
        <v>968</v>
      </c>
      <c r="J408" s="42">
        <v>45659</v>
      </c>
      <c r="K408" t="s">
        <v>32</v>
      </c>
      <c r="L408" t="s">
        <v>456</v>
      </c>
      <c r="N408" t="str">
        <f t="shared" si="18"/>
        <v>SIM</v>
      </c>
      <c r="O408" t="str">
        <f t="shared" si="19"/>
        <v/>
      </c>
      <c r="P408" s="52" t="str">
        <f t="shared" si="20"/>
        <v>45646317475666000107LOCAÇÃO EQUIPAMENTOS - NF 3889196845659</v>
      </c>
      <c r="Q408" s="1">
        <f>IF(A408=0,"",VLOOKUP($A408,RESUMO!$A$8:$B$83,2,FALSE))</f>
        <v>10</v>
      </c>
    </row>
    <row r="409" spans="1:17" x14ac:dyDescent="0.25">
      <c r="A409" s="42">
        <v>45646</v>
      </c>
      <c r="B409" s="56">
        <v>3</v>
      </c>
      <c r="C409" t="s">
        <v>376</v>
      </c>
      <c r="D409" t="s">
        <v>377</v>
      </c>
      <c r="E409" t="s">
        <v>464</v>
      </c>
      <c r="G409" s="63">
        <v>350</v>
      </c>
      <c r="H409">
        <v>1</v>
      </c>
      <c r="I409" s="63">
        <v>350</v>
      </c>
      <c r="J409" s="42">
        <v>45659</v>
      </c>
      <c r="K409" t="s">
        <v>32</v>
      </c>
      <c r="L409" t="s">
        <v>456</v>
      </c>
      <c r="N409" t="str">
        <f t="shared" si="18"/>
        <v>SIM</v>
      </c>
      <c r="O409" t="str">
        <f t="shared" si="19"/>
        <v/>
      </c>
      <c r="P409" s="52" t="str">
        <f t="shared" si="20"/>
        <v>45646317475666000107LOCAÇÃO EQUIPAMENTOS - NF 3889035045659</v>
      </c>
      <c r="Q409" s="1">
        <f>IF(A409=0,"",VLOOKUP($A409,RESUMO!$A$8:$B$83,2,FALSE))</f>
        <v>10</v>
      </c>
    </row>
    <row r="410" spans="1:17" x14ac:dyDescent="0.25">
      <c r="A410" s="42">
        <v>45646</v>
      </c>
      <c r="B410" s="56">
        <v>3</v>
      </c>
      <c r="C410" t="s">
        <v>429</v>
      </c>
      <c r="D410" t="s">
        <v>430</v>
      </c>
      <c r="E410" t="s">
        <v>465</v>
      </c>
      <c r="G410" s="63">
        <v>1269</v>
      </c>
      <c r="H410">
        <v>1</v>
      </c>
      <c r="I410" s="63">
        <v>1269</v>
      </c>
      <c r="J410" s="42">
        <v>45659</v>
      </c>
      <c r="K410" t="s">
        <v>32</v>
      </c>
      <c r="L410" t="s">
        <v>456</v>
      </c>
      <c r="N410" t="str">
        <f t="shared" si="18"/>
        <v>SIM</v>
      </c>
      <c r="O410" t="str">
        <f t="shared" si="19"/>
        <v/>
      </c>
      <c r="P410" s="52" t="str">
        <f t="shared" si="20"/>
        <v>45646330104788000147MADEIRITE - NF 17395126945659</v>
      </c>
      <c r="Q410" s="1">
        <f>IF(A410=0,"",VLOOKUP($A410,RESUMO!$A$8:$B$83,2,FALSE))</f>
        <v>10</v>
      </c>
    </row>
    <row r="411" spans="1:17" x14ac:dyDescent="0.25">
      <c r="A411" s="42">
        <v>45646</v>
      </c>
      <c r="B411" s="56">
        <v>3</v>
      </c>
      <c r="C411" t="s">
        <v>312</v>
      </c>
      <c r="D411" t="s">
        <v>313</v>
      </c>
      <c r="E411" t="s">
        <v>466</v>
      </c>
      <c r="G411" s="63">
        <v>1855.27</v>
      </c>
      <c r="H411">
        <v>1</v>
      </c>
      <c r="I411" s="63">
        <v>1855.27</v>
      </c>
      <c r="J411" s="42">
        <v>45653</v>
      </c>
      <c r="K411" t="s">
        <v>32</v>
      </c>
      <c r="L411" t="s">
        <v>456</v>
      </c>
      <c r="N411" t="str">
        <f t="shared" si="18"/>
        <v>SIM</v>
      </c>
      <c r="O411" t="str">
        <f t="shared" si="19"/>
        <v/>
      </c>
      <c r="P411" s="52" t="str">
        <f t="shared" si="20"/>
        <v>45646342841924000160TELA E AÇO - NF 717781855,2745653</v>
      </c>
      <c r="Q411" s="1">
        <f>IF(A411=0,"",VLOOKUP($A411,RESUMO!$A$8:$B$83,2,FALSE))</f>
        <v>10</v>
      </c>
    </row>
    <row r="412" spans="1:17" x14ac:dyDescent="0.25">
      <c r="A412" s="42">
        <v>45646</v>
      </c>
      <c r="B412" s="56">
        <v>3</v>
      </c>
      <c r="C412" t="s">
        <v>178</v>
      </c>
      <c r="D412" t="s">
        <v>179</v>
      </c>
      <c r="E412" t="s">
        <v>467</v>
      </c>
      <c r="G412" s="63">
        <v>511.5</v>
      </c>
      <c r="H412">
        <v>1</v>
      </c>
      <c r="I412" s="63">
        <v>511.5</v>
      </c>
      <c r="J412" s="42">
        <v>45644</v>
      </c>
      <c r="K412" t="s">
        <v>32</v>
      </c>
      <c r="L412" t="s">
        <v>456</v>
      </c>
      <c r="N412" t="str">
        <f t="shared" si="18"/>
        <v>SIM</v>
      </c>
      <c r="O412" t="str">
        <f t="shared" si="19"/>
        <v/>
      </c>
      <c r="P412" s="52" t="str">
        <f t="shared" si="20"/>
        <v>45646332392731000116MATERIAIS DIVERSOS - NF 1575511,545644</v>
      </c>
      <c r="Q412" s="1">
        <f>IF(A412=0,"",VLOOKUP($A412,RESUMO!$A$8:$B$83,2,FALSE))</f>
        <v>10</v>
      </c>
    </row>
    <row r="413" spans="1:17" x14ac:dyDescent="0.25">
      <c r="A413" s="42">
        <v>45646</v>
      </c>
      <c r="B413" s="56">
        <v>3</v>
      </c>
      <c r="C413" t="s">
        <v>468</v>
      </c>
      <c r="D413" t="s">
        <v>469</v>
      </c>
      <c r="E413" t="s">
        <v>470</v>
      </c>
      <c r="G413" s="63">
        <v>4786.04</v>
      </c>
      <c r="H413">
        <v>1</v>
      </c>
      <c r="I413" s="63">
        <v>4786.04</v>
      </c>
      <c r="J413" s="42">
        <v>45663</v>
      </c>
      <c r="K413" t="s">
        <v>118</v>
      </c>
      <c r="L413" t="s">
        <v>456</v>
      </c>
      <c r="N413" t="str">
        <f t="shared" si="18"/>
        <v>NÃO</v>
      </c>
      <c r="O413" t="str">
        <f t="shared" si="19"/>
        <v/>
      </c>
      <c r="P413" s="52" t="str">
        <f t="shared" si="20"/>
        <v>45646311144668000129LOCAÇÃO DE EQUIPAMNTOS - ND 9321 4786,0445663</v>
      </c>
      <c r="Q413" s="1">
        <f>IF(A413=0,"",VLOOKUP($A413,RESUMO!$A$8:$B$83,2,FALSE))</f>
        <v>10</v>
      </c>
    </row>
    <row r="414" spans="1:17" x14ac:dyDescent="0.25">
      <c r="A414" s="42">
        <v>45646</v>
      </c>
      <c r="B414" s="56">
        <v>3</v>
      </c>
      <c r="C414" t="s">
        <v>233</v>
      </c>
      <c r="D414" t="s">
        <v>234</v>
      </c>
      <c r="E414" t="s">
        <v>235</v>
      </c>
      <c r="G414" s="63">
        <v>156</v>
      </c>
      <c r="H414">
        <v>1</v>
      </c>
      <c r="I414" s="63">
        <v>156</v>
      </c>
      <c r="J414" s="42">
        <v>45646</v>
      </c>
      <c r="K414" t="s">
        <v>26</v>
      </c>
      <c r="L414" t="s">
        <v>456</v>
      </c>
      <c r="N414" t="str">
        <f t="shared" si="18"/>
        <v>SIM</v>
      </c>
      <c r="O414" t="str">
        <f t="shared" si="19"/>
        <v/>
      </c>
      <c r="P414" s="52" t="str">
        <f t="shared" si="20"/>
        <v>45646336245582000113REALIZAÇÃO DE EXAMES - NF A EMITIR15645646</v>
      </c>
      <c r="Q414" s="1">
        <f>IF(A414=0,"",VLOOKUP($A414,RESUMO!$A$8:$B$83,2,FALSE))</f>
        <v>10</v>
      </c>
    </row>
    <row r="415" spans="1:17" x14ac:dyDescent="0.25">
      <c r="A415" s="42">
        <v>45646</v>
      </c>
      <c r="B415" s="56">
        <v>3</v>
      </c>
      <c r="C415" t="s">
        <v>471</v>
      </c>
      <c r="D415" t="s">
        <v>472</v>
      </c>
      <c r="E415" t="s">
        <v>473</v>
      </c>
      <c r="G415" s="63">
        <v>557.67999999999995</v>
      </c>
      <c r="H415">
        <v>1</v>
      </c>
      <c r="I415" s="63">
        <v>557.67999999999995</v>
      </c>
      <c r="J415" s="42">
        <v>45652</v>
      </c>
      <c r="K415" t="s">
        <v>26</v>
      </c>
      <c r="L415" t="s">
        <v>456</v>
      </c>
      <c r="N415" t="str">
        <f t="shared" si="18"/>
        <v>SIM</v>
      </c>
      <c r="O415" t="str">
        <f t="shared" si="19"/>
        <v/>
      </c>
      <c r="P415" s="52" t="str">
        <f t="shared" si="20"/>
        <v>45646314313602000103EQUIPAMENTOS DE PROTEÇÃO - NF 28262 - PARC. 1/2557,6845652</v>
      </c>
      <c r="Q415" s="1">
        <f>IF(A415=0,"",VLOOKUP($A415,RESUMO!$A$8:$B$83,2,FALSE))</f>
        <v>10</v>
      </c>
    </row>
    <row r="416" spans="1:17" x14ac:dyDescent="0.25">
      <c r="A416" s="42">
        <v>45646</v>
      </c>
      <c r="B416" s="56">
        <v>3</v>
      </c>
      <c r="C416" t="s">
        <v>471</v>
      </c>
      <c r="D416" t="s">
        <v>472</v>
      </c>
      <c r="E416" t="s">
        <v>474</v>
      </c>
      <c r="G416" s="63">
        <v>557.69000000000005</v>
      </c>
      <c r="H416">
        <v>1</v>
      </c>
      <c r="I416" s="63">
        <v>557.69000000000005</v>
      </c>
      <c r="J416" s="42">
        <v>45666</v>
      </c>
      <c r="K416" t="s">
        <v>26</v>
      </c>
      <c r="L416" t="s">
        <v>456</v>
      </c>
      <c r="N416" t="str">
        <f t="shared" si="18"/>
        <v>SIM</v>
      </c>
      <c r="O416" t="str">
        <f t="shared" si="19"/>
        <v/>
      </c>
      <c r="P416" s="52" t="str">
        <f t="shared" si="20"/>
        <v>45646314313602000103EQUIPAMENTOS DE PROTEÇÃO - NF 28262 - PARC. 2/2557,6945666</v>
      </c>
      <c r="Q416" s="1">
        <f>IF(A416=0,"",VLOOKUP($A416,RESUMO!$A$8:$B$83,2,FALSE))</f>
        <v>10</v>
      </c>
    </row>
    <row r="417" spans="1:17" x14ac:dyDescent="0.25">
      <c r="A417" s="42">
        <v>45646</v>
      </c>
      <c r="B417" s="56">
        <v>5</v>
      </c>
      <c r="C417" t="s">
        <v>216</v>
      </c>
      <c r="D417" t="s">
        <v>217</v>
      </c>
      <c r="E417" t="s">
        <v>475</v>
      </c>
      <c r="G417" s="63">
        <v>159</v>
      </c>
      <c r="H417">
        <v>1</v>
      </c>
      <c r="I417" s="63">
        <v>159</v>
      </c>
      <c r="J417" s="42">
        <v>45700</v>
      </c>
      <c r="K417" t="s">
        <v>32</v>
      </c>
      <c r="L417" t="s">
        <v>456</v>
      </c>
      <c r="N417" t="str">
        <f t="shared" si="18"/>
        <v>NÃO</v>
      </c>
      <c r="O417" t="str">
        <f t="shared" si="19"/>
        <v>SIM</v>
      </c>
      <c r="P417" s="52" t="str">
        <f t="shared" si="20"/>
        <v>45646597397491000198PROTETOR DE VERGALHÃO15945700</v>
      </c>
      <c r="Q417" s="1">
        <f>IF(A417=0,"",VLOOKUP($A417,RESUMO!$A$8:$B$83,2,FALSE))</f>
        <v>10</v>
      </c>
    </row>
    <row r="418" spans="1:17" x14ac:dyDescent="0.25">
      <c r="A418" s="42">
        <v>45646</v>
      </c>
      <c r="B418" s="56">
        <v>5</v>
      </c>
      <c r="C418" t="s">
        <v>243</v>
      </c>
      <c r="D418" t="s">
        <v>244</v>
      </c>
      <c r="E418" t="s">
        <v>476</v>
      </c>
      <c r="G418" s="63">
        <v>26900</v>
      </c>
      <c r="H418">
        <v>1</v>
      </c>
      <c r="I418" s="63">
        <v>26900</v>
      </c>
      <c r="J418" s="42">
        <v>45700</v>
      </c>
      <c r="K418" t="s">
        <v>32</v>
      </c>
      <c r="L418" t="s">
        <v>456</v>
      </c>
      <c r="N418" t="str">
        <f t="shared" si="18"/>
        <v>NÃO</v>
      </c>
      <c r="O418" t="str">
        <f t="shared" si="19"/>
        <v>SIM</v>
      </c>
      <c r="P418" s="52" t="str">
        <f t="shared" si="20"/>
        <v>45646513938283000169CONCRETAGEM2690045700</v>
      </c>
      <c r="Q418" s="1">
        <f>IF(A418=0,"",VLOOKUP($A418,RESUMO!$A$8:$B$83,2,FALSE))</f>
        <v>10</v>
      </c>
    </row>
    <row r="419" spans="1:17" x14ac:dyDescent="0.25">
      <c r="A419" s="42">
        <v>45646</v>
      </c>
      <c r="B419" s="56">
        <v>5</v>
      </c>
      <c r="C419" t="s">
        <v>477</v>
      </c>
      <c r="D419" t="s">
        <v>478</v>
      </c>
      <c r="E419" t="s">
        <v>143</v>
      </c>
      <c r="G419" s="63">
        <v>20</v>
      </c>
      <c r="H419">
        <v>1</v>
      </c>
      <c r="I419" s="63">
        <v>20</v>
      </c>
      <c r="J419" s="42">
        <v>45638</v>
      </c>
      <c r="K419" t="s">
        <v>67</v>
      </c>
      <c r="L419" t="s">
        <v>479</v>
      </c>
      <c r="N419" t="str">
        <f t="shared" si="18"/>
        <v>NÃO</v>
      </c>
      <c r="O419" t="str">
        <f t="shared" si="19"/>
        <v>SIM</v>
      </c>
      <c r="P419" s="52" t="str">
        <f t="shared" si="20"/>
        <v>45646505350937642MOTOBOY2045638</v>
      </c>
      <c r="Q419" s="1">
        <f>IF(A419=0,"",VLOOKUP($A419,RESUMO!$A$8:$B$83,2,FALSE))</f>
        <v>10</v>
      </c>
    </row>
    <row r="420" spans="1:17" x14ac:dyDescent="0.25">
      <c r="A420" s="42">
        <v>45662</v>
      </c>
      <c r="B420" s="56">
        <v>1</v>
      </c>
      <c r="C420" t="s">
        <v>35</v>
      </c>
      <c r="D420" t="s">
        <v>36</v>
      </c>
      <c r="E420" t="s">
        <v>37</v>
      </c>
      <c r="G420" s="63">
        <v>350</v>
      </c>
      <c r="H420">
        <v>5</v>
      </c>
      <c r="I420" s="63">
        <v>1750</v>
      </c>
      <c r="J420" s="42">
        <v>45664</v>
      </c>
      <c r="K420" t="s">
        <v>26</v>
      </c>
      <c r="L420" t="s">
        <v>38</v>
      </c>
      <c r="N420" t="str">
        <f t="shared" si="18"/>
        <v>NÃO</v>
      </c>
      <c r="O420" t="str">
        <f t="shared" si="19"/>
        <v/>
      </c>
      <c r="P420" s="52" t="str">
        <f t="shared" si="20"/>
        <v>45662106240368636DIÁRIA35045664</v>
      </c>
      <c r="Q420" s="1">
        <f>IF(A420=0,"",VLOOKUP($A420,RESUMO!$A$8:$B$83,2,FALSE))</f>
        <v>11</v>
      </c>
    </row>
    <row r="421" spans="1:17" x14ac:dyDescent="0.25">
      <c r="A421" s="42">
        <v>45662</v>
      </c>
      <c r="B421" s="56">
        <v>1</v>
      </c>
      <c r="C421" t="s">
        <v>444</v>
      </c>
      <c r="D421" t="s">
        <v>445</v>
      </c>
      <c r="E421" t="s">
        <v>37</v>
      </c>
      <c r="G421" s="63">
        <v>250</v>
      </c>
      <c r="H421">
        <v>1</v>
      </c>
      <c r="I421" s="63">
        <v>250</v>
      </c>
      <c r="J421" s="42">
        <v>45664</v>
      </c>
      <c r="K421" t="s">
        <v>26</v>
      </c>
      <c r="L421" t="s">
        <v>446</v>
      </c>
      <c r="N421" t="str">
        <f t="shared" si="18"/>
        <v>NÃO</v>
      </c>
      <c r="O421" t="str">
        <f t="shared" si="19"/>
        <v/>
      </c>
      <c r="P421" s="52" t="str">
        <f t="shared" si="20"/>
        <v>45662112095122623DIÁRIA25045664</v>
      </c>
      <c r="Q421" s="1">
        <f>IF(A421=0,"",VLOOKUP($A421,RESUMO!$A$8:$B$83,2,FALSE))</f>
        <v>11</v>
      </c>
    </row>
    <row r="422" spans="1:17" x14ac:dyDescent="0.25">
      <c r="A422" s="42">
        <v>45662</v>
      </c>
      <c r="B422" s="56">
        <v>1</v>
      </c>
      <c r="C422" t="s">
        <v>400</v>
      </c>
      <c r="D422" t="s">
        <v>401</v>
      </c>
      <c r="E422" t="s">
        <v>93</v>
      </c>
      <c r="G422" s="63">
        <v>792.01</v>
      </c>
      <c r="H422">
        <v>1</v>
      </c>
      <c r="I422" s="63">
        <v>792.01</v>
      </c>
      <c r="J422" s="42">
        <v>45664</v>
      </c>
      <c r="K422" t="s">
        <v>26</v>
      </c>
      <c r="L422" t="s">
        <v>402</v>
      </c>
      <c r="N422" t="str">
        <f t="shared" si="18"/>
        <v>NÃO</v>
      </c>
      <c r="O422" t="str">
        <f t="shared" si="19"/>
        <v/>
      </c>
      <c r="P422" s="52" t="str">
        <f t="shared" si="20"/>
        <v>45662111336324678SALÁRIO792,0145664</v>
      </c>
      <c r="Q422" s="1">
        <f>IF(A422=0,"",VLOOKUP($A422,RESUMO!$A$8:$B$83,2,FALSE))</f>
        <v>11</v>
      </c>
    </row>
    <row r="423" spans="1:17" x14ac:dyDescent="0.25">
      <c r="A423" s="42">
        <v>45662</v>
      </c>
      <c r="B423" s="56">
        <v>1</v>
      </c>
      <c r="C423" t="s">
        <v>400</v>
      </c>
      <c r="D423" t="s">
        <v>401</v>
      </c>
      <c r="E423" t="s">
        <v>181</v>
      </c>
      <c r="G423" s="63">
        <v>33</v>
      </c>
      <c r="H423">
        <v>21</v>
      </c>
      <c r="I423" s="63">
        <v>693</v>
      </c>
      <c r="J423" s="42">
        <v>45664</v>
      </c>
      <c r="K423" t="s">
        <v>26</v>
      </c>
      <c r="L423" t="s">
        <v>402</v>
      </c>
      <c r="N423" t="str">
        <f t="shared" si="18"/>
        <v>NÃO</v>
      </c>
      <c r="O423" t="str">
        <f t="shared" si="19"/>
        <v/>
      </c>
      <c r="P423" s="52" t="str">
        <f t="shared" si="20"/>
        <v>45662111336324678TRANSPORTE3345664</v>
      </c>
      <c r="Q423" s="1">
        <f>IF(A423=0,"",VLOOKUP($A423,RESUMO!$A$8:$B$83,2,FALSE))</f>
        <v>11</v>
      </c>
    </row>
    <row r="424" spans="1:17" x14ac:dyDescent="0.25">
      <c r="A424" s="42">
        <v>45662</v>
      </c>
      <c r="B424" s="56">
        <v>1</v>
      </c>
      <c r="C424" t="s">
        <v>400</v>
      </c>
      <c r="D424" t="s">
        <v>401</v>
      </c>
      <c r="E424" t="s">
        <v>182</v>
      </c>
      <c r="G424" s="63">
        <v>4</v>
      </c>
      <c r="H424">
        <v>21</v>
      </c>
      <c r="I424" s="63">
        <v>84</v>
      </c>
      <c r="J424" s="42">
        <v>45664</v>
      </c>
      <c r="K424" t="s">
        <v>26</v>
      </c>
      <c r="L424" t="s">
        <v>402</v>
      </c>
      <c r="N424" t="str">
        <f t="shared" si="18"/>
        <v>NÃO</v>
      </c>
      <c r="O424" t="str">
        <f t="shared" si="19"/>
        <v/>
      </c>
      <c r="P424" s="52" t="str">
        <f t="shared" si="20"/>
        <v>45662111336324678CAFÉ445664</v>
      </c>
      <c r="Q424" s="1">
        <f>IF(A424=0,"",VLOOKUP($A424,RESUMO!$A$8:$B$83,2,FALSE))</f>
        <v>11</v>
      </c>
    </row>
    <row r="425" spans="1:17" x14ac:dyDescent="0.25">
      <c r="A425" s="42">
        <v>45662</v>
      </c>
      <c r="B425" s="56">
        <v>1</v>
      </c>
      <c r="C425" t="s">
        <v>183</v>
      </c>
      <c r="D425" t="s">
        <v>184</v>
      </c>
      <c r="E425" t="s">
        <v>93</v>
      </c>
      <c r="G425" s="63">
        <v>1426.95</v>
      </c>
      <c r="H425">
        <v>1</v>
      </c>
      <c r="I425" s="63">
        <v>1426.95</v>
      </c>
      <c r="J425" s="42">
        <v>45664</v>
      </c>
      <c r="K425" t="s">
        <v>26</v>
      </c>
      <c r="L425" t="s">
        <v>185</v>
      </c>
      <c r="N425" t="str">
        <f t="shared" si="18"/>
        <v>NÃO</v>
      </c>
      <c r="O425" t="str">
        <f t="shared" si="19"/>
        <v/>
      </c>
      <c r="P425" s="52" t="str">
        <f t="shared" si="20"/>
        <v>45662115695872642SALÁRIO1426,9545664</v>
      </c>
      <c r="Q425" s="1">
        <f>IF(A425=0,"",VLOOKUP($A425,RESUMO!$A$8:$B$83,2,FALSE))</f>
        <v>11</v>
      </c>
    </row>
    <row r="426" spans="1:17" x14ac:dyDescent="0.25">
      <c r="A426" s="42">
        <v>45662</v>
      </c>
      <c r="B426" s="56">
        <v>1</v>
      </c>
      <c r="C426" t="s">
        <v>183</v>
      </c>
      <c r="D426" t="s">
        <v>184</v>
      </c>
      <c r="E426" t="s">
        <v>181</v>
      </c>
      <c r="G426" s="63">
        <v>43.5</v>
      </c>
      <c r="H426">
        <v>21</v>
      </c>
      <c r="I426" s="63">
        <v>913.5</v>
      </c>
      <c r="J426" s="42">
        <v>45664</v>
      </c>
      <c r="K426" t="s">
        <v>26</v>
      </c>
      <c r="L426" t="s">
        <v>185</v>
      </c>
      <c r="N426" t="str">
        <f t="shared" si="18"/>
        <v>NÃO</v>
      </c>
      <c r="O426" t="str">
        <f t="shared" si="19"/>
        <v/>
      </c>
      <c r="P426" s="52" t="str">
        <f t="shared" si="20"/>
        <v>45662115695872642TRANSPORTE43,545664</v>
      </c>
      <c r="Q426" s="1">
        <f>IF(A426=0,"",VLOOKUP($A426,RESUMO!$A$8:$B$83,2,FALSE))</f>
        <v>11</v>
      </c>
    </row>
    <row r="427" spans="1:17" x14ac:dyDescent="0.25">
      <c r="A427" s="42">
        <v>45662</v>
      </c>
      <c r="B427" s="56">
        <v>1</v>
      </c>
      <c r="C427" t="s">
        <v>183</v>
      </c>
      <c r="D427" t="s">
        <v>184</v>
      </c>
      <c r="E427" t="s">
        <v>182</v>
      </c>
      <c r="G427" s="63">
        <v>4</v>
      </c>
      <c r="H427">
        <v>21</v>
      </c>
      <c r="I427" s="63">
        <v>84</v>
      </c>
      <c r="J427" s="42">
        <v>45664</v>
      </c>
      <c r="K427" t="s">
        <v>26</v>
      </c>
      <c r="L427" t="s">
        <v>185</v>
      </c>
      <c r="N427" t="str">
        <f t="shared" si="18"/>
        <v>NÃO</v>
      </c>
      <c r="O427" t="str">
        <f t="shared" si="19"/>
        <v/>
      </c>
      <c r="P427" s="52" t="str">
        <f t="shared" si="20"/>
        <v>45662115695872642CAFÉ445664</v>
      </c>
      <c r="Q427" s="1">
        <f>IF(A427=0,"",VLOOKUP($A427,RESUMO!$A$8:$B$83,2,FALSE))</f>
        <v>11</v>
      </c>
    </row>
    <row r="428" spans="1:17" x14ac:dyDescent="0.25">
      <c r="A428" s="42">
        <v>45662</v>
      </c>
      <c r="B428" s="56">
        <v>1</v>
      </c>
      <c r="C428" t="s">
        <v>99</v>
      </c>
      <c r="D428" t="s">
        <v>100</v>
      </c>
      <c r="E428" t="s">
        <v>93</v>
      </c>
      <c r="G428" s="63">
        <v>1426.95</v>
      </c>
      <c r="H428">
        <v>1</v>
      </c>
      <c r="I428" s="63">
        <v>1426.95</v>
      </c>
      <c r="J428" s="42">
        <v>45664</v>
      </c>
      <c r="K428" t="s">
        <v>26</v>
      </c>
      <c r="L428" t="s">
        <v>101</v>
      </c>
      <c r="N428" t="str">
        <f t="shared" si="18"/>
        <v>NÃO</v>
      </c>
      <c r="O428" t="str">
        <f t="shared" si="19"/>
        <v/>
      </c>
      <c r="P428" s="52" t="str">
        <f t="shared" si="20"/>
        <v>45662102086696558SALÁRIO1426,9545664</v>
      </c>
      <c r="Q428" s="1">
        <f>IF(A428=0,"",VLOOKUP($A428,RESUMO!$A$8:$B$83,2,FALSE))</f>
        <v>11</v>
      </c>
    </row>
    <row r="429" spans="1:17" x14ac:dyDescent="0.25">
      <c r="A429" s="42">
        <v>45662</v>
      </c>
      <c r="B429" s="56">
        <v>1</v>
      </c>
      <c r="C429" t="s">
        <v>99</v>
      </c>
      <c r="D429" t="s">
        <v>100</v>
      </c>
      <c r="E429" t="s">
        <v>181</v>
      </c>
      <c r="G429" s="63">
        <v>43.5</v>
      </c>
      <c r="H429">
        <v>21</v>
      </c>
      <c r="I429" s="63">
        <v>913.5</v>
      </c>
      <c r="J429" s="42">
        <v>45664</v>
      </c>
      <c r="K429" t="s">
        <v>26</v>
      </c>
      <c r="L429" t="s">
        <v>101</v>
      </c>
      <c r="N429" t="str">
        <f t="shared" si="18"/>
        <v>NÃO</v>
      </c>
      <c r="O429" t="str">
        <f t="shared" si="19"/>
        <v/>
      </c>
      <c r="P429" s="52" t="str">
        <f t="shared" si="20"/>
        <v>45662102086696558TRANSPORTE43,545664</v>
      </c>
      <c r="Q429" s="1">
        <f>IF(A429=0,"",VLOOKUP($A429,RESUMO!$A$8:$B$83,2,FALSE))</f>
        <v>11</v>
      </c>
    </row>
    <row r="430" spans="1:17" x14ac:dyDescent="0.25">
      <c r="A430" s="42">
        <v>45662</v>
      </c>
      <c r="B430" s="56">
        <v>1</v>
      </c>
      <c r="C430" t="s">
        <v>99</v>
      </c>
      <c r="D430" t="s">
        <v>100</v>
      </c>
      <c r="E430" t="s">
        <v>182</v>
      </c>
      <c r="G430" s="63">
        <v>4</v>
      </c>
      <c r="H430">
        <v>21</v>
      </c>
      <c r="I430" s="63">
        <v>84</v>
      </c>
      <c r="J430" s="42">
        <v>45664</v>
      </c>
      <c r="K430" t="s">
        <v>26</v>
      </c>
      <c r="L430" t="s">
        <v>101</v>
      </c>
      <c r="N430" t="str">
        <f t="shared" si="18"/>
        <v>NÃO</v>
      </c>
      <c r="O430" t="str">
        <f t="shared" si="19"/>
        <v/>
      </c>
      <c r="P430" s="52" t="str">
        <f t="shared" si="20"/>
        <v>45662102086696558CAFÉ445664</v>
      </c>
      <c r="Q430" s="1">
        <f>IF(A430=0,"",VLOOKUP($A430,RESUMO!$A$8:$B$83,2,FALSE))</f>
        <v>11</v>
      </c>
    </row>
    <row r="431" spans="1:17" x14ac:dyDescent="0.25">
      <c r="A431" s="42">
        <v>45662</v>
      </c>
      <c r="B431" s="56">
        <v>1</v>
      </c>
      <c r="C431" t="s">
        <v>186</v>
      </c>
      <c r="D431" t="s">
        <v>187</v>
      </c>
      <c r="E431" t="s">
        <v>93</v>
      </c>
      <c r="G431" s="63">
        <v>1426.95</v>
      </c>
      <c r="H431">
        <v>1</v>
      </c>
      <c r="I431" s="63">
        <v>1426.95</v>
      </c>
      <c r="J431" s="42">
        <v>45664</v>
      </c>
      <c r="K431" t="s">
        <v>26</v>
      </c>
      <c r="L431" t="s">
        <v>188</v>
      </c>
      <c r="N431" t="str">
        <f t="shared" si="18"/>
        <v>NÃO</v>
      </c>
      <c r="O431" t="str">
        <f t="shared" si="19"/>
        <v/>
      </c>
      <c r="P431" s="52" t="str">
        <f t="shared" si="20"/>
        <v>45662131986367059SALÁRIO1426,9545664</v>
      </c>
      <c r="Q431" s="1">
        <f>IF(A431=0,"",VLOOKUP($A431,RESUMO!$A$8:$B$83,2,FALSE))</f>
        <v>11</v>
      </c>
    </row>
    <row r="432" spans="1:17" x14ac:dyDescent="0.25">
      <c r="A432" s="42">
        <v>45662</v>
      </c>
      <c r="B432" s="56">
        <v>1</v>
      </c>
      <c r="C432" t="s">
        <v>186</v>
      </c>
      <c r="D432" t="s">
        <v>187</v>
      </c>
      <c r="E432" t="s">
        <v>181</v>
      </c>
      <c r="G432" s="63">
        <v>43.5</v>
      </c>
      <c r="H432">
        <v>21</v>
      </c>
      <c r="I432" s="63">
        <v>913.5</v>
      </c>
      <c r="J432" s="42">
        <v>45664</v>
      </c>
      <c r="K432" t="s">
        <v>26</v>
      </c>
      <c r="L432" t="s">
        <v>188</v>
      </c>
      <c r="N432" t="str">
        <f t="shared" si="18"/>
        <v>NÃO</v>
      </c>
      <c r="O432" t="str">
        <f t="shared" si="19"/>
        <v/>
      </c>
      <c r="P432" s="52" t="str">
        <f t="shared" si="20"/>
        <v>45662131986367059TRANSPORTE43,545664</v>
      </c>
      <c r="Q432" s="1">
        <f>IF(A432=0,"",VLOOKUP($A432,RESUMO!$A$8:$B$83,2,FALSE))</f>
        <v>11</v>
      </c>
    </row>
    <row r="433" spans="1:17" x14ac:dyDescent="0.25">
      <c r="A433" s="42">
        <v>45662</v>
      </c>
      <c r="B433" s="56">
        <v>1</v>
      </c>
      <c r="C433" t="s">
        <v>186</v>
      </c>
      <c r="D433" t="s">
        <v>187</v>
      </c>
      <c r="E433" t="s">
        <v>182</v>
      </c>
      <c r="G433" s="63">
        <v>4</v>
      </c>
      <c r="H433">
        <v>21</v>
      </c>
      <c r="I433" s="63">
        <v>84</v>
      </c>
      <c r="J433" s="42">
        <v>45664</v>
      </c>
      <c r="K433" t="s">
        <v>26</v>
      </c>
      <c r="L433" t="s">
        <v>188</v>
      </c>
      <c r="N433" t="str">
        <f t="shared" si="18"/>
        <v>NÃO</v>
      </c>
      <c r="O433" t="str">
        <f t="shared" si="19"/>
        <v/>
      </c>
      <c r="P433" s="52" t="str">
        <f t="shared" si="20"/>
        <v>45662131986367059CAFÉ445664</v>
      </c>
      <c r="Q433" s="1">
        <f>IF(A433=0,"",VLOOKUP($A433,RESUMO!$A$8:$B$83,2,FALSE))</f>
        <v>11</v>
      </c>
    </row>
    <row r="434" spans="1:17" x14ac:dyDescent="0.25">
      <c r="A434" s="42">
        <v>45662</v>
      </c>
      <c r="B434" s="56">
        <v>1</v>
      </c>
      <c r="C434" t="s">
        <v>269</v>
      </c>
      <c r="D434" t="s">
        <v>270</v>
      </c>
      <c r="E434" t="s">
        <v>93</v>
      </c>
      <c r="G434" s="63">
        <v>1063.1099999999999</v>
      </c>
      <c r="H434">
        <v>1</v>
      </c>
      <c r="I434" s="63">
        <v>1063.1099999999999</v>
      </c>
      <c r="J434" s="42">
        <v>45664</v>
      </c>
      <c r="K434" t="s">
        <v>26</v>
      </c>
      <c r="L434" t="s">
        <v>277</v>
      </c>
      <c r="N434" t="str">
        <f t="shared" si="18"/>
        <v>NÃO</v>
      </c>
      <c r="O434" t="str">
        <f t="shared" si="19"/>
        <v/>
      </c>
      <c r="P434" s="52" t="str">
        <f t="shared" si="20"/>
        <v>45662109250736606SALÁRIO1063,1145664</v>
      </c>
      <c r="Q434" s="1">
        <f>IF(A434=0,"",VLOOKUP($A434,RESUMO!$A$8:$B$83,2,FALSE))</f>
        <v>11</v>
      </c>
    </row>
    <row r="435" spans="1:17" x14ac:dyDescent="0.25">
      <c r="A435" s="42">
        <v>45662</v>
      </c>
      <c r="B435" s="56">
        <v>1</v>
      </c>
      <c r="C435" t="s">
        <v>269</v>
      </c>
      <c r="D435" t="s">
        <v>270</v>
      </c>
      <c r="E435" t="s">
        <v>181</v>
      </c>
      <c r="G435" s="63">
        <v>43.5</v>
      </c>
      <c r="H435">
        <v>21</v>
      </c>
      <c r="I435" s="63">
        <v>913.5</v>
      </c>
      <c r="J435" s="42">
        <v>45664</v>
      </c>
      <c r="K435" t="s">
        <v>26</v>
      </c>
      <c r="L435" t="s">
        <v>277</v>
      </c>
      <c r="N435" t="str">
        <f t="shared" si="18"/>
        <v>NÃO</v>
      </c>
      <c r="O435" t="str">
        <f t="shared" si="19"/>
        <v/>
      </c>
      <c r="P435" s="52" t="str">
        <f t="shared" si="20"/>
        <v>45662109250736606TRANSPORTE43,545664</v>
      </c>
      <c r="Q435" s="1">
        <f>IF(A435=0,"",VLOOKUP($A435,RESUMO!$A$8:$B$83,2,FALSE))</f>
        <v>11</v>
      </c>
    </row>
    <row r="436" spans="1:17" x14ac:dyDescent="0.25">
      <c r="A436" s="42">
        <v>45662</v>
      </c>
      <c r="B436" s="56">
        <v>1</v>
      </c>
      <c r="C436" t="s">
        <v>269</v>
      </c>
      <c r="D436" t="s">
        <v>270</v>
      </c>
      <c r="E436" t="s">
        <v>182</v>
      </c>
      <c r="G436" s="63">
        <v>4</v>
      </c>
      <c r="H436">
        <v>21</v>
      </c>
      <c r="I436" s="63">
        <v>84</v>
      </c>
      <c r="J436" s="42">
        <v>45664</v>
      </c>
      <c r="K436" t="s">
        <v>26</v>
      </c>
      <c r="L436" t="s">
        <v>277</v>
      </c>
      <c r="N436" t="str">
        <f t="shared" si="18"/>
        <v>NÃO</v>
      </c>
      <c r="O436" t="str">
        <f t="shared" si="19"/>
        <v/>
      </c>
      <c r="P436" s="52" t="str">
        <f t="shared" si="20"/>
        <v>45662109250736606CAFÉ445664</v>
      </c>
      <c r="Q436" s="1">
        <f>IF(A436=0,"",VLOOKUP($A436,RESUMO!$A$8:$B$83,2,FALSE))</f>
        <v>11</v>
      </c>
    </row>
    <row r="437" spans="1:17" x14ac:dyDescent="0.25">
      <c r="A437" s="42">
        <v>45662</v>
      </c>
      <c r="B437" s="56">
        <v>1</v>
      </c>
      <c r="C437" t="s">
        <v>189</v>
      </c>
      <c r="D437" t="s">
        <v>190</v>
      </c>
      <c r="E437" t="s">
        <v>93</v>
      </c>
      <c r="G437" s="63">
        <v>1426.95</v>
      </c>
      <c r="H437">
        <v>1</v>
      </c>
      <c r="I437" s="63">
        <v>1426.95</v>
      </c>
      <c r="J437" s="42">
        <v>45664</v>
      </c>
      <c r="K437" t="s">
        <v>26</v>
      </c>
      <c r="L437" t="s">
        <v>224</v>
      </c>
      <c r="N437" t="str">
        <f t="shared" si="18"/>
        <v>NÃO</v>
      </c>
      <c r="O437" t="str">
        <f t="shared" si="19"/>
        <v/>
      </c>
      <c r="P437" s="52" t="str">
        <f t="shared" si="20"/>
        <v>45662112409998607SALÁRIO1426,9545664</v>
      </c>
      <c r="Q437" s="1">
        <f>IF(A437=0,"",VLOOKUP($A437,RESUMO!$A$8:$B$83,2,FALSE))</f>
        <v>11</v>
      </c>
    </row>
    <row r="438" spans="1:17" x14ac:dyDescent="0.25">
      <c r="A438" s="42">
        <v>45662</v>
      </c>
      <c r="B438" s="56">
        <v>1</v>
      </c>
      <c r="C438" t="s">
        <v>189</v>
      </c>
      <c r="D438" t="s">
        <v>190</v>
      </c>
      <c r="E438" t="s">
        <v>181</v>
      </c>
      <c r="G438" s="63">
        <v>29.9</v>
      </c>
      <c r="H438">
        <v>22</v>
      </c>
      <c r="I438" s="63">
        <v>657.8</v>
      </c>
      <c r="J438" s="42">
        <v>45664</v>
      </c>
      <c r="K438" t="s">
        <v>26</v>
      </c>
      <c r="L438" t="s">
        <v>224</v>
      </c>
      <c r="N438" t="str">
        <f t="shared" si="18"/>
        <v>NÃO</v>
      </c>
      <c r="O438" t="str">
        <f t="shared" si="19"/>
        <v/>
      </c>
      <c r="P438" s="52" t="str">
        <f t="shared" si="20"/>
        <v>45662112409998607TRANSPORTE29,945664</v>
      </c>
      <c r="Q438" s="1">
        <f>IF(A438=0,"",VLOOKUP($A438,RESUMO!$A$8:$B$83,2,FALSE))</f>
        <v>11</v>
      </c>
    </row>
    <row r="439" spans="1:17" x14ac:dyDescent="0.25">
      <c r="A439" s="42">
        <v>45662</v>
      </c>
      <c r="B439" s="56">
        <v>1</v>
      </c>
      <c r="C439" t="s">
        <v>189</v>
      </c>
      <c r="D439" t="s">
        <v>190</v>
      </c>
      <c r="E439" t="s">
        <v>182</v>
      </c>
      <c r="G439" s="63">
        <v>4</v>
      </c>
      <c r="H439">
        <v>22</v>
      </c>
      <c r="I439" s="63">
        <v>88</v>
      </c>
      <c r="J439" s="42">
        <v>45664</v>
      </c>
      <c r="K439" t="s">
        <v>26</v>
      </c>
      <c r="L439" t="s">
        <v>224</v>
      </c>
      <c r="N439" t="str">
        <f t="shared" si="18"/>
        <v>NÃO</v>
      </c>
      <c r="O439" t="str">
        <f t="shared" si="19"/>
        <v/>
      </c>
      <c r="P439" s="52" t="str">
        <f t="shared" si="20"/>
        <v>45662112409998607CAFÉ445664</v>
      </c>
      <c r="Q439" s="1">
        <f>IF(A439=0,"",VLOOKUP($A439,RESUMO!$A$8:$B$83,2,FALSE))</f>
        <v>11</v>
      </c>
    </row>
    <row r="440" spans="1:17" x14ac:dyDescent="0.25">
      <c r="A440" s="42">
        <v>45662</v>
      </c>
      <c r="B440" s="56">
        <v>1</v>
      </c>
      <c r="C440" t="s">
        <v>319</v>
      </c>
      <c r="D440" t="s">
        <v>320</v>
      </c>
      <c r="E440" t="s">
        <v>93</v>
      </c>
      <c r="G440" s="63">
        <v>1426.95</v>
      </c>
      <c r="H440">
        <v>1</v>
      </c>
      <c r="I440" s="63">
        <v>1426.95</v>
      </c>
      <c r="J440" s="42">
        <v>45664</v>
      </c>
      <c r="K440" t="s">
        <v>26</v>
      </c>
      <c r="L440" t="s">
        <v>321</v>
      </c>
      <c r="N440" t="str">
        <f t="shared" si="18"/>
        <v>NÃO</v>
      </c>
      <c r="O440" t="str">
        <f t="shared" si="19"/>
        <v/>
      </c>
      <c r="P440" s="52" t="str">
        <f t="shared" si="20"/>
        <v>45662142619734649SALÁRIO1426,9545664</v>
      </c>
      <c r="Q440" s="1">
        <f>IF(A440=0,"",VLOOKUP($A440,RESUMO!$A$8:$B$83,2,FALSE))</f>
        <v>11</v>
      </c>
    </row>
    <row r="441" spans="1:17" x14ac:dyDescent="0.25">
      <c r="A441" s="42">
        <v>45662</v>
      </c>
      <c r="B441" s="56">
        <v>1</v>
      </c>
      <c r="C441" t="s">
        <v>319</v>
      </c>
      <c r="D441" t="s">
        <v>320</v>
      </c>
      <c r="E441" t="s">
        <v>181</v>
      </c>
      <c r="G441" s="63">
        <v>39.700000000000003</v>
      </c>
      <c r="H441">
        <v>21</v>
      </c>
      <c r="I441" s="63">
        <v>833.7</v>
      </c>
      <c r="J441" s="42">
        <v>45664</v>
      </c>
      <c r="K441" t="s">
        <v>26</v>
      </c>
      <c r="L441" t="s">
        <v>321</v>
      </c>
      <c r="N441" t="str">
        <f t="shared" si="18"/>
        <v>NÃO</v>
      </c>
      <c r="O441" t="str">
        <f t="shared" si="19"/>
        <v/>
      </c>
      <c r="P441" s="52" t="str">
        <f t="shared" si="20"/>
        <v>45662142619734649TRANSPORTE39,745664</v>
      </c>
      <c r="Q441" s="1">
        <f>IF(A441=0,"",VLOOKUP($A441,RESUMO!$A$8:$B$83,2,FALSE))</f>
        <v>11</v>
      </c>
    </row>
    <row r="442" spans="1:17" x14ac:dyDescent="0.25">
      <c r="A442" s="42">
        <v>45662</v>
      </c>
      <c r="B442" s="56">
        <v>1</v>
      </c>
      <c r="C442" t="s">
        <v>319</v>
      </c>
      <c r="D442" t="s">
        <v>320</v>
      </c>
      <c r="E442" t="s">
        <v>182</v>
      </c>
      <c r="G442" s="63">
        <v>4</v>
      </c>
      <c r="H442">
        <v>21</v>
      </c>
      <c r="I442" s="63">
        <v>84</v>
      </c>
      <c r="J442" s="42">
        <v>45664</v>
      </c>
      <c r="K442" t="s">
        <v>26</v>
      </c>
      <c r="L442" t="s">
        <v>321</v>
      </c>
      <c r="N442" t="str">
        <f t="shared" si="18"/>
        <v>NÃO</v>
      </c>
      <c r="O442" t="str">
        <f t="shared" si="19"/>
        <v/>
      </c>
      <c r="P442" s="52" t="str">
        <f t="shared" si="20"/>
        <v>45662142619734649CAFÉ445664</v>
      </c>
      <c r="Q442" s="1">
        <f>IF(A442=0,"",VLOOKUP($A442,RESUMO!$A$8:$B$83,2,FALSE))</f>
        <v>11</v>
      </c>
    </row>
    <row r="443" spans="1:17" x14ac:dyDescent="0.25">
      <c r="A443" s="42">
        <v>45662</v>
      </c>
      <c r="B443" s="56">
        <v>1</v>
      </c>
      <c r="C443" t="s">
        <v>91</v>
      </c>
      <c r="D443" t="s">
        <v>92</v>
      </c>
      <c r="E443" t="s">
        <v>93</v>
      </c>
      <c r="G443" s="63">
        <v>1001.14</v>
      </c>
      <c r="H443">
        <v>1</v>
      </c>
      <c r="I443" s="63">
        <v>1001.14</v>
      </c>
      <c r="J443" s="42">
        <v>45664</v>
      </c>
      <c r="K443" t="s">
        <v>26</v>
      </c>
      <c r="L443" t="s">
        <v>95</v>
      </c>
      <c r="N443" t="str">
        <f t="shared" si="18"/>
        <v>NÃO</v>
      </c>
      <c r="O443" t="str">
        <f t="shared" si="19"/>
        <v/>
      </c>
      <c r="P443" s="52" t="str">
        <f t="shared" si="20"/>
        <v>45662105519255660SALÁRIO1001,1445664</v>
      </c>
      <c r="Q443" s="1">
        <f>IF(A443=0,"",VLOOKUP($A443,RESUMO!$A$8:$B$83,2,FALSE))</f>
        <v>11</v>
      </c>
    </row>
    <row r="444" spans="1:17" x14ac:dyDescent="0.25">
      <c r="A444" s="42">
        <v>45662</v>
      </c>
      <c r="B444" s="56">
        <v>1</v>
      </c>
      <c r="C444" t="s">
        <v>91</v>
      </c>
      <c r="D444" t="s">
        <v>92</v>
      </c>
      <c r="E444" t="s">
        <v>181</v>
      </c>
      <c r="G444" s="63">
        <v>39.700000000000003</v>
      </c>
      <c r="H444">
        <v>19</v>
      </c>
      <c r="I444" s="63">
        <v>754.3</v>
      </c>
      <c r="J444" s="42">
        <v>45664</v>
      </c>
      <c r="K444" t="s">
        <v>26</v>
      </c>
      <c r="L444" t="s">
        <v>95</v>
      </c>
      <c r="N444" t="str">
        <f t="shared" si="18"/>
        <v>NÃO</v>
      </c>
      <c r="O444" t="str">
        <f t="shared" si="19"/>
        <v/>
      </c>
      <c r="P444" s="52" t="str">
        <f t="shared" si="20"/>
        <v>45662105519255660TRANSPORTE39,745664</v>
      </c>
      <c r="Q444" s="1">
        <f>IF(A444=0,"",VLOOKUP($A444,RESUMO!$A$8:$B$83,2,FALSE))</f>
        <v>11</v>
      </c>
    </row>
    <row r="445" spans="1:17" x14ac:dyDescent="0.25">
      <c r="A445" s="42">
        <v>45662</v>
      </c>
      <c r="B445" s="56">
        <v>1</v>
      </c>
      <c r="C445" t="s">
        <v>91</v>
      </c>
      <c r="D445" t="s">
        <v>92</v>
      </c>
      <c r="E445" t="s">
        <v>182</v>
      </c>
      <c r="G445" s="63">
        <v>4</v>
      </c>
      <c r="H445">
        <v>19</v>
      </c>
      <c r="I445" s="63">
        <v>76</v>
      </c>
      <c r="J445" s="42">
        <v>45664</v>
      </c>
      <c r="K445" t="s">
        <v>26</v>
      </c>
      <c r="L445" t="s">
        <v>95</v>
      </c>
      <c r="N445" t="str">
        <f t="shared" si="18"/>
        <v>NÃO</v>
      </c>
      <c r="O445" t="str">
        <f t="shared" si="19"/>
        <v/>
      </c>
      <c r="P445" s="52" t="str">
        <f t="shared" si="20"/>
        <v>45662105519255660CAFÉ445664</v>
      </c>
      <c r="Q445" s="1">
        <f>IF(A445=0,"",VLOOKUP($A445,RESUMO!$A$8:$B$83,2,FALSE))</f>
        <v>11</v>
      </c>
    </row>
    <row r="446" spans="1:17" x14ac:dyDescent="0.25">
      <c r="A446" s="42">
        <v>45662</v>
      </c>
      <c r="B446" s="56">
        <v>1</v>
      </c>
      <c r="C446" t="s">
        <v>274</v>
      </c>
      <c r="D446" t="s">
        <v>275</v>
      </c>
      <c r="E446" t="s">
        <v>93</v>
      </c>
      <c r="G446" s="63">
        <v>1063.1099999999999</v>
      </c>
      <c r="H446">
        <v>1</v>
      </c>
      <c r="I446" s="63">
        <v>1063.1099999999999</v>
      </c>
      <c r="J446" s="42">
        <v>45664</v>
      </c>
      <c r="K446" t="s">
        <v>26</v>
      </c>
      <c r="L446" t="s">
        <v>276</v>
      </c>
      <c r="N446" t="str">
        <f t="shared" si="18"/>
        <v>NÃO</v>
      </c>
      <c r="O446" t="str">
        <f t="shared" si="19"/>
        <v/>
      </c>
      <c r="P446" s="52" t="str">
        <f t="shared" si="20"/>
        <v>45662174879413100SALÁRIO1063,1145664</v>
      </c>
      <c r="Q446" s="1">
        <f>IF(A446=0,"",VLOOKUP($A446,RESUMO!$A$8:$B$83,2,FALSE))</f>
        <v>11</v>
      </c>
    </row>
    <row r="447" spans="1:17" x14ac:dyDescent="0.25">
      <c r="A447" s="42">
        <v>45662</v>
      </c>
      <c r="B447" s="56">
        <v>1</v>
      </c>
      <c r="C447" t="s">
        <v>274</v>
      </c>
      <c r="D447" t="s">
        <v>275</v>
      </c>
      <c r="E447" t="s">
        <v>181</v>
      </c>
      <c r="G447" s="63">
        <v>39.700000000000003</v>
      </c>
      <c r="H447">
        <v>22</v>
      </c>
      <c r="I447" s="63">
        <v>873.4</v>
      </c>
      <c r="J447" s="42">
        <v>45664</v>
      </c>
      <c r="K447" t="s">
        <v>26</v>
      </c>
      <c r="L447" t="s">
        <v>276</v>
      </c>
      <c r="N447" t="str">
        <f t="shared" si="18"/>
        <v>NÃO</v>
      </c>
      <c r="O447" t="str">
        <f t="shared" si="19"/>
        <v/>
      </c>
      <c r="P447" s="52" t="str">
        <f t="shared" si="20"/>
        <v>45662174879413100TRANSPORTE39,745664</v>
      </c>
      <c r="Q447" s="1">
        <f>IF(A447=0,"",VLOOKUP($A447,RESUMO!$A$8:$B$83,2,FALSE))</f>
        <v>11</v>
      </c>
    </row>
    <row r="448" spans="1:17" x14ac:dyDescent="0.25">
      <c r="A448" s="42">
        <v>45662</v>
      </c>
      <c r="B448" s="56">
        <v>1</v>
      </c>
      <c r="C448" t="s">
        <v>274</v>
      </c>
      <c r="D448" t="s">
        <v>275</v>
      </c>
      <c r="E448" t="s">
        <v>182</v>
      </c>
      <c r="G448" s="63">
        <v>4</v>
      </c>
      <c r="H448">
        <v>22</v>
      </c>
      <c r="I448" s="63">
        <v>88</v>
      </c>
      <c r="J448" s="42">
        <v>45664</v>
      </c>
      <c r="K448" t="s">
        <v>26</v>
      </c>
      <c r="L448" t="s">
        <v>276</v>
      </c>
      <c r="N448" t="str">
        <f t="shared" si="18"/>
        <v>NÃO</v>
      </c>
      <c r="O448" t="str">
        <f t="shared" si="19"/>
        <v/>
      </c>
      <c r="P448" s="52" t="str">
        <f t="shared" si="20"/>
        <v>45662174879413100CAFÉ445664</v>
      </c>
      <c r="Q448" s="1">
        <f>IF(A448=0,"",VLOOKUP($A448,RESUMO!$A$8:$B$83,2,FALSE))</f>
        <v>11</v>
      </c>
    </row>
    <row r="449" spans="1:17" x14ac:dyDescent="0.25">
      <c r="A449" s="42">
        <v>45662</v>
      </c>
      <c r="B449" s="56">
        <v>1</v>
      </c>
      <c r="C449" t="s">
        <v>257</v>
      </c>
      <c r="D449" t="s">
        <v>258</v>
      </c>
      <c r="E449" t="s">
        <v>93</v>
      </c>
      <c r="G449" s="63">
        <v>792.01</v>
      </c>
      <c r="H449">
        <v>1</v>
      </c>
      <c r="I449" s="63">
        <v>792.01</v>
      </c>
      <c r="J449" s="42">
        <v>45664</v>
      </c>
      <c r="K449" t="s">
        <v>26</v>
      </c>
      <c r="L449" t="s">
        <v>259</v>
      </c>
      <c r="N449" t="str">
        <f t="shared" si="18"/>
        <v>NÃO</v>
      </c>
      <c r="O449" t="str">
        <f t="shared" si="19"/>
        <v/>
      </c>
      <c r="P449" s="52" t="str">
        <f t="shared" si="20"/>
        <v>45662113527660607SALÁRIO792,0145664</v>
      </c>
      <c r="Q449" s="1">
        <f>IF(A449=0,"",VLOOKUP($A449,RESUMO!$A$8:$B$83,2,FALSE))</f>
        <v>11</v>
      </c>
    </row>
    <row r="450" spans="1:17" x14ac:dyDescent="0.25">
      <c r="A450" s="42">
        <v>45662</v>
      </c>
      <c r="B450" s="56">
        <v>1</v>
      </c>
      <c r="C450" t="s">
        <v>257</v>
      </c>
      <c r="D450" t="s">
        <v>258</v>
      </c>
      <c r="E450" t="s">
        <v>181</v>
      </c>
      <c r="G450" s="63">
        <v>33</v>
      </c>
      <c r="H450">
        <v>21</v>
      </c>
      <c r="I450" s="63">
        <v>693</v>
      </c>
      <c r="J450" s="42">
        <v>45664</v>
      </c>
      <c r="K450" t="s">
        <v>26</v>
      </c>
      <c r="L450" t="s">
        <v>259</v>
      </c>
      <c r="N450" t="str">
        <f t="shared" ref="N450:N500" si="21">IF(ISERROR(SEARCH("NF",E450,1)),"NÃO","SIM")</f>
        <v>NÃO</v>
      </c>
      <c r="O450" t="str">
        <f t="shared" ref="O450:O513" si="22">IF($B450=5,"SIM","")</f>
        <v/>
      </c>
      <c r="P450" s="52" t="str">
        <f t="shared" ref="P450:P500" si="23">A450&amp;B450&amp;C450&amp;E450&amp;G450&amp;EDATE(J450,0)</f>
        <v>45662113527660607TRANSPORTE3345664</v>
      </c>
      <c r="Q450" s="1">
        <f>IF(A450=0,"",VLOOKUP($A450,RESUMO!$A$8:$B$83,2,FALSE))</f>
        <v>11</v>
      </c>
    </row>
    <row r="451" spans="1:17" x14ac:dyDescent="0.25">
      <c r="A451" s="42">
        <v>45662</v>
      </c>
      <c r="B451" s="56">
        <v>1</v>
      </c>
      <c r="C451" t="s">
        <v>257</v>
      </c>
      <c r="D451" t="s">
        <v>258</v>
      </c>
      <c r="E451" t="s">
        <v>182</v>
      </c>
      <c r="G451" s="63">
        <v>4</v>
      </c>
      <c r="H451">
        <v>21</v>
      </c>
      <c r="I451" s="63">
        <v>84</v>
      </c>
      <c r="J451" s="42">
        <v>45664</v>
      </c>
      <c r="K451" t="s">
        <v>26</v>
      </c>
      <c r="L451" t="s">
        <v>259</v>
      </c>
      <c r="N451" t="str">
        <f t="shared" si="21"/>
        <v>NÃO</v>
      </c>
      <c r="O451" t="str">
        <f t="shared" si="22"/>
        <v/>
      </c>
      <c r="P451" s="52" t="str">
        <f t="shared" si="23"/>
        <v>45662113527660607CAFÉ445664</v>
      </c>
      <c r="Q451" s="1">
        <f>IF(A451=0,"",VLOOKUP($A451,RESUMO!$A$8:$B$83,2,FALSE))</f>
        <v>11</v>
      </c>
    </row>
    <row r="452" spans="1:17" x14ac:dyDescent="0.25">
      <c r="A452" s="42">
        <v>45662</v>
      </c>
      <c r="B452" s="56">
        <v>2</v>
      </c>
      <c r="C452" t="s">
        <v>421</v>
      </c>
      <c r="D452" t="s">
        <v>139</v>
      </c>
      <c r="E452" t="s">
        <v>480</v>
      </c>
      <c r="G452" s="63">
        <v>372</v>
      </c>
      <c r="H452">
        <v>1</v>
      </c>
      <c r="I452" s="63">
        <v>372</v>
      </c>
      <c r="J452" s="42">
        <v>45664</v>
      </c>
      <c r="K452" t="s">
        <v>26</v>
      </c>
      <c r="L452" t="s">
        <v>27</v>
      </c>
      <c r="N452" t="str">
        <f t="shared" si="21"/>
        <v>NÃO</v>
      </c>
      <c r="O452" t="str">
        <f t="shared" si="22"/>
        <v/>
      </c>
      <c r="P452" s="52" t="str">
        <f t="shared" si="23"/>
        <v>45662200000011126REF. 12/202437245664</v>
      </c>
      <c r="Q452" s="1">
        <f>IF(A452=0,"",VLOOKUP($A452,RESUMO!$A$8:$B$83,2,FALSE))</f>
        <v>11</v>
      </c>
    </row>
    <row r="453" spans="1:17" x14ac:dyDescent="0.25">
      <c r="A453" s="42">
        <v>45662</v>
      </c>
      <c r="B453" s="56">
        <v>2</v>
      </c>
      <c r="C453" t="s">
        <v>423</v>
      </c>
      <c r="D453" t="s">
        <v>143</v>
      </c>
      <c r="E453" t="s">
        <v>480</v>
      </c>
      <c r="G453" s="63">
        <v>135</v>
      </c>
      <c r="H453">
        <v>1</v>
      </c>
      <c r="I453" s="63">
        <v>135</v>
      </c>
      <c r="J453" s="42">
        <v>45664</v>
      </c>
      <c r="K453" t="s">
        <v>67</v>
      </c>
      <c r="L453" t="s">
        <v>27</v>
      </c>
      <c r="N453" t="str">
        <f t="shared" si="21"/>
        <v>NÃO</v>
      </c>
      <c r="O453" t="str">
        <f t="shared" si="22"/>
        <v/>
      </c>
      <c r="P453" s="52" t="str">
        <f t="shared" si="23"/>
        <v>45662200000011207REF. 12/202413545664</v>
      </c>
      <c r="Q453" s="1">
        <f>IF(A453=0,"",VLOOKUP($A453,RESUMO!$A$8:$B$83,2,FALSE))</f>
        <v>11</v>
      </c>
    </row>
    <row r="454" spans="1:17" x14ac:dyDescent="0.25">
      <c r="A454" s="42">
        <v>45662</v>
      </c>
      <c r="B454" s="56">
        <v>2</v>
      </c>
      <c r="C454" t="s">
        <v>424</v>
      </c>
      <c r="D454" t="s">
        <v>145</v>
      </c>
      <c r="E454" t="s">
        <v>480</v>
      </c>
      <c r="G454" s="63">
        <v>847.2</v>
      </c>
      <c r="H454">
        <v>1</v>
      </c>
      <c r="I454" s="63">
        <v>847.2</v>
      </c>
      <c r="J454" s="42">
        <v>45664</v>
      </c>
      <c r="K454" t="s">
        <v>26</v>
      </c>
      <c r="L454" t="s">
        <v>27</v>
      </c>
      <c r="N454" t="str">
        <f t="shared" si="21"/>
        <v>NÃO</v>
      </c>
      <c r="O454" t="str">
        <f t="shared" si="22"/>
        <v/>
      </c>
      <c r="P454" s="52" t="str">
        <f t="shared" si="23"/>
        <v>45662200000011398REF. 12/2024847,245664</v>
      </c>
      <c r="Q454" s="1">
        <f>IF(A454=0,"",VLOOKUP($A454,RESUMO!$A$8:$B$83,2,FALSE))</f>
        <v>11</v>
      </c>
    </row>
    <row r="455" spans="1:17" x14ac:dyDescent="0.25">
      <c r="A455" s="42">
        <v>45662</v>
      </c>
      <c r="B455" s="56">
        <v>2</v>
      </c>
      <c r="C455" t="s">
        <v>315</v>
      </c>
      <c r="D455" t="s">
        <v>316</v>
      </c>
      <c r="E455" t="s">
        <v>481</v>
      </c>
      <c r="G455" s="63">
        <v>400</v>
      </c>
      <c r="H455">
        <v>1</v>
      </c>
      <c r="I455" s="63">
        <v>400</v>
      </c>
      <c r="J455" s="42">
        <v>45664</v>
      </c>
      <c r="K455" t="s">
        <v>46</v>
      </c>
      <c r="L455" t="s">
        <v>318</v>
      </c>
      <c r="N455" t="str">
        <f t="shared" si="21"/>
        <v>NÃO</v>
      </c>
      <c r="O455" t="str">
        <f t="shared" si="22"/>
        <v/>
      </c>
      <c r="P455" s="52" t="str">
        <f t="shared" si="23"/>
        <v>45662241279565000137LOCAÇÃO DE CAÇAMBAS40045664</v>
      </c>
      <c r="Q455" s="1">
        <f>IF(A455=0,"",VLOOKUP($A455,RESUMO!$A$8:$B$83,2,FALSE))</f>
        <v>11</v>
      </c>
    </row>
    <row r="456" spans="1:17" x14ac:dyDescent="0.25">
      <c r="A456" s="42">
        <v>45662</v>
      </c>
      <c r="B456" s="56">
        <v>2</v>
      </c>
      <c r="C456" t="s">
        <v>48</v>
      </c>
      <c r="D456" t="s">
        <v>49</v>
      </c>
      <c r="E456" t="s">
        <v>50</v>
      </c>
      <c r="G456" s="63">
        <v>262.5</v>
      </c>
      <c r="H456">
        <v>1</v>
      </c>
      <c r="I456" s="63">
        <v>262.5</v>
      </c>
      <c r="J456" s="42">
        <v>45664</v>
      </c>
      <c r="K456" t="s">
        <v>46</v>
      </c>
      <c r="L456" t="s">
        <v>51</v>
      </c>
      <c r="N456" t="str">
        <f t="shared" si="21"/>
        <v>SIM</v>
      </c>
      <c r="O456" t="str">
        <f t="shared" si="22"/>
        <v/>
      </c>
      <c r="P456" s="52" t="str">
        <f t="shared" si="23"/>
        <v>45662207834753000141PLOTAGENS - NF A EMITIR262,545664</v>
      </c>
      <c r="Q456" s="1">
        <f>IF(A456=0,"",VLOOKUP($A456,RESUMO!$A$8:$B$83,2,FALSE))</f>
        <v>11</v>
      </c>
    </row>
    <row r="457" spans="1:17" x14ac:dyDescent="0.25">
      <c r="A457" s="42">
        <v>45662</v>
      </c>
      <c r="B457" s="56">
        <v>3</v>
      </c>
      <c r="C457" t="s">
        <v>114</v>
      </c>
      <c r="D457" t="s">
        <v>115</v>
      </c>
      <c r="E457" t="s">
        <v>482</v>
      </c>
      <c r="F457" t="s">
        <v>483</v>
      </c>
      <c r="G457" s="63">
        <v>675</v>
      </c>
      <c r="H457">
        <v>1</v>
      </c>
      <c r="I457" s="63">
        <v>675</v>
      </c>
      <c r="J457" s="42">
        <v>45677</v>
      </c>
      <c r="K457" t="s">
        <v>118</v>
      </c>
      <c r="L457" t="s">
        <v>456</v>
      </c>
      <c r="N457" t="str">
        <f t="shared" si="21"/>
        <v>NÃO</v>
      </c>
      <c r="O457" t="str">
        <f t="shared" si="22"/>
        <v/>
      </c>
      <c r="P457" s="52" t="str">
        <f t="shared" si="23"/>
        <v>45662307409393000130MARTELETE, MOTOR, MANGOTE, ASPIRADOR67545677</v>
      </c>
      <c r="Q457" s="1">
        <f>IF(A457=0,"",VLOOKUP($A457,RESUMO!$A$8:$B$83,2,FALSE))</f>
        <v>11</v>
      </c>
    </row>
    <row r="458" spans="1:17" x14ac:dyDescent="0.25">
      <c r="A458" s="42">
        <v>45662</v>
      </c>
      <c r="B458" s="56">
        <v>3</v>
      </c>
      <c r="C458" t="s">
        <v>114</v>
      </c>
      <c r="D458" t="s">
        <v>115</v>
      </c>
      <c r="E458" t="s">
        <v>484</v>
      </c>
      <c r="F458" t="s">
        <v>485</v>
      </c>
      <c r="G458" s="63">
        <v>545</v>
      </c>
      <c r="H458">
        <v>1</v>
      </c>
      <c r="I458" s="63">
        <v>545</v>
      </c>
      <c r="J458" s="42">
        <v>45672</v>
      </c>
      <c r="K458" t="s">
        <v>118</v>
      </c>
      <c r="L458" t="s">
        <v>456</v>
      </c>
      <c r="N458" t="str">
        <f t="shared" si="21"/>
        <v>NÃO</v>
      </c>
      <c r="O458" t="str">
        <f t="shared" si="22"/>
        <v/>
      </c>
      <c r="P458" s="52" t="str">
        <f t="shared" si="23"/>
        <v>45662307409393000130MOTOR, MANGOTE, MARTELETE E ESMERILHADEIRA54545672</v>
      </c>
      <c r="Q458" s="1">
        <f>IF(A458=0,"",VLOOKUP($A458,RESUMO!$A$8:$B$83,2,FALSE))</f>
        <v>11</v>
      </c>
    </row>
    <row r="459" spans="1:17" x14ac:dyDescent="0.25">
      <c r="A459" s="42">
        <v>45662</v>
      </c>
      <c r="B459" s="56">
        <v>3</v>
      </c>
      <c r="C459" t="s">
        <v>155</v>
      </c>
      <c r="D459" t="s">
        <v>156</v>
      </c>
      <c r="E459" t="s">
        <v>486</v>
      </c>
      <c r="F459" t="s">
        <v>487</v>
      </c>
      <c r="G459" s="63">
        <v>1604.52</v>
      </c>
      <c r="H459">
        <v>1</v>
      </c>
      <c r="I459" s="63">
        <v>1604.52</v>
      </c>
      <c r="J459" s="42">
        <v>45674</v>
      </c>
      <c r="K459" t="s">
        <v>32</v>
      </c>
      <c r="L459" t="s">
        <v>456</v>
      </c>
      <c r="N459" t="str">
        <f t="shared" si="21"/>
        <v>NÃO</v>
      </c>
      <c r="O459" t="str">
        <f t="shared" si="22"/>
        <v/>
      </c>
      <c r="P459" s="52" t="str">
        <f t="shared" si="23"/>
        <v>45662341518575000188AREIA E GRAUTE1604,5245674</v>
      </c>
      <c r="Q459" s="1">
        <f>IF(A459=0,"",VLOOKUP($A459,RESUMO!$A$8:$B$83,2,FALSE))</f>
        <v>11</v>
      </c>
    </row>
    <row r="460" spans="1:17" x14ac:dyDescent="0.25">
      <c r="A460" s="42">
        <v>45662</v>
      </c>
      <c r="B460" s="56">
        <v>3</v>
      </c>
      <c r="C460" t="s">
        <v>155</v>
      </c>
      <c r="D460" t="s">
        <v>156</v>
      </c>
      <c r="E460" t="s">
        <v>488</v>
      </c>
      <c r="F460" t="s">
        <v>489</v>
      </c>
      <c r="G460" s="63">
        <v>748</v>
      </c>
      <c r="H460">
        <v>1</v>
      </c>
      <c r="I460" s="63">
        <v>748</v>
      </c>
      <c r="J460" s="42">
        <v>45672</v>
      </c>
      <c r="K460" t="s">
        <v>32</v>
      </c>
      <c r="L460" t="s">
        <v>456</v>
      </c>
      <c r="N460" t="str">
        <f t="shared" si="21"/>
        <v>NÃO</v>
      </c>
      <c r="O460" t="str">
        <f t="shared" si="22"/>
        <v/>
      </c>
      <c r="P460" s="52" t="str">
        <f t="shared" si="23"/>
        <v>45662341518575000188CIMENTO74845672</v>
      </c>
      <c r="Q460" s="1">
        <f>IF(A460=0,"",VLOOKUP($A460,RESUMO!$A$8:$B$83,2,FALSE))</f>
        <v>11</v>
      </c>
    </row>
    <row r="461" spans="1:17" x14ac:dyDescent="0.25">
      <c r="A461" s="42">
        <v>45662</v>
      </c>
      <c r="B461" s="56">
        <v>3</v>
      </c>
      <c r="C461" t="s">
        <v>155</v>
      </c>
      <c r="D461" t="s">
        <v>156</v>
      </c>
      <c r="E461" t="s">
        <v>490</v>
      </c>
      <c r="F461" t="s">
        <v>491</v>
      </c>
      <c r="G461" s="63">
        <v>1337.52</v>
      </c>
      <c r="H461">
        <v>1</v>
      </c>
      <c r="I461" s="63">
        <v>1337.52</v>
      </c>
      <c r="J461" s="42">
        <v>45674</v>
      </c>
      <c r="K461" t="s">
        <v>32</v>
      </c>
      <c r="L461" t="s">
        <v>456</v>
      </c>
      <c r="N461" t="str">
        <f t="shared" si="21"/>
        <v>NÃO</v>
      </c>
      <c r="O461" t="str">
        <f t="shared" si="22"/>
        <v/>
      </c>
      <c r="P461" s="52" t="str">
        <f t="shared" si="23"/>
        <v>45662341518575000188BRITA1337,5245674</v>
      </c>
      <c r="Q461" s="1">
        <f>IF(A461=0,"",VLOOKUP($A461,RESUMO!$A$8:$B$83,2,FALSE))</f>
        <v>11</v>
      </c>
    </row>
    <row r="462" spans="1:17" x14ac:dyDescent="0.25">
      <c r="A462" s="42">
        <v>45662</v>
      </c>
      <c r="B462" s="56">
        <v>3</v>
      </c>
      <c r="C462" t="s">
        <v>178</v>
      </c>
      <c r="D462" t="s">
        <v>179</v>
      </c>
      <c r="E462" t="s">
        <v>358</v>
      </c>
      <c r="F462" t="s">
        <v>492</v>
      </c>
      <c r="G462" s="63">
        <v>357</v>
      </c>
      <c r="H462">
        <v>1</v>
      </c>
      <c r="I462" s="63">
        <v>357</v>
      </c>
      <c r="J462" s="42">
        <v>45663</v>
      </c>
      <c r="K462" t="s">
        <v>32</v>
      </c>
      <c r="L462" t="s">
        <v>456</v>
      </c>
      <c r="N462" t="str">
        <f t="shared" si="21"/>
        <v>NÃO</v>
      </c>
      <c r="O462" t="str">
        <f t="shared" si="22"/>
        <v/>
      </c>
      <c r="P462" s="52" t="str">
        <f t="shared" si="23"/>
        <v>45662332392731000116MATERIAIS DIVERSOS35745663</v>
      </c>
      <c r="Q462" s="1">
        <f>IF(A462=0,"",VLOOKUP($A462,RESUMO!$A$8:$B$83,2,FALSE))</f>
        <v>11</v>
      </c>
    </row>
    <row r="463" spans="1:17" x14ac:dyDescent="0.25">
      <c r="A463" s="42">
        <v>45662</v>
      </c>
      <c r="B463" s="56">
        <v>3</v>
      </c>
      <c r="C463" t="s">
        <v>307</v>
      </c>
      <c r="D463" t="s">
        <v>308</v>
      </c>
      <c r="E463" t="s">
        <v>493</v>
      </c>
      <c r="G463" s="63">
        <v>377</v>
      </c>
      <c r="H463">
        <v>1</v>
      </c>
      <c r="I463" s="63">
        <v>377</v>
      </c>
      <c r="J463" s="42">
        <v>45665</v>
      </c>
      <c r="K463" t="s">
        <v>46</v>
      </c>
      <c r="L463" t="s">
        <v>456</v>
      </c>
      <c r="N463" t="str">
        <f t="shared" si="21"/>
        <v>NÃO</v>
      </c>
      <c r="O463" t="str">
        <f t="shared" si="22"/>
        <v/>
      </c>
      <c r="P463" s="52" t="str">
        <f t="shared" si="23"/>
        <v>45662334713151000109CONTROLE TECNOLÓGICO - FL 1622037745665</v>
      </c>
      <c r="Q463" s="1">
        <f>IF(A463=0,"",VLOOKUP($A463,RESUMO!$A$8:$B$83,2,FALSE))</f>
        <v>11</v>
      </c>
    </row>
    <row r="464" spans="1:17" x14ac:dyDescent="0.25">
      <c r="A464" s="42">
        <v>45662</v>
      </c>
      <c r="B464" s="56">
        <v>3</v>
      </c>
      <c r="C464" t="s">
        <v>151</v>
      </c>
      <c r="D464" t="s">
        <v>152</v>
      </c>
      <c r="E464" t="s">
        <v>494</v>
      </c>
      <c r="F464" t="s">
        <v>495</v>
      </c>
      <c r="G464" s="63">
        <v>709</v>
      </c>
      <c r="H464">
        <v>1</v>
      </c>
      <c r="I464" s="63">
        <v>709</v>
      </c>
      <c r="J464" s="42">
        <v>45665</v>
      </c>
      <c r="K464" t="s">
        <v>26</v>
      </c>
      <c r="L464" t="s">
        <v>456</v>
      </c>
      <c r="N464" t="str">
        <f t="shared" si="21"/>
        <v>SIM</v>
      </c>
      <c r="O464" t="str">
        <f t="shared" si="22"/>
        <v/>
      </c>
      <c r="P464" s="52" t="str">
        <f t="shared" si="23"/>
        <v>45662351708324000110UNIFORMES - NF 96870945665</v>
      </c>
      <c r="Q464" s="1">
        <f>IF(A464=0,"",VLOOKUP($A464,RESUMO!$A$8:$B$83,2,FALSE))</f>
        <v>11</v>
      </c>
    </row>
    <row r="465" spans="1:17" x14ac:dyDescent="0.25">
      <c r="A465" s="42">
        <v>45662</v>
      </c>
      <c r="B465" s="56">
        <v>3</v>
      </c>
      <c r="C465" t="s">
        <v>263</v>
      </c>
      <c r="D465" t="s">
        <v>264</v>
      </c>
      <c r="E465" t="s">
        <v>496</v>
      </c>
      <c r="F465" t="s">
        <v>497</v>
      </c>
      <c r="G465" s="63">
        <v>499.66</v>
      </c>
      <c r="H465">
        <v>1</v>
      </c>
      <c r="I465" s="63">
        <v>499.66</v>
      </c>
      <c r="J465" s="42">
        <v>45663</v>
      </c>
      <c r="K465" t="s">
        <v>32</v>
      </c>
      <c r="L465" t="s">
        <v>456</v>
      </c>
      <c r="N465" t="str">
        <f t="shared" si="21"/>
        <v>NÃO</v>
      </c>
      <c r="O465" t="str">
        <f t="shared" si="22"/>
        <v/>
      </c>
      <c r="P465" s="52" t="str">
        <f t="shared" si="23"/>
        <v>45662302697297000383MATERIAIS ELÉTRICOS499,6645663</v>
      </c>
      <c r="Q465" s="1">
        <f>IF(A465=0,"",VLOOKUP($A465,RESUMO!$A$8:$B$83,2,FALSE))</f>
        <v>11</v>
      </c>
    </row>
    <row r="466" spans="1:17" x14ac:dyDescent="0.25">
      <c r="A466" s="42">
        <v>45677</v>
      </c>
      <c r="B466" s="56">
        <v>1</v>
      </c>
      <c r="C466" t="s">
        <v>35</v>
      </c>
      <c r="D466" t="s">
        <v>36</v>
      </c>
      <c r="E466" t="s">
        <v>37</v>
      </c>
      <c r="G466" s="63">
        <v>350</v>
      </c>
      <c r="H466">
        <v>10</v>
      </c>
      <c r="I466" s="63">
        <v>3500</v>
      </c>
      <c r="J466" s="42">
        <v>45677</v>
      </c>
      <c r="K466" t="s">
        <v>26</v>
      </c>
      <c r="L466" t="s">
        <v>38</v>
      </c>
      <c r="N466" t="str">
        <f t="shared" si="21"/>
        <v>NÃO</v>
      </c>
      <c r="O466" t="str">
        <f t="shared" si="22"/>
        <v/>
      </c>
      <c r="P466" s="52" t="str">
        <f t="shared" si="23"/>
        <v>45677106240368636DIÁRIA35045677</v>
      </c>
      <c r="Q466" s="1">
        <f>IF(A466=0,"",VLOOKUP($A466,RESUMO!$A$8:$B$83,2,FALSE))</f>
        <v>12</v>
      </c>
    </row>
    <row r="467" spans="1:17" x14ac:dyDescent="0.25">
      <c r="A467" s="42">
        <v>45677</v>
      </c>
      <c r="B467" s="56">
        <v>1</v>
      </c>
      <c r="C467" t="s">
        <v>400</v>
      </c>
      <c r="D467" t="s">
        <v>401</v>
      </c>
      <c r="E467" t="s">
        <v>93</v>
      </c>
      <c r="G467" s="63">
        <v>672.4</v>
      </c>
      <c r="H467">
        <v>1</v>
      </c>
      <c r="I467" s="63">
        <v>672.4</v>
      </c>
      <c r="J467" s="42">
        <v>45677</v>
      </c>
      <c r="K467" t="s">
        <v>26</v>
      </c>
      <c r="L467" t="s">
        <v>402</v>
      </c>
      <c r="N467" t="str">
        <f t="shared" si="21"/>
        <v>NÃO</v>
      </c>
      <c r="O467" t="str">
        <f t="shared" si="22"/>
        <v/>
      </c>
      <c r="P467" s="52" t="str">
        <f t="shared" si="23"/>
        <v>45677111336324678SALÁRIO672,445677</v>
      </c>
      <c r="Q467" s="1">
        <f>IF(A467=0,"",VLOOKUP($A467,RESUMO!$A$8:$B$83,2,FALSE))</f>
        <v>12</v>
      </c>
    </row>
    <row r="468" spans="1:17" x14ac:dyDescent="0.25">
      <c r="A468" s="42">
        <v>45677</v>
      </c>
      <c r="B468" s="56">
        <v>1</v>
      </c>
      <c r="C468" t="s">
        <v>400</v>
      </c>
      <c r="D468" t="s">
        <v>401</v>
      </c>
      <c r="E468" t="s">
        <v>181</v>
      </c>
      <c r="G468" s="63">
        <v>2.2000000000000002</v>
      </c>
      <c r="H468">
        <v>21</v>
      </c>
      <c r="I468" s="63">
        <v>46.2</v>
      </c>
      <c r="J468" s="42">
        <v>45677</v>
      </c>
      <c r="K468" t="s">
        <v>26</v>
      </c>
      <c r="L468" t="s">
        <v>402</v>
      </c>
      <c r="M468" t="s">
        <v>498</v>
      </c>
      <c r="N468" t="str">
        <f t="shared" si="21"/>
        <v>NÃO</v>
      </c>
      <c r="O468" t="str">
        <f t="shared" si="22"/>
        <v/>
      </c>
      <c r="P468" s="52" t="str">
        <f t="shared" si="23"/>
        <v>45677111336324678TRANSPORTE2,245677</v>
      </c>
      <c r="Q468" s="1">
        <f>IF(A468=0,"",VLOOKUP($A468,RESUMO!$A$8:$B$83,2,FALSE))</f>
        <v>12</v>
      </c>
    </row>
    <row r="469" spans="1:17" x14ac:dyDescent="0.25">
      <c r="A469" s="42">
        <v>45677</v>
      </c>
      <c r="B469" s="56">
        <v>1</v>
      </c>
      <c r="C469" t="s">
        <v>183</v>
      </c>
      <c r="D469" t="s">
        <v>184</v>
      </c>
      <c r="E469" t="s">
        <v>93</v>
      </c>
      <c r="G469" s="63">
        <v>1156</v>
      </c>
      <c r="H469">
        <v>1</v>
      </c>
      <c r="I469" s="63">
        <v>1156</v>
      </c>
      <c r="J469" s="42">
        <v>45677</v>
      </c>
      <c r="K469" t="s">
        <v>26</v>
      </c>
      <c r="L469" t="s">
        <v>185</v>
      </c>
      <c r="N469" t="str">
        <f t="shared" si="21"/>
        <v>NÃO</v>
      </c>
      <c r="O469" t="str">
        <f t="shared" si="22"/>
        <v/>
      </c>
      <c r="P469" s="52" t="str">
        <f t="shared" si="23"/>
        <v>45677115695872642SALÁRIO115645677</v>
      </c>
      <c r="Q469" s="1">
        <f>IF(A469=0,"",VLOOKUP($A469,RESUMO!$A$8:$B$83,2,FALSE))</f>
        <v>12</v>
      </c>
    </row>
    <row r="470" spans="1:17" x14ac:dyDescent="0.25">
      <c r="A470" s="42">
        <v>45677</v>
      </c>
      <c r="B470" s="56">
        <v>1</v>
      </c>
      <c r="C470" t="s">
        <v>183</v>
      </c>
      <c r="D470" t="s">
        <v>184</v>
      </c>
      <c r="E470" t="s">
        <v>181</v>
      </c>
      <c r="G470" s="63">
        <v>3.2</v>
      </c>
      <c r="H470">
        <v>21</v>
      </c>
      <c r="I470" s="63">
        <v>67.2</v>
      </c>
      <c r="J470" s="42">
        <v>45677</v>
      </c>
      <c r="K470" t="s">
        <v>26</v>
      </c>
      <c r="L470" t="s">
        <v>185</v>
      </c>
      <c r="M470" t="s">
        <v>498</v>
      </c>
      <c r="N470" t="str">
        <f t="shared" si="21"/>
        <v>NÃO</v>
      </c>
      <c r="O470" t="str">
        <f t="shared" si="22"/>
        <v/>
      </c>
      <c r="P470" s="52" t="str">
        <f t="shared" si="23"/>
        <v>45677115695872642TRANSPORTE3,245677</v>
      </c>
      <c r="Q470" s="1">
        <f>IF(A470=0,"",VLOOKUP($A470,RESUMO!$A$8:$B$83,2,FALSE))</f>
        <v>12</v>
      </c>
    </row>
    <row r="471" spans="1:17" x14ac:dyDescent="0.25">
      <c r="A471" s="42">
        <v>45677</v>
      </c>
      <c r="B471" s="56">
        <v>1</v>
      </c>
      <c r="C471" t="s">
        <v>99</v>
      </c>
      <c r="D471" t="s">
        <v>100</v>
      </c>
      <c r="E471" t="s">
        <v>93</v>
      </c>
      <c r="G471" s="63">
        <v>1156</v>
      </c>
      <c r="H471">
        <v>1</v>
      </c>
      <c r="I471" s="63">
        <v>1156</v>
      </c>
      <c r="J471" s="42">
        <v>45677</v>
      </c>
      <c r="K471" t="s">
        <v>26</v>
      </c>
      <c r="L471" t="s">
        <v>101</v>
      </c>
      <c r="N471" t="str">
        <f t="shared" si="21"/>
        <v>NÃO</v>
      </c>
      <c r="O471" t="str">
        <f t="shared" si="22"/>
        <v/>
      </c>
      <c r="P471" s="52" t="str">
        <f t="shared" si="23"/>
        <v>45677102086696558SALÁRIO115645677</v>
      </c>
      <c r="Q471" s="1">
        <f>IF(A471=0,"",VLOOKUP($A471,RESUMO!$A$8:$B$83,2,FALSE))</f>
        <v>12</v>
      </c>
    </row>
    <row r="472" spans="1:17" x14ac:dyDescent="0.25">
      <c r="A472" s="42">
        <v>45677</v>
      </c>
      <c r="B472" s="56">
        <v>1</v>
      </c>
      <c r="C472" t="s">
        <v>99</v>
      </c>
      <c r="D472" t="s">
        <v>100</v>
      </c>
      <c r="E472" t="s">
        <v>181</v>
      </c>
      <c r="G472" s="63">
        <v>3.2</v>
      </c>
      <c r="H472">
        <v>21</v>
      </c>
      <c r="I472" s="63">
        <v>67.2</v>
      </c>
      <c r="J472" s="42">
        <v>45677</v>
      </c>
      <c r="K472" t="s">
        <v>26</v>
      </c>
      <c r="L472" t="s">
        <v>101</v>
      </c>
      <c r="M472" t="s">
        <v>498</v>
      </c>
      <c r="N472" t="str">
        <f t="shared" si="21"/>
        <v>NÃO</v>
      </c>
      <c r="O472" t="str">
        <f t="shared" si="22"/>
        <v/>
      </c>
      <c r="P472" s="52" t="str">
        <f t="shared" si="23"/>
        <v>45677102086696558TRANSPORTE3,245677</v>
      </c>
      <c r="Q472" s="1">
        <f>IF(A472=0,"",VLOOKUP($A472,RESUMO!$A$8:$B$83,2,FALSE))</f>
        <v>12</v>
      </c>
    </row>
    <row r="473" spans="1:17" x14ac:dyDescent="0.25">
      <c r="A473" s="42">
        <v>45677</v>
      </c>
      <c r="B473" s="56">
        <v>1</v>
      </c>
      <c r="C473" t="s">
        <v>186</v>
      </c>
      <c r="D473" t="s">
        <v>187</v>
      </c>
      <c r="E473" t="s">
        <v>93</v>
      </c>
      <c r="G473" s="63">
        <v>1156</v>
      </c>
      <c r="H473">
        <v>1</v>
      </c>
      <c r="I473" s="63">
        <v>1156</v>
      </c>
      <c r="J473" s="42">
        <v>45677</v>
      </c>
      <c r="K473" t="s">
        <v>26</v>
      </c>
      <c r="L473" t="s">
        <v>188</v>
      </c>
      <c r="N473" t="str">
        <f t="shared" si="21"/>
        <v>NÃO</v>
      </c>
      <c r="O473" t="str">
        <f t="shared" si="22"/>
        <v/>
      </c>
      <c r="P473" s="52" t="str">
        <f t="shared" si="23"/>
        <v>45677131986367059SALÁRIO115645677</v>
      </c>
      <c r="Q473" s="1">
        <f>IF(A473=0,"",VLOOKUP($A473,RESUMO!$A$8:$B$83,2,FALSE))</f>
        <v>12</v>
      </c>
    </row>
    <row r="474" spans="1:17" x14ac:dyDescent="0.25">
      <c r="A474" s="42">
        <v>45677</v>
      </c>
      <c r="B474" s="56">
        <v>1</v>
      </c>
      <c r="C474" t="s">
        <v>186</v>
      </c>
      <c r="D474" t="s">
        <v>187</v>
      </c>
      <c r="E474" t="s">
        <v>181</v>
      </c>
      <c r="G474" s="63">
        <v>3.2</v>
      </c>
      <c r="H474">
        <v>21</v>
      </c>
      <c r="I474" s="63">
        <v>67.2</v>
      </c>
      <c r="J474" s="42">
        <v>45677</v>
      </c>
      <c r="K474" t="s">
        <v>26</v>
      </c>
      <c r="L474" t="s">
        <v>188</v>
      </c>
      <c r="M474" t="s">
        <v>498</v>
      </c>
      <c r="N474" t="str">
        <f t="shared" si="21"/>
        <v>NÃO</v>
      </c>
      <c r="O474" t="str">
        <f t="shared" si="22"/>
        <v/>
      </c>
      <c r="P474" s="52" t="str">
        <f t="shared" si="23"/>
        <v>45677131986367059TRANSPORTE3,245677</v>
      </c>
      <c r="Q474" s="1">
        <f>IF(A474=0,"",VLOOKUP($A474,RESUMO!$A$8:$B$83,2,FALSE))</f>
        <v>12</v>
      </c>
    </row>
    <row r="475" spans="1:17" x14ac:dyDescent="0.25">
      <c r="A475" s="42">
        <v>45677</v>
      </c>
      <c r="B475" s="56">
        <v>1</v>
      </c>
      <c r="C475" t="s">
        <v>269</v>
      </c>
      <c r="D475" t="s">
        <v>270</v>
      </c>
      <c r="E475" t="s">
        <v>93</v>
      </c>
      <c r="G475" s="63">
        <v>854.8</v>
      </c>
      <c r="H475">
        <v>1</v>
      </c>
      <c r="I475" s="63">
        <v>854.8</v>
      </c>
      <c r="J475" s="42">
        <v>45677</v>
      </c>
      <c r="K475" t="s">
        <v>26</v>
      </c>
      <c r="L475" t="s">
        <v>277</v>
      </c>
      <c r="N475" t="str">
        <f t="shared" si="21"/>
        <v>NÃO</v>
      </c>
      <c r="O475" t="str">
        <f t="shared" si="22"/>
        <v/>
      </c>
      <c r="P475" s="52" t="str">
        <f t="shared" si="23"/>
        <v>45677109250736606SALÁRIO854,845677</v>
      </c>
      <c r="Q475" s="1">
        <f>IF(A475=0,"",VLOOKUP($A475,RESUMO!$A$8:$B$83,2,FALSE))</f>
        <v>12</v>
      </c>
    </row>
    <row r="476" spans="1:17" x14ac:dyDescent="0.25">
      <c r="A476" s="42">
        <v>45677</v>
      </c>
      <c r="B476" s="56">
        <v>1</v>
      </c>
      <c r="C476" t="s">
        <v>269</v>
      </c>
      <c r="D476" t="s">
        <v>270</v>
      </c>
      <c r="E476" t="s">
        <v>181</v>
      </c>
      <c r="G476" s="63">
        <v>3.2</v>
      </c>
      <c r="H476">
        <v>21</v>
      </c>
      <c r="I476" s="63">
        <v>67.2</v>
      </c>
      <c r="J476" s="42">
        <v>45677</v>
      </c>
      <c r="K476" t="s">
        <v>26</v>
      </c>
      <c r="L476" t="s">
        <v>277</v>
      </c>
      <c r="M476" t="s">
        <v>498</v>
      </c>
      <c r="N476" t="str">
        <f t="shared" si="21"/>
        <v>NÃO</v>
      </c>
      <c r="O476" t="str">
        <f t="shared" si="22"/>
        <v/>
      </c>
      <c r="P476" s="52" t="str">
        <f t="shared" si="23"/>
        <v>45677109250736606TRANSPORTE3,245677</v>
      </c>
      <c r="Q476" s="1">
        <f>IF(A476=0,"",VLOOKUP($A476,RESUMO!$A$8:$B$83,2,FALSE))</f>
        <v>12</v>
      </c>
    </row>
    <row r="477" spans="1:17" x14ac:dyDescent="0.25">
      <c r="A477" s="42">
        <v>45677</v>
      </c>
      <c r="B477" s="56">
        <v>1</v>
      </c>
      <c r="C477" t="s">
        <v>189</v>
      </c>
      <c r="D477" t="s">
        <v>190</v>
      </c>
      <c r="E477" t="s">
        <v>93</v>
      </c>
      <c r="G477" s="63">
        <v>1156</v>
      </c>
      <c r="H477">
        <v>1</v>
      </c>
      <c r="I477" s="63">
        <v>1156</v>
      </c>
      <c r="J477" s="42">
        <v>45677</v>
      </c>
      <c r="K477" t="s">
        <v>26</v>
      </c>
      <c r="L477" t="s">
        <v>224</v>
      </c>
      <c r="N477" t="str">
        <f t="shared" si="21"/>
        <v>NÃO</v>
      </c>
      <c r="O477" t="str">
        <f t="shared" si="22"/>
        <v/>
      </c>
      <c r="P477" s="52" t="str">
        <f t="shared" si="23"/>
        <v>45677112409998607SALÁRIO115645677</v>
      </c>
      <c r="Q477" s="1">
        <f>IF(A477=0,"",VLOOKUP($A477,RESUMO!$A$8:$B$83,2,FALSE))</f>
        <v>12</v>
      </c>
    </row>
    <row r="478" spans="1:17" x14ac:dyDescent="0.25">
      <c r="A478" s="42">
        <v>45677</v>
      </c>
      <c r="B478" s="56">
        <v>1</v>
      </c>
      <c r="C478" t="s">
        <v>189</v>
      </c>
      <c r="D478" t="s">
        <v>190</v>
      </c>
      <c r="E478" t="s">
        <v>181</v>
      </c>
      <c r="G478" s="63">
        <v>2.2999999999999998</v>
      </c>
      <c r="H478">
        <v>22</v>
      </c>
      <c r="I478" s="63">
        <v>50.6</v>
      </c>
      <c r="J478" s="42">
        <v>45677</v>
      </c>
      <c r="K478" t="s">
        <v>26</v>
      </c>
      <c r="L478" t="s">
        <v>224</v>
      </c>
      <c r="M478" t="s">
        <v>498</v>
      </c>
      <c r="N478" t="str">
        <f t="shared" si="21"/>
        <v>NÃO</v>
      </c>
      <c r="O478" t="str">
        <f t="shared" si="22"/>
        <v/>
      </c>
      <c r="P478" s="52" t="str">
        <f t="shared" si="23"/>
        <v>45677112409998607TRANSPORTE2,345677</v>
      </c>
      <c r="Q478" s="1">
        <f>IF(A478=0,"",VLOOKUP($A478,RESUMO!$A$8:$B$83,2,FALSE))</f>
        <v>12</v>
      </c>
    </row>
    <row r="479" spans="1:17" x14ac:dyDescent="0.25">
      <c r="A479" s="42">
        <v>45677</v>
      </c>
      <c r="B479" s="56">
        <v>1</v>
      </c>
      <c r="C479" t="s">
        <v>319</v>
      </c>
      <c r="D479" t="s">
        <v>320</v>
      </c>
      <c r="E479" t="s">
        <v>93</v>
      </c>
      <c r="G479" s="63">
        <v>1156</v>
      </c>
      <c r="H479">
        <v>1</v>
      </c>
      <c r="I479" s="63">
        <v>1156</v>
      </c>
      <c r="J479" s="42">
        <v>45677</v>
      </c>
      <c r="K479" t="s">
        <v>26</v>
      </c>
      <c r="L479" t="s">
        <v>321</v>
      </c>
      <c r="N479" t="str">
        <f t="shared" si="21"/>
        <v>NÃO</v>
      </c>
      <c r="O479" t="str">
        <f t="shared" si="22"/>
        <v/>
      </c>
      <c r="P479" s="52" t="str">
        <f t="shared" si="23"/>
        <v>45677142619734649SALÁRIO115645677</v>
      </c>
      <c r="Q479" s="1">
        <f>IF(A479=0,"",VLOOKUP($A479,RESUMO!$A$8:$B$83,2,FALSE))</f>
        <v>12</v>
      </c>
    </row>
    <row r="480" spans="1:17" x14ac:dyDescent="0.25">
      <c r="A480" s="42">
        <v>45677</v>
      </c>
      <c r="B480" s="56">
        <v>1</v>
      </c>
      <c r="C480" t="s">
        <v>319</v>
      </c>
      <c r="D480" t="s">
        <v>320</v>
      </c>
      <c r="E480" t="s">
        <v>181</v>
      </c>
      <c r="G480" s="63">
        <v>2.6</v>
      </c>
      <c r="H480">
        <v>21</v>
      </c>
      <c r="I480" s="63">
        <v>54.6</v>
      </c>
      <c r="J480" s="42">
        <v>45677</v>
      </c>
      <c r="K480" t="s">
        <v>26</v>
      </c>
      <c r="L480" t="s">
        <v>321</v>
      </c>
      <c r="M480" t="s">
        <v>498</v>
      </c>
      <c r="N480" t="str">
        <f t="shared" si="21"/>
        <v>NÃO</v>
      </c>
      <c r="O480" t="str">
        <f t="shared" si="22"/>
        <v/>
      </c>
      <c r="P480" s="52" t="str">
        <f t="shared" si="23"/>
        <v>45677142619734649TRANSPORTE2,645677</v>
      </c>
      <c r="Q480" s="1">
        <f>IF(A480=0,"",VLOOKUP($A480,RESUMO!$A$8:$B$83,2,FALSE))</f>
        <v>12</v>
      </c>
    </row>
    <row r="481" spans="1:17" x14ac:dyDescent="0.25">
      <c r="A481" s="42">
        <v>45677</v>
      </c>
      <c r="B481" s="56">
        <v>1</v>
      </c>
      <c r="C481" t="s">
        <v>91</v>
      </c>
      <c r="D481" t="s">
        <v>92</v>
      </c>
      <c r="E481" t="s">
        <v>93</v>
      </c>
      <c r="G481" s="63">
        <v>854.8</v>
      </c>
      <c r="H481">
        <v>1</v>
      </c>
      <c r="I481" s="63">
        <v>854.8</v>
      </c>
      <c r="J481" s="42">
        <v>45677</v>
      </c>
      <c r="K481" t="s">
        <v>26</v>
      </c>
      <c r="L481" t="s">
        <v>95</v>
      </c>
      <c r="N481" t="str">
        <f t="shared" si="21"/>
        <v>NÃO</v>
      </c>
      <c r="O481" t="str">
        <f t="shared" si="22"/>
        <v/>
      </c>
      <c r="P481" s="52" t="str">
        <f t="shared" si="23"/>
        <v>45677105519255660SALÁRIO854,845677</v>
      </c>
      <c r="Q481" s="1">
        <f>IF(A481=0,"",VLOOKUP($A481,RESUMO!$A$8:$B$83,2,FALSE))</f>
        <v>12</v>
      </c>
    </row>
    <row r="482" spans="1:17" x14ac:dyDescent="0.25">
      <c r="A482" s="42">
        <v>45677</v>
      </c>
      <c r="B482" s="56">
        <v>1</v>
      </c>
      <c r="C482" t="s">
        <v>91</v>
      </c>
      <c r="D482" t="s">
        <v>92</v>
      </c>
      <c r="E482" t="s">
        <v>181</v>
      </c>
      <c r="G482" s="63">
        <v>2.6</v>
      </c>
      <c r="H482">
        <v>19</v>
      </c>
      <c r="I482" s="63">
        <v>49.4</v>
      </c>
      <c r="J482" s="42">
        <v>45677</v>
      </c>
      <c r="K482" t="s">
        <v>26</v>
      </c>
      <c r="L482" t="s">
        <v>95</v>
      </c>
      <c r="M482" t="s">
        <v>498</v>
      </c>
      <c r="N482" t="str">
        <f t="shared" si="21"/>
        <v>NÃO</v>
      </c>
      <c r="O482" t="str">
        <f t="shared" si="22"/>
        <v/>
      </c>
      <c r="P482" s="52" t="str">
        <f t="shared" si="23"/>
        <v>45677105519255660TRANSPORTE2,645677</v>
      </c>
      <c r="Q482" s="1">
        <f>IF(A482=0,"",VLOOKUP($A482,RESUMO!$A$8:$B$83,2,FALSE))</f>
        <v>12</v>
      </c>
    </row>
    <row r="483" spans="1:17" x14ac:dyDescent="0.25">
      <c r="A483" s="42">
        <v>45677</v>
      </c>
      <c r="B483" s="56">
        <v>1</v>
      </c>
      <c r="C483" t="s">
        <v>274</v>
      </c>
      <c r="D483" t="s">
        <v>275</v>
      </c>
      <c r="E483" t="s">
        <v>93</v>
      </c>
      <c r="G483" s="63">
        <v>854.8</v>
      </c>
      <c r="H483">
        <v>1</v>
      </c>
      <c r="I483" s="63">
        <v>854.8</v>
      </c>
      <c r="J483" s="42">
        <v>45677</v>
      </c>
      <c r="K483" t="s">
        <v>26</v>
      </c>
      <c r="L483" t="s">
        <v>276</v>
      </c>
      <c r="N483" t="str">
        <f t="shared" si="21"/>
        <v>NÃO</v>
      </c>
      <c r="O483" t="str">
        <f t="shared" si="22"/>
        <v/>
      </c>
      <c r="P483" s="52" t="str">
        <f t="shared" si="23"/>
        <v>45677174879413100SALÁRIO854,845677</v>
      </c>
      <c r="Q483" s="1">
        <f>IF(A483=0,"",VLOOKUP($A483,RESUMO!$A$8:$B$83,2,FALSE))</f>
        <v>12</v>
      </c>
    </row>
    <row r="484" spans="1:17" x14ac:dyDescent="0.25">
      <c r="A484" s="42">
        <v>45677</v>
      </c>
      <c r="B484" s="56">
        <v>1</v>
      </c>
      <c r="C484" t="s">
        <v>274</v>
      </c>
      <c r="D484" t="s">
        <v>275</v>
      </c>
      <c r="E484" t="s">
        <v>181</v>
      </c>
      <c r="G484" s="63">
        <v>2.6</v>
      </c>
      <c r="H484">
        <v>22</v>
      </c>
      <c r="I484" s="63">
        <v>57.2</v>
      </c>
      <c r="J484" s="42">
        <v>45677</v>
      </c>
      <c r="K484" t="s">
        <v>26</v>
      </c>
      <c r="L484" t="s">
        <v>276</v>
      </c>
      <c r="M484" t="s">
        <v>498</v>
      </c>
      <c r="N484" t="str">
        <f t="shared" si="21"/>
        <v>NÃO</v>
      </c>
      <c r="O484" t="str">
        <f t="shared" si="22"/>
        <v/>
      </c>
      <c r="P484" s="52" t="str">
        <f t="shared" si="23"/>
        <v>45677174879413100TRANSPORTE2,645677</v>
      </c>
      <c r="Q484" s="1">
        <f>IF(A484=0,"",VLOOKUP($A484,RESUMO!$A$8:$B$83,2,FALSE))</f>
        <v>12</v>
      </c>
    </row>
    <row r="485" spans="1:17" x14ac:dyDescent="0.25">
      <c r="A485" s="42">
        <v>45677</v>
      </c>
      <c r="B485" s="56">
        <v>1</v>
      </c>
      <c r="C485" t="s">
        <v>257</v>
      </c>
      <c r="D485" t="s">
        <v>258</v>
      </c>
      <c r="E485" t="s">
        <v>93</v>
      </c>
      <c r="G485" s="63">
        <v>672.4</v>
      </c>
      <c r="H485">
        <v>1</v>
      </c>
      <c r="I485" s="63">
        <v>672.4</v>
      </c>
      <c r="J485" s="42">
        <v>45677</v>
      </c>
      <c r="K485" t="s">
        <v>26</v>
      </c>
      <c r="L485" t="s">
        <v>259</v>
      </c>
      <c r="N485" t="str">
        <f t="shared" si="21"/>
        <v>NÃO</v>
      </c>
      <c r="O485" t="str">
        <f t="shared" si="22"/>
        <v/>
      </c>
      <c r="P485" s="52" t="str">
        <f t="shared" si="23"/>
        <v>45677113527660607SALÁRIO672,445677</v>
      </c>
      <c r="Q485" s="1">
        <f>IF(A485=0,"",VLOOKUP($A485,RESUMO!$A$8:$B$83,2,FALSE))</f>
        <v>12</v>
      </c>
    </row>
    <row r="486" spans="1:17" x14ac:dyDescent="0.25">
      <c r="A486" s="42">
        <v>45677</v>
      </c>
      <c r="B486" s="56">
        <v>1</v>
      </c>
      <c r="C486" t="s">
        <v>257</v>
      </c>
      <c r="D486" t="s">
        <v>258</v>
      </c>
      <c r="E486" t="s">
        <v>181</v>
      </c>
      <c r="G486" s="63">
        <v>2.2000000000000002</v>
      </c>
      <c r="H486">
        <v>21</v>
      </c>
      <c r="I486" s="63">
        <v>46.2</v>
      </c>
      <c r="J486" s="42">
        <v>45677</v>
      </c>
      <c r="K486" t="s">
        <v>26</v>
      </c>
      <c r="L486" t="s">
        <v>259</v>
      </c>
      <c r="M486" t="s">
        <v>498</v>
      </c>
      <c r="N486" t="str">
        <f t="shared" si="21"/>
        <v>NÃO</v>
      </c>
      <c r="O486" t="str">
        <f t="shared" si="22"/>
        <v/>
      </c>
      <c r="P486" s="52" t="str">
        <f t="shared" si="23"/>
        <v>45677113527660607TRANSPORTE2,245677</v>
      </c>
      <c r="Q486" s="1">
        <f>IF(A486=0,"",VLOOKUP($A486,RESUMO!$A$8:$B$83,2,FALSE))</f>
        <v>12</v>
      </c>
    </row>
    <row r="487" spans="1:17" x14ac:dyDescent="0.25">
      <c r="A487" s="42">
        <v>45677</v>
      </c>
      <c r="B487" s="56">
        <v>3</v>
      </c>
      <c r="C487" t="s">
        <v>226</v>
      </c>
      <c r="D487" t="s">
        <v>227</v>
      </c>
      <c r="E487" t="s">
        <v>499</v>
      </c>
      <c r="G487" s="63">
        <v>2191.98</v>
      </c>
      <c r="H487">
        <v>1</v>
      </c>
      <c r="I487" s="63">
        <v>2191.98</v>
      </c>
      <c r="J487" s="42">
        <v>45677</v>
      </c>
      <c r="K487" t="s">
        <v>26</v>
      </c>
      <c r="L487" t="s">
        <v>456</v>
      </c>
      <c r="N487" t="str">
        <f t="shared" si="21"/>
        <v>NÃO</v>
      </c>
      <c r="O487" t="str">
        <f t="shared" si="22"/>
        <v/>
      </c>
      <c r="P487" s="52" t="str">
        <f t="shared" si="23"/>
        <v>45677300360305000104REF. 12/2024 / 13º SALÁRIO2191,9845677</v>
      </c>
      <c r="Q487" s="1">
        <f>IF(A487=0,"",VLOOKUP($A487,RESUMO!$A$8:$B$83,2,FALSE))</f>
        <v>12</v>
      </c>
    </row>
    <row r="488" spans="1:17" x14ac:dyDescent="0.25">
      <c r="A488" s="42">
        <v>45677</v>
      </c>
      <c r="B488" s="56">
        <v>3</v>
      </c>
      <c r="C488" t="s">
        <v>229</v>
      </c>
      <c r="D488" t="s">
        <v>230</v>
      </c>
      <c r="E488" t="s">
        <v>480</v>
      </c>
      <c r="G488" s="63">
        <v>8487.99</v>
      </c>
      <c r="H488">
        <v>1</v>
      </c>
      <c r="I488" s="63">
        <v>8487.99</v>
      </c>
      <c r="J488" s="42">
        <v>45677</v>
      </c>
      <c r="K488" t="s">
        <v>26</v>
      </c>
      <c r="L488" t="s">
        <v>456</v>
      </c>
      <c r="N488" t="str">
        <f t="shared" si="21"/>
        <v>NÃO</v>
      </c>
      <c r="O488" t="str">
        <f t="shared" si="22"/>
        <v/>
      </c>
      <c r="P488" s="52" t="str">
        <f t="shared" si="23"/>
        <v>45677300394460000141REF. 12/20248487,9945677</v>
      </c>
      <c r="Q488" s="1">
        <f>IF(A488=0,"",VLOOKUP($A488,RESUMO!$A$8:$B$83,2,FALSE))</f>
        <v>12</v>
      </c>
    </row>
    <row r="489" spans="1:17" x14ac:dyDescent="0.25">
      <c r="A489" s="42">
        <v>45677</v>
      </c>
      <c r="B489" s="56">
        <v>3</v>
      </c>
      <c r="C489" t="s">
        <v>459</v>
      </c>
      <c r="D489" t="s">
        <v>232</v>
      </c>
      <c r="E489" t="s">
        <v>480</v>
      </c>
      <c r="G489" s="63">
        <v>122.8</v>
      </c>
      <c r="H489">
        <v>1</v>
      </c>
      <c r="I489" s="63">
        <v>122.8</v>
      </c>
      <c r="J489" s="42">
        <v>45677</v>
      </c>
      <c r="K489" t="s">
        <v>26</v>
      </c>
      <c r="L489" t="s">
        <v>27</v>
      </c>
      <c r="N489" t="str">
        <f t="shared" si="21"/>
        <v>NÃO</v>
      </c>
      <c r="O489" t="str">
        <f t="shared" si="22"/>
        <v/>
      </c>
      <c r="P489" s="52" t="str">
        <f t="shared" si="23"/>
        <v>45677300000011045REF. 12/2024122,845677</v>
      </c>
      <c r="Q489" s="1">
        <f>IF(A489=0,"",VLOOKUP($A489,RESUMO!$A$8:$B$83,2,FALSE))</f>
        <v>12</v>
      </c>
    </row>
    <row r="490" spans="1:17" x14ac:dyDescent="0.25">
      <c r="A490" s="42">
        <v>45677</v>
      </c>
      <c r="B490" s="56">
        <v>3</v>
      </c>
      <c r="C490" t="s">
        <v>211</v>
      </c>
      <c r="D490" t="s">
        <v>212</v>
      </c>
      <c r="E490" t="s">
        <v>460</v>
      </c>
      <c r="F490" t="s">
        <v>500</v>
      </c>
      <c r="G490" s="63">
        <v>3073.07</v>
      </c>
      <c r="H490">
        <v>1</v>
      </c>
      <c r="I490" s="63">
        <v>3073.07</v>
      </c>
      <c r="J490" s="42">
        <v>45685</v>
      </c>
      <c r="K490" t="s">
        <v>26</v>
      </c>
      <c r="L490" t="s">
        <v>456</v>
      </c>
      <c r="N490" t="str">
        <f t="shared" si="21"/>
        <v>NÃO</v>
      </c>
      <c r="O490" t="str">
        <f t="shared" si="22"/>
        <v/>
      </c>
      <c r="P490" s="52" t="str">
        <f t="shared" si="23"/>
        <v>45677324654133000220CESTAS BÁSICAS3073,0745685</v>
      </c>
      <c r="Q490" s="1">
        <f>IF(A490=0,"",VLOOKUP($A490,RESUMO!$A$8:$B$83,2,FALSE))</f>
        <v>12</v>
      </c>
    </row>
    <row r="491" spans="1:17" x14ac:dyDescent="0.25">
      <c r="A491" s="42">
        <v>45677</v>
      </c>
      <c r="B491" s="56">
        <v>3</v>
      </c>
      <c r="C491" t="s">
        <v>106</v>
      </c>
      <c r="D491" t="s">
        <v>107</v>
      </c>
      <c r="E491" t="s">
        <v>108</v>
      </c>
      <c r="G491" s="63">
        <v>252.5</v>
      </c>
      <c r="H491">
        <v>1</v>
      </c>
      <c r="I491" s="63">
        <v>252.5</v>
      </c>
      <c r="J491" s="42">
        <v>45688</v>
      </c>
      <c r="K491" t="s">
        <v>26</v>
      </c>
      <c r="L491" t="s">
        <v>456</v>
      </c>
      <c r="N491" t="str">
        <f t="shared" si="21"/>
        <v>NÃO</v>
      </c>
      <c r="O491" t="str">
        <f t="shared" si="22"/>
        <v/>
      </c>
      <c r="P491" s="52" t="str">
        <f t="shared" si="23"/>
        <v>45677338727707000177SEGURO COLABORADORES252,545688</v>
      </c>
      <c r="Q491" s="1">
        <f>IF(A491=0,"",VLOOKUP($A491,RESUMO!$A$8:$B$83,2,FALSE))</f>
        <v>12</v>
      </c>
    </row>
    <row r="492" spans="1:17" x14ac:dyDescent="0.25">
      <c r="A492" s="42">
        <v>45677</v>
      </c>
      <c r="B492" s="56">
        <v>3</v>
      </c>
      <c r="C492" t="s">
        <v>114</v>
      </c>
      <c r="D492" t="s">
        <v>115</v>
      </c>
      <c r="E492" t="s">
        <v>501</v>
      </c>
      <c r="F492" t="s">
        <v>502</v>
      </c>
      <c r="G492" s="63">
        <v>150</v>
      </c>
      <c r="H492">
        <v>1</v>
      </c>
      <c r="I492" s="63">
        <v>150</v>
      </c>
      <c r="J492" s="42">
        <v>45692</v>
      </c>
      <c r="K492" t="s">
        <v>118</v>
      </c>
      <c r="L492" t="s">
        <v>456</v>
      </c>
      <c r="N492" t="str">
        <f t="shared" si="21"/>
        <v>NÃO</v>
      </c>
      <c r="O492" t="str">
        <f t="shared" si="22"/>
        <v/>
      </c>
      <c r="P492" s="52" t="str">
        <f t="shared" si="23"/>
        <v>45677307409393000130SERRA MADEIRA15045692</v>
      </c>
      <c r="Q492" s="1">
        <f>IF(A492=0,"",VLOOKUP($A492,RESUMO!$A$8:$B$83,2,FALSE))</f>
        <v>12</v>
      </c>
    </row>
    <row r="493" spans="1:17" x14ac:dyDescent="0.25">
      <c r="A493" s="42">
        <v>45677</v>
      </c>
      <c r="B493" s="56">
        <v>3</v>
      </c>
      <c r="C493" t="s">
        <v>376</v>
      </c>
      <c r="D493" t="s">
        <v>377</v>
      </c>
      <c r="E493" t="s">
        <v>503</v>
      </c>
      <c r="G493" s="63">
        <v>968</v>
      </c>
      <c r="H493">
        <v>1</v>
      </c>
      <c r="I493" s="63">
        <v>968</v>
      </c>
      <c r="J493" s="42">
        <v>45690</v>
      </c>
      <c r="K493" t="s">
        <v>32</v>
      </c>
      <c r="L493" t="s">
        <v>456</v>
      </c>
      <c r="N493" t="str">
        <f t="shared" si="21"/>
        <v>NÃO</v>
      </c>
      <c r="O493" t="str">
        <f t="shared" si="22"/>
        <v/>
      </c>
      <c r="P493" s="52" t="str">
        <f t="shared" si="23"/>
        <v>45677317475666000107LOCAÇÃO DE EQUIPAMENTOS - FL 3910696845690</v>
      </c>
      <c r="Q493" s="1">
        <f>IF(A493=0,"",VLOOKUP($A493,RESUMO!$A$8:$B$83,2,FALSE))</f>
        <v>12</v>
      </c>
    </row>
    <row r="494" spans="1:17" x14ac:dyDescent="0.25">
      <c r="A494" s="42">
        <v>45677</v>
      </c>
      <c r="B494" s="56">
        <v>3</v>
      </c>
      <c r="C494" t="s">
        <v>376</v>
      </c>
      <c r="D494" t="s">
        <v>377</v>
      </c>
      <c r="E494" t="s">
        <v>504</v>
      </c>
      <c r="F494" t="s">
        <v>505</v>
      </c>
      <c r="G494" s="63">
        <v>264</v>
      </c>
      <c r="H494">
        <v>1</v>
      </c>
      <c r="I494" s="63">
        <v>264</v>
      </c>
      <c r="J494" s="42">
        <v>45690</v>
      </c>
      <c r="K494" t="s">
        <v>32</v>
      </c>
      <c r="L494" t="s">
        <v>456</v>
      </c>
      <c r="N494" t="str">
        <f t="shared" si="21"/>
        <v>NÃO</v>
      </c>
      <c r="O494" t="str">
        <f t="shared" si="22"/>
        <v/>
      </c>
      <c r="P494" s="52" t="str">
        <f t="shared" si="23"/>
        <v>45677317475666000107ÇÃO DE EQUIPAMENTOS26445690</v>
      </c>
      <c r="Q494" s="1">
        <f>IF(A494=0,"",VLOOKUP($A494,RESUMO!$A$8:$B$83,2,FALSE))</f>
        <v>12</v>
      </c>
    </row>
    <row r="495" spans="1:17" x14ac:dyDescent="0.25">
      <c r="A495" s="42">
        <v>45677</v>
      </c>
      <c r="B495" s="56">
        <v>3</v>
      </c>
      <c r="C495" t="s">
        <v>468</v>
      </c>
      <c r="D495" t="s">
        <v>469</v>
      </c>
      <c r="E495" t="s">
        <v>506</v>
      </c>
      <c r="G495" s="63">
        <v>3808.73</v>
      </c>
      <c r="H495">
        <v>1</v>
      </c>
      <c r="I495" s="63">
        <v>3808.73</v>
      </c>
      <c r="J495" s="42">
        <v>45686</v>
      </c>
      <c r="K495" t="s">
        <v>118</v>
      </c>
      <c r="L495" t="s">
        <v>456</v>
      </c>
      <c r="N495" t="str">
        <f t="shared" si="21"/>
        <v>NÃO</v>
      </c>
      <c r="O495" t="str">
        <f t="shared" si="22"/>
        <v/>
      </c>
      <c r="P495" s="52" t="str">
        <f t="shared" si="23"/>
        <v>45677311144668000129ÇÃO DE EQUIPAMENTOS - FL 94513808,7345686</v>
      </c>
      <c r="Q495" s="1">
        <f>IF(A495=0,"",VLOOKUP($A495,RESUMO!$A$8:$B$83,2,FALSE))</f>
        <v>12</v>
      </c>
    </row>
    <row r="496" spans="1:17" x14ac:dyDescent="0.25">
      <c r="A496" s="42">
        <v>45677</v>
      </c>
      <c r="B496" s="56">
        <v>3</v>
      </c>
      <c r="C496" t="s">
        <v>155</v>
      </c>
      <c r="D496" t="s">
        <v>156</v>
      </c>
      <c r="E496" t="s">
        <v>507</v>
      </c>
      <c r="F496" t="s">
        <v>508</v>
      </c>
      <c r="G496" s="63">
        <v>2433</v>
      </c>
      <c r="H496">
        <v>1</v>
      </c>
      <c r="I496" s="63">
        <v>2433</v>
      </c>
      <c r="J496" s="42">
        <v>45687</v>
      </c>
      <c r="K496" t="s">
        <v>32</v>
      </c>
      <c r="L496" t="s">
        <v>456</v>
      </c>
      <c r="N496" t="str">
        <f t="shared" si="21"/>
        <v>NÃO</v>
      </c>
      <c r="O496" t="str">
        <f t="shared" si="22"/>
        <v/>
      </c>
      <c r="P496" s="52" t="str">
        <f t="shared" si="23"/>
        <v>45677341518575000188CIMENTO E GRAUTE243345687</v>
      </c>
      <c r="Q496" s="1">
        <f>IF(A496=0,"",VLOOKUP($A496,RESUMO!$A$8:$B$83,2,FALSE))</f>
        <v>12</v>
      </c>
    </row>
    <row r="497" spans="1:17" x14ac:dyDescent="0.25">
      <c r="A497" s="42">
        <v>45677</v>
      </c>
      <c r="B497" s="56">
        <v>5</v>
      </c>
      <c r="C497" t="s">
        <v>312</v>
      </c>
      <c r="D497" t="s">
        <v>313</v>
      </c>
      <c r="E497" t="s">
        <v>509</v>
      </c>
      <c r="F497" t="s">
        <v>510</v>
      </c>
      <c r="G497" s="63">
        <v>88505.12</v>
      </c>
      <c r="H497">
        <v>1</v>
      </c>
      <c r="I497" s="63">
        <v>88505.12</v>
      </c>
      <c r="J497" s="42">
        <v>45664</v>
      </c>
      <c r="K497" t="s">
        <v>32</v>
      </c>
      <c r="L497" t="s">
        <v>456</v>
      </c>
      <c r="N497" t="str">
        <f t="shared" si="21"/>
        <v>NÃO</v>
      </c>
      <c r="O497" t="str">
        <f t="shared" si="22"/>
        <v>SIM</v>
      </c>
      <c r="P497" s="52" t="str">
        <f t="shared" si="23"/>
        <v>45677542841924000160AÇO88505,1245664</v>
      </c>
      <c r="Q497" s="1">
        <f>IF(A497=0,"",VLOOKUP($A497,RESUMO!$A$8:$B$83,2,FALSE))</f>
        <v>12</v>
      </c>
    </row>
    <row r="498" spans="1:17" x14ac:dyDescent="0.25">
      <c r="A498" s="42">
        <v>45677</v>
      </c>
      <c r="B498" s="56">
        <v>5</v>
      </c>
      <c r="C498" t="s">
        <v>331</v>
      </c>
      <c r="D498" t="s">
        <v>332</v>
      </c>
      <c r="E498" t="s">
        <v>511</v>
      </c>
      <c r="F498" t="s">
        <v>512</v>
      </c>
      <c r="G498" s="63">
        <v>1825.5</v>
      </c>
      <c r="H498">
        <v>1</v>
      </c>
      <c r="I498" s="63">
        <v>1825.5</v>
      </c>
      <c r="J498" s="42">
        <v>45663</v>
      </c>
      <c r="K498" t="s">
        <v>32</v>
      </c>
      <c r="L498" t="s">
        <v>456</v>
      </c>
      <c r="N498" t="str">
        <f t="shared" si="21"/>
        <v>NÃO</v>
      </c>
      <c r="O498" t="str">
        <f t="shared" si="22"/>
        <v>SIM</v>
      </c>
      <c r="P498" s="52" t="str">
        <f t="shared" si="23"/>
        <v>45677505512402000270EMCEKRETE1825,545663</v>
      </c>
      <c r="Q498" s="1">
        <f>IF(A498=0,"",VLOOKUP($A498,RESUMO!$A$8:$B$83,2,FALSE))</f>
        <v>12</v>
      </c>
    </row>
    <row r="499" spans="1:17" x14ac:dyDescent="0.25">
      <c r="A499" s="42">
        <v>45677</v>
      </c>
      <c r="B499" s="56">
        <v>5</v>
      </c>
      <c r="C499" t="s">
        <v>35</v>
      </c>
      <c r="D499" t="s">
        <v>36</v>
      </c>
      <c r="E499" t="s">
        <v>513</v>
      </c>
      <c r="G499" s="63">
        <v>2100</v>
      </c>
      <c r="H499">
        <v>1</v>
      </c>
      <c r="I499" s="63">
        <v>2100</v>
      </c>
      <c r="J499" s="42">
        <v>45664</v>
      </c>
      <c r="K499" t="s">
        <v>26</v>
      </c>
      <c r="L499" t="s">
        <v>38</v>
      </c>
      <c r="N499" t="str">
        <f t="shared" si="21"/>
        <v>NÃO</v>
      </c>
      <c r="O499" t="str">
        <f t="shared" si="22"/>
        <v>SIM</v>
      </c>
      <c r="P499" s="52" t="str">
        <f t="shared" si="23"/>
        <v>45677506240368636REF. DIÁRIAS 12/2024210045664</v>
      </c>
      <c r="Q499" s="1">
        <f>IF(A499=0,"",VLOOKUP($A499,RESUMO!$A$8:$B$83,2,FALSE))</f>
        <v>12</v>
      </c>
    </row>
    <row r="500" spans="1:17" x14ac:dyDescent="0.25">
      <c r="A500" s="42">
        <v>45677</v>
      </c>
      <c r="B500" s="56">
        <v>5</v>
      </c>
      <c r="C500" t="s">
        <v>243</v>
      </c>
      <c r="D500" t="s">
        <v>244</v>
      </c>
      <c r="E500" t="s">
        <v>476</v>
      </c>
      <c r="G500" s="63">
        <v>2455</v>
      </c>
      <c r="H500">
        <v>1</v>
      </c>
      <c r="I500" s="63">
        <v>2455</v>
      </c>
      <c r="J500" s="42">
        <v>45666</v>
      </c>
      <c r="K500" t="s">
        <v>32</v>
      </c>
      <c r="L500" t="s">
        <v>456</v>
      </c>
      <c r="N500" t="str">
        <f t="shared" si="21"/>
        <v>NÃO</v>
      </c>
      <c r="O500" t="str">
        <f t="shared" si="22"/>
        <v>SIM</v>
      </c>
      <c r="P500" s="52" t="str">
        <f t="shared" si="23"/>
        <v>45677513938283000169CONCRETAGEM245545666</v>
      </c>
      <c r="Q500" s="1">
        <f>IF(A500=0,"",VLOOKUP($A500,RESUMO!$A$8:$B$83,2,FALSE))</f>
        <v>12</v>
      </c>
    </row>
    <row r="501" spans="1:17" x14ac:dyDescent="0.25">
      <c r="A501" s="42">
        <v>45693</v>
      </c>
      <c r="B501" s="56">
        <v>1</v>
      </c>
      <c r="C501" t="s">
        <v>514</v>
      </c>
      <c r="D501" t="s">
        <v>515</v>
      </c>
      <c r="E501" t="s">
        <v>37</v>
      </c>
      <c r="G501" s="63">
        <v>230</v>
      </c>
      <c r="H501">
        <v>4</v>
      </c>
      <c r="I501" s="63">
        <v>920</v>
      </c>
      <c r="J501" s="42">
        <v>45694</v>
      </c>
      <c r="K501" t="s">
        <v>26</v>
      </c>
      <c r="L501" t="s">
        <v>516</v>
      </c>
      <c r="M501" t="s">
        <v>517</v>
      </c>
      <c r="N501" t="str">
        <f t="shared" ref="N501:N564" si="24">IF(ISERROR(SEARCH("NF",E501,1)),"NÃO","SIM")</f>
        <v>NÃO</v>
      </c>
      <c r="O501" t="str">
        <f t="shared" si="22"/>
        <v/>
      </c>
      <c r="P501" s="52" t="str">
        <f t="shared" ref="P501:P564" si="25">A501&amp;B501&amp;C501&amp;E501&amp;G501&amp;EDATE(J501,0)</f>
        <v>45693106876771652DIÁRIA23045694</v>
      </c>
      <c r="Q501" s="1">
        <f>IF(A501=0,"",VLOOKUP($A501,RESUMO!$A$8:$B$83,2,FALSE))</f>
        <v>13</v>
      </c>
    </row>
    <row r="502" spans="1:17" x14ac:dyDescent="0.25">
      <c r="A502" s="42">
        <v>45693</v>
      </c>
      <c r="B502" s="56">
        <v>1</v>
      </c>
      <c r="C502" t="s">
        <v>183</v>
      </c>
      <c r="D502" t="s">
        <v>184</v>
      </c>
      <c r="E502" t="s">
        <v>93</v>
      </c>
      <c r="G502" s="63">
        <v>1993.8</v>
      </c>
      <c r="H502">
        <v>1</v>
      </c>
      <c r="I502" s="63">
        <v>1993.8</v>
      </c>
      <c r="J502" s="42">
        <v>45694</v>
      </c>
      <c r="K502" t="s">
        <v>26</v>
      </c>
      <c r="L502" t="s">
        <v>185</v>
      </c>
      <c r="N502" t="str">
        <f t="shared" si="24"/>
        <v>NÃO</v>
      </c>
      <c r="O502" t="str">
        <f t="shared" si="22"/>
        <v/>
      </c>
      <c r="P502" s="52" t="str">
        <f t="shared" si="25"/>
        <v>45693115695872642SALÁRIO1993,845694</v>
      </c>
      <c r="Q502" s="1">
        <f>IF(A502=0,"",VLOOKUP($A502,RESUMO!$A$8:$B$83,2,FALSE))</f>
        <v>13</v>
      </c>
    </row>
    <row r="503" spans="1:17" x14ac:dyDescent="0.25">
      <c r="A503" s="42">
        <v>45693</v>
      </c>
      <c r="B503" s="56">
        <v>1</v>
      </c>
      <c r="C503" t="s">
        <v>183</v>
      </c>
      <c r="D503" t="s">
        <v>184</v>
      </c>
      <c r="E503" t="s">
        <v>181</v>
      </c>
      <c r="G503" s="63">
        <v>46.7</v>
      </c>
      <c r="H503">
        <v>19</v>
      </c>
      <c r="I503" s="63">
        <v>887.3</v>
      </c>
      <c r="J503" s="42">
        <v>45694</v>
      </c>
      <c r="K503" t="s">
        <v>26</v>
      </c>
      <c r="L503" t="s">
        <v>185</v>
      </c>
      <c r="N503" t="str">
        <f t="shared" si="24"/>
        <v>NÃO</v>
      </c>
      <c r="O503" t="str">
        <f t="shared" si="22"/>
        <v/>
      </c>
      <c r="P503" s="52" t="str">
        <f t="shared" si="25"/>
        <v>45693115695872642TRANSPORTE46,745694</v>
      </c>
      <c r="Q503" s="1">
        <f>IF(A503=0,"",VLOOKUP($A503,RESUMO!$A$8:$B$83,2,FALSE))</f>
        <v>13</v>
      </c>
    </row>
    <row r="504" spans="1:17" x14ac:dyDescent="0.25">
      <c r="A504" s="42">
        <v>45693</v>
      </c>
      <c r="B504" s="56">
        <v>1</v>
      </c>
      <c r="C504" t="s">
        <v>183</v>
      </c>
      <c r="D504" t="s">
        <v>184</v>
      </c>
      <c r="E504" t="s">
        <v>182</v>
      </c>
      <c r="G504" s="63">
        <v>4</v>
      </c>
      <c r="H504">
        <v>19</v>
      </c>
      <c r="I504" s="63">
        <v>76</v>
      </c>
      <c r="J504" s="42">
        <v>45694</v>
      </c>
      <c r="K504" t="s">
        <v>26</v>
      </c>
      <c r="L504" t="s">
        <v>185</v>
      </c>
      <c r="N504" t="str">
        <f t="shared" si="24"/>
        <v>NÃO</v>
      </c>
      <c r="O504" t="str">
        <f t="shared" si="22"/>
        <v/>
      </c>
      <c r="P504" s="52" t="str">
        <f t="shared" si="25"/>
        <v>45693115695872642CAFÉ445694</v>
      </c>
      <c r="Q504" s="1">
        <f>IF(A504=0,"",VLOOKUP($A504,RESUMO!$A$8:$B$83,2,FALSE))</f>
        <v>13</v>
      </c>
    </row>
    <row r="505" spans="1:17" x14ac:dyDescent="0.25">
      <c r="A505" s="42">
        <v>45693</v>
      </c>
      <c r="B505" s="56">
        <v>1</v>
      </c>
      <c r="C505" t="s">
        <v>99</v>
      </c>
      <c r="D505" t="s">
        <v>100</v>
      </c>
      <c r="E505" t="s">
        <v>93</v>
      </c>
      <c r="G505" s="63">
        <v>1993.8</v>
      </c>
      <c r="H505">
        <v>1</v>
      </c>
      <c r="I505" s="63">
        <v>1993.8</v>
      </c>
      <c r="J505" s="42">
        <v>45694</v>
      </c>
      <c r="K505" t="s">
        <v>26</v>
      </c>
      <c r="L505" t="s">
        <v>101</v>
      </c>
      <c r="N505" t="str">
        <f t="shared" si="24"/>
        <v>NÃO</v>
      </c>
      <c r="O505" t="str">
        <f t="shared" si="22"/>
        <v/>
      </c>
      <c r="P505" s="52" t="str">
        <f t="shared" si="25"/>
        <v>45693102086696558SALÁRIO1993,845694</v>
      </c>
      <c r="Q505" s="1">
        <f>IF(A505=0,"",VLOOKUP($A505,RESUMO!$A$8:$B$83,2,FALSE))</f>
        <v>13</v>
      </c>
    </row>
    <row r="506" spans="1:17" x14ac:dyDescent="0.25">
      <c r="A506" s="42">
        <v>45693</v>
      </c>
      <c r="B506" s="56">
        <v>1</v>
      </c>
      <c r="C506" t="s">
        <v>99</v>
      </c>
      <c r="D506" t="s">
        <v>100</v>
      </c>
      <c r="E506" t="s">
        <v>181</v>
      </c>
      <c r="G506" s="63">
        <v>46.7</v>
      </c>
      <c r="H506">
        <v>20</v>
      </c>
      <c r="I506" s="63">
        <v>934</v>
      </c>
      <c r="J506" s="42">
        <v>45694</v>
      </c>
      <c r="K506" t="s">
        <v>26</v>
      </c>
      <c r="L506" t="s">
        <v>101</v>
      </c>
      <c r="N506" t="str">
        <f t="shared" si="24"/>
        <v>NÃO</v>
      </c>
      <c r="O506" t="str">
        <f t="shared" si="22"/>
        <v/>
      </c>
      <c r="P506" s="52" t="str">
        <f t="shared" si="25"/>
        <v>45693102086696558TRANSPORTE46,745694</v>
      </c>
      <c r="Q506" s="1">
        <f>IF(A506=0,"",VLOOKUP($A506,RESUMO!$A$8:$B$83,2,FALSE))</f>
        <v>13</v>
      </c>
    </row>
    <row r="507" spans="1:17" x14ac:dyDescent="0.25">
      <c r="A507" s="42">
        <v>45693</v>
      </c>
      <c r="B507" s="56">
        <v>1</v>
      </c>
      <c r="C507" t="s">
        <v>99</v>
      </c>
      <c r="D507" t="s">
        <v>100</v>
      </c>
      <c r="E507" t="s">
        <v>182</v>
      </c>
      <c r="G507" s="63">
        <v>4</v>
      </c>
      <c r="H507">
        <v>20</v>
      </c>
      <c r="I507" s="63">
        <v>80</v>
      </c>
      <c r="J507" s="42">
        <v>45694</v>
      </c>
      <c r="K507" t="s">
        <v>26</v>
      </c>
      <c r="L507" t="s">
        <v>101</v>
      </c>
      <c r="N507" t="str">
        <f t="shared" si="24"/>
        <v>NÃO</v>
      </c>
      <c r="O507" t="str">
        <f t="shared" si="22"/>
        <v/>
      </c>
      <c r="P507" s="52" t="str">
        <f t="shared" si="25"/>
        <v>45693102086696558CAFÉ445694</v>
      </c>
      <c r="Q507" s="1">
        <f>IF(A507=0,"",VLOOKUP($A507,RESUMO!$A$8:$B$83,2,FALSE))</f>
        <v>13</v>
      </c>
    </row>
    <row r="508" spans="1:17" x14ac:dyDescent="0.25">
      <c r="A508" s="42">
        <v>45693</v>
      </c>
      <c r="B508" s="56">
        <v>1</v>
      </c>
      <c r="C508" t="s">
        <v>186</v>
      </c>
      <c r="D508" t="s">
        <v>187</v>
      </c>
      <c r="E508" t="s">
        <v>93</v>
      </c>
      <c r="G508" s="63">
        <v>1993.8</v>
      </c>
      <c r="H508">
        <v>1</v>
      </c>
      <c r="I508" s="63">
        <v>1993.8</v>
      </c>
      <c r="J508" s="42">
        <v>45694</v>
      </c>
      <c r="K508" t="s">
        <v>26</v>
      </c>
      <c r="L508" t="s">
        <v>188</v>
      </c>
      <c r="N508" t="str">
        <f t="shared" si="24"/>
        <v>NÃO</v>
      </c>
      <c r="O508" t="str">
        <f t="shared" si="22"/>
        <v/>
      </c>
      <c r="P508" s="52" t="str">
        <f t="shared" si="25"/>
        <v>45693131986367059SALÁRIO1993,845694</v>
      </c>
      <c r="Q508" s="1">
        <f>IF(A508=0,"",VLOOKUP($A508,RESUMO!$A$8:$B$83,2,FALSE))</f>
        <v>13</v>
      </c>
    </row>
    <row r="509" spans="1:17" x14ac:dyDescent="0.25">
      <c r="A509" s="42">
        <v>45693</v>
      </c>
      <c r="B509" s="56">
        <v>1</v>
      </c>
      <c r="C509" t="s">
        <v>186</v>
      </c>
      <c r="D509" t="s">
        <v>187</v>
      </c>
      <c r="E509" t="s">
        <v>181</v>
      </c>
      <c r="G509" s="63">
        <v>46.7</v>
      </c>
      <c r="H509">
        <v>20</v>
      </c>
      <c r="I509" s="63">
        <v>934</v>
      </c>
      <c r="J509" s="42">
        <v>45694</v>
      </c>
      <c r="K509" t="s">
        <v>26</v>
      </c>
      <c r="L509" t="s">
        <v>188</v>
      </c>
      <c r="N509" t="str">
        <f t="shared" si="24"/>
        <v>NÃO</v>
      </c>
      <c r="O509" t="str">
        <f t="shared" si="22"/>
        <v/>
      </c>
      <c r="P509" s="52" t="str">
        <f t="shared" si="25"/>
        <v>45693131986367059TRANSPORTE46,745694</v>
      </c>
      <c r="Q509" s="1">
        <f>IF(A509=0,"",VLOOKUP($A509,RESUMO!$A$8:$B$83,2,FALSE))</f>
        <v>13</v>
      </c>
    </row>
    <row r="510" spans="1:17" x14ac:dyDescent="0.25">
      <c r="A510" s="42">
        <v>45693</v>
      </c>
      <c r="B510" s="56">
        <v>1</v>
      </c>
      <c r="C510" t="s">
        <v>186</v>
      </c>
      <c r="D510" t="s">
        <v>187</v>
      </c>
      <c r="E510" t="s">
        <v>182</v>
      </c>
      <c r="G510" s="63">
        <v>4</v>
      </c>
      <c r="H510">
        <v>20</v>
      </c>
      <c r="I510" s="63">
        <v>80</v>
      </c>
      <c r="J510" s="42">
        <v>45694</v>
      </c>
      <c r="K510" t="s">
        <v>26</v>
      </c>
      <c r="L510" t="s">
        <v>188</v>
      </c>
      <c r="N510" t="str">
        <f t="shared" si="24"/>
        <v>NÃO</v>
      </c>
      <c r="O510" t="str">
        <f t="shared" si="22"/>
        <v/>
      </c>
      <c r="P510" s="52" t="str">
        <f t="shared" si="25"/>
        <v>45693131986367059CAFÉ445694</v>
      </c>
      <c r="Q510" s="1">
        <f>IF(A510=0,"",VLOOKUP($A510,RESUMO!$A$8:$B$83,2,FALSE))</f>
        <v>13</v>
      </c>
    </row>
    <row r="511" spans="1:17" x14ac:dyDescent="0.25">
      <c r="A511" s="42">
        <v>45693</v>
      </c>
      <c r="B511" s="56">
        <v>1</v>
      </c>
      <c r="C511" t="s">
        <v>269</v>
      </c>
      <c r="D511" t="s">
        <v>270</v>
      </c>
      <c r="E511" t="s">
        <v>93</v>
      </c>
      <c r="G511" s="63">
        <v>1512.64</v>
      </c>
      <c r="H511">
        <v>1</v>
      </c>
      <c r="I511" s="63">
        <v>1512.64</v>
      </c>
      <c r="J511" s="42">
        <v>45694</v>
      </c>
      <c r="K511" t="s">
        <v>26</v>
      </c>
      <c r="L511" t="s">
        <v>277</v>
      </c>
      <c r="N511" t="str">
        <f t="shared" si="24"/>
        <v>NÃO</v>
      </c>
      <c r="O511" t="str">
        <f t="shared" si="22"/>
        <v/>
      </c>
      <c r="P511" s="52" t="str">
        <f t="shared" si="25"/>
        <v>45693109250736606SALÁRIO1512,6445694</v>
      </c>
      <c r="Q511" s="1">
        <f>IF(A511=0,"",VLOOKUP($A511,RESUMO!$A$8:$B$83,2,FALSE))</f>
        <v>13</v>
      </c>
    </row>
    <row r="512" spans="1:17" x14ac:dyDescent="0.25">
      <c r="A512" s="42">
        <v>45693</v>
      </c>
      <c r="B512" s="56">
        <v>1</v>
      </c>
      <c r="C512" t="s">
        <v>269</v>
      </c>
      <c r="D512" t="s">
        <v>270</v>
      </c>
      <c r="E512" t="s">
        <v>181</v>
      </c>
      <c r="G512" s="63">
        <v>46.7</v>
      </c>
      <c r="H512">
        <v>20</v>
      </c>
      <c r="I512" s="63">
        <v>934</v>
      </c>
      <c r="J512" s="42">
        <v>45694</v>
      </c>
      <c r="K512" t="s">
        <v>26</v>
      </c>
      <c r="L512" t="s">
        <v>277</v>
      </c>
      <c r="N512" t="str">
        <f t="shared" si="24"/>
        <v>NÃO</v>
      </c>
      <c r="O512" t="str">
        <f t="shared" si="22"/>
        <v/>
      </c>
      <c r="P512" s="52" t="str">
        <f t="shared" si="25"/>
        <v>45693109250736606TRANSPORTE46,745694</v>
      </c>
      <c r="Q512" s="1">
        <f>IF(A512=0,"",VLOOKUP($A512,RESUMO!$A$8:$B$83,2,FALSE))</f>
        <v>13</v>
      </c>
    </row>
    <row r="513" spans="1:17" x14ac:dyDescent="0.25">
      <c r="A513" s="42">
        <v>45693</v>
      </c>
      <c r="B513" s="56">
        <v>1</v>
      </c>
      <c r="C513" t="s">
        <v>269</v>
      </c>
      <c r="D513" t="s">
        <v>270</v>
      </c>
      <c r="E513" t="s">
        <v>182</v>
      </c>
      <c r="G513" s="63">
        <v>4</v>
      </c>
      <c r="H513">
        <v>20</v>
      </c>
      <c r="I513" s="63">
        <v>80</v>
      </c>
      <c r="J513" s="42">
        <v>45694</v>
      </c>
      <c r="K513" t="s">
        <v>26</v>
      </c>
      <c r="L513" t="s">
        <v>277</v>
      </c>
      <c r="N513" t="str">
        <f t="shared" si="24"/>
        <v>NÃO</v>
      </c>
      <c r="O513" t="str">
        <f t="shared" si="22"/>
        <v/>
      </c>
      <c r="P513" s="52" t="str">
        <f t="shared" si="25"/>
        <v>45693109250736606CAFÉ445694</v>
      </c>
      <c r="Q513" s="1">
        <f>IF(A513=0,"",VLOOKUP($A513,RESUMO!$A$8:$B$83,2,FALSE))</f>
        <v>13</v>
      </c>
    </row>
    <row r="514" spans="1:17" x14ac:dyDescent="0.25">
      <c r="A514" s="42">
        <v>45693</v>
      </c>
      <c r="B514" s="56">
        <v>1</v>
      </c>
      <c r="C514" t="s">
        <v>189</v>
      </c>
      <c r="D514" t="s">
        <v>190</v>
      </c>
      <c r="E514" t="s">
        <v>93</v>
      </c>
      <c r="G514" s="63">
        <v>1993.8</v>
      </c>
      <c r="H514">
        <v>1</v>
      </c>
      <c r="I514" s="63">
        <v>1993.8</v>
      </c>
      <c r="J514" s="42">
        <v>45694</v>
      </c>
      <c r="K514" t="s">
        <v>26</v>
      </c>
      <c r="L514" t="s">
        <v>224</v>
      </c>
      <c r="N514" t="str">
        <f t="shared" si="24"/>
        <v>NÃO</v>
      </c>
      <c r="O514" t="str">
        <f t="shared" ref="O514:O577" si="26">IF($B514=5,"SIM","")</f>
        <v/>
      </c>
      <c r="P514" s="52" t="str">
        <f t="shared" si="25"/>
        <v>45693112409998607SALÁRIO1993,845694</v>
      </c>
      <c r="Q514" s="1">
        <f>IF(A514=0,"",VLOOKUP($A514,RESUMO!$A$8:$B$83,2,FALSE))</f>
        <v>13</v>
      </c>
    </row>
    <row r="515" spans="1:17" x14ac:dyDescent="0.25">
      <c r="A515" s="42">
        <v>45693</v>
      </c>
      <c r="B515" s="56">
        <v>1</v>
      </c>
      <c r="C515" t="s">
        <v>189</v>
      </c>
      <c r="D515" t="s">
        <v>190</v>
      </c>
      <c r="E515" t="s">
        <v>181</v>
      </c>
      <c r="G515" s="63">
        <v>32.200000000000003</v>
      </c>
      <c r="H515">
        <v>18</v>
      </c>
      <c r="I515" s="63">
        <v>579.6</v>
      </c>
      <c r="J515" s="42">
        <v>45694</v>
      </c>
      <c r="K515" t="s">
        <v>26</v>
      </c>
      <c r="L515" t="s">
        <v>224</v>
      </c>
      <c r="N515" t="str">
        <f t="shared" si="24"/>
        <v>NÃO</v>
      </c>
      <c r="O515" t="str">
        <f t="shared" si="26"/>
        <v/>
      </c>
      <c r="P515" s="52" t="str">
        <f t="shared" si="25"/>
        <v>45693112409998607TRANSPORTE32,245694</v>
      </c>
      <c r="Q515" s="1">
        <f>IF(A515=0,"",VLOOKUP($A515,RESUMO!$A$8:$B$83,2,FALSE))</f>
        <v>13</v>
      </c>
    </row>
    <row r="516" spans="1:17" x14ac:dyDescent="0.25">
      <c r="A516" s="42">
        <v>45693</v>
      </c>
      <c r="B516" s="56">
        <v>1</v>
      </c>
      <c r="C516" t="s">
        <v>189</v>
      </c>
      <c r="D516" t="s">
        <v>190</v>
      </c>
      <c r="E516" t="s">
        <v>182</v>
      </c>
      <c r="G516" s="63">
        <v>4</v>
      </c>
      <c r="H516">
        <v>18</v>
      </c>
      <c r="I516" s="63">
        <v>72</v>
      </c>
      <c r="J516" s="42">
        <v>45694</v>
      </c>
      <c r="K516" t="s">
        <v>26</v>
      </c>
      <c r="L516" t="s">
        <v>224</v>
      </c>
      <c r="N516" t="str">
        <f t="shared" si="24"/>
        <v>NÃO</v>
      </c>
      <c r="O516" t="str">
        <f t="shared" si="26"/>
        <v/>
      </c>
      <c r="P516" s="52" t="str">
        <f t="shared" si="25"/>
        <v>45693112409998607CAFÉ445694</v>
      </c>
      <c r="Q516" s="1">
        <f>IF(A516=0,"",VLOOKUP($A516,RESUMO!$A$8:$B$83,2,FALSE))</f>
        <v>13</v>
      </c>
    </row>
    <row r="517" spans="1:17" x14ac:dyDescent="0.25">
      <c r="A517" s="42">
        <v>45693</v>
      </c>
      <c r="B517" s="56">
        <v>1</v>
      </c>
      <c r="C517" t="s">
        <v>319</v>
      </c>
      <c r="D517" t="s">
        <v>320</v>
      </c>
      <c r="E517" t="s">
        <v>93</v>
      </c>
      <c r="G517" s="63">
        <v>1993.8</v>
      </c>
      <c r="H517">
        <v>1</v>
      </c>
      <c r="I517" s="63">
        <v>1993.8</v>
      </c>
      <c r="J517" s="42">
        <v>45694</v>
      </c>
      <c r="K517" t="s">
        <v>26</v>
      </c>
      <c r="L517" t="s">
        <v>321</v>
      </c>
      <c r="N517" t="str">
        <f t="shared" si="24"/>
        <v>NÃO</v>
      </c>
      <c r="O517" t="str">
        <f t="shared" si="26"/>
        <v/>
      </c>
      <c r="P517" s="52" t="str">
        <f t="shared" si="25"/>
        <v>45693142619734649SALÁRIO1993,845694</v>
      </c>
      <c r="Q517" s="1">
        <f>IF(A517=0,"",VLOOKUP($A517,RESUMO!$A$8:$B$83,2,FALSE))</f>
        <v>13</v>
      </c>
    </row>
    <row r="518" spans="1:17" x14ac:dyDescent="0.25">
      <c r="A518" s="42">
        <v>45693</v>
      </c>
      <c r="B518" s="56">
        <v>1</v>
      </c>
      <c r="C518" t="s">
        <v>319</v>
      </c>
      <c r="D518" t="s">
        <v>320</v>
      </c>
      <c r="E518" t="s">
        <v>181</v>
      </c>
      <c r="G518" s="63">
        <v>42.3</v>
      </c>
      <c r="H518">
        <v>20</v>
      </c>
      <c r="I518" s="63">
        <v>846</v>
      </c>
      <c r="J518" s="42">
        <v>45694</v>
      </c>
      <c r="K518" t="s">
        <v>26</v>
      </c>
      <c r="L518" t="s">
        <v>321</v>
      </c>
      <c r="N518" t="str">
        <f t="shared" si="24"/>
        <v>NÃO</v>
      </c>
      <c r="O518" t="str">
        <f t="shared" si="26"/>
        <v/>
      </c>
      <c r="P518" s="52" t="str">
        <f t="shared" si="25"/>
        <v>45693142619734649TRANSPORTE42,345694</v>
      </c>
      <c r="Q518" s="1">
        <f>IF(A518=0,"",VLOOKUP($A518,RESUMO!$A$8:$B$83,2,FALSE))</f>
        <v>13</v>
      </c>
    </row>
    <row r="519" spans="1:17" x14ac:dyDescent="0.25">
      <c r="A519" s="42">
        <v>45693</v>
      </c>
      <c r="B519" s="56">
        <v>1</v>
      </c>
      <c r="C519" t="s">
        <v>319</v>
      </c>
      <c r="D519" t="s">
        <v>320</v>
      </c>
      <c r="E519" t="s">
        <v>182</v>
      </c>
      <c r="G519" s="63">
        <v>4</v>
      </c>
      <c r="H519">
        <v>20</v>
      </c>
      <c r="I519" s="63">
        <v>80</v>
      </c>
      <c r="J519" s="42">
        <v>45694</v>
      </c>
      <c r="K519" t="s">
        <v>26</v>
      </c>
      <c r="L519" t="s">
        <v>321</v>
      </c>
      <c r="N519" t="str">
        <f t="shared" si="24"/>
        <v>NÃO</v>
      </c>
      <c r="O519" t="str">
        <f t="shared" si="26"/>
        <v/>
      </c>
      <c r="P519" s="52" t="str">
        <f t="shared" si="25"/>
        <v>45693142619734649CAFÉ445694</v>
      </c>
      <c r="Q519" s="1">
        <f>IF(A519=0,"",VLOOKUP($A519,RESUMO!$A$8:$B$83,2,FALSE))</f>
        <v>13</v>
      </c>
    </row>
    <row r="520" spans="1:17" x14ac:dyDescent="0.25">
      <c r="A520" s="42">
        <v>45693</v>
      </c>
      <c r="B520" s="56">
        <v>1</v>
      </c>
      <c r="C520" t="s">
        <v>91</v>
      </c>
      <c r="D520" t="s">
        <v>92</v>
      </c>
      <c r="E520" t="s">
        <v>93</v>
      </c>
      <c r="G520" s="63">
        <v>1058.8900000000001</v>
      </c>
      <c r="H520">
        <v>1</v>
      </c>
      <c r="I520" s="63">
        <v>1058.8900000000001</v>
      </c>
      <c r="J520" s="42">
        <v>45694</v>
      </c>
      <c r="K520" t="s">
        <v>26</v>
      </c>
      <c r="L520" t="s">
        <v>95</v>
      </c>
      <c r="N520" t="str">
        <f t="shared" si="24"/>
        <v>NÃO</v>
      </c>
      <c r="O520" t="str">
        <f t="shared" si="26"/>
        <v/>
      </c>
      <c r="P520" s="52" t="str">
        <f t="shared" si="25"/>
        <v>45693105519255660SALÁRIO1058,8945694</v>
      </c>
      <c r="Q520" s="1">
        <f>IF(A520=0,"",VLOOKUP($A520,RESUMO!$A$8:$B$83,2,FALSE))</f>
        <v>13</v>
      </c>
    </row>
    <row r="521" spans="1:17" x14ac:dyDescent="0.25">
      <c r="A521" s="42">
        <v>45693</v>
      </c>
      <c r="B521" s="56">
        <v>1</v>
      </c>
      <c r="C521" t="s">
        <v>91</v>
      </c>
      <c r="D521" t="s">
        <v>92</v>
      </c>
      <c r="E521" t="s">
        <v>181</v>
      </c>
      <c r="G521" s="63">
        <v>42.3</v>
      </c>
      <c r="H521">
        <v>13</v>
      </c>
      <c r="I521" s="63">
        <v>549.9</v>
      </c>
      <c r="J521" s="42">
        <v>45694</v>
      </c>
      <c r="K521" t="s">
        <v>26</v>
      </c>
      <c r="L521" t="s">
        <v>95</v>
      </c>
      <c r="N521" t="str">
        <f t="shared" si="24"/>
        <v>NÃO</v>
      </c>
      <c r="O521" t="str">
        <f t="shared" si="26"/>
        <v/>
      </c>
      <c r="P521" s="52" t="str">
        <f t="shared" si="25"/>
        <v>45693105519255660TRANSPORTE42,345694</v>
      </c>
      <c r="Q521" s="1">
        <f>IF(A521=0,"",VLOOKUP($A521,RESUMO!$A$8:$B$83,2,FALSE))</f>
        <v>13</v>
      </c>
    </row>
    <row r="522" spans="1:17" x14ac:dyDescent="0.25">
      <c r="A522" s="42">
        <v>45693</v>
      </c>
      <c r="B522" s="56">
        <v>1</v>
      </c>
      <c r="C522" t="s">
        <v>91</v>
      </c>
      <c r="D522" t="s">
        <v>92</v>
      </c>
      <c r="E522" t="s">
        <v>182</v>
      </c>
      <c r="G522" s="63">
        <v>4</v>
      </c>
      <c r="H522">
        <v>13</v>
      </c>
      <c r="I522" s="63">
        <v>52</v>
      </c>
      <c r="J522" s="42">
        <v>45694</v>
      </c>
      <c r="K522" t="s">
        <v>26</v>
      </c>
      <c r="L522" t="s">
        <v>95</v>
      </c>
      <c r="N522" t="str">
        <f t="shared" si="24"/>
        <v>NÃO</v>
      </c>
      <c r="O522" t="str">
        <f t="shared" si="26"/>
        <v/>
      </c>
      <c r="P522" s="52" t="str">
        <f t="shared" si="25"/>
        <v>45693105519255660CAFÉ445694</v>
      </c>
      <c r="Q522" s="1">
        <f>IF(A522=0,"",VLOOKUP($A522,RESUMO!$A$8:$B$83,2,FALSE))</f>
        <v>13</v>
      </c>
    </row>
    <row r="523" spans="1:17" x14ac:dyDescent="0.25">
      <c r="A523" s="42">
        <v>45693</v>
      </c>
      <c r="B523" s="56">
        <v>1</v>
      </c>
      <c r="C523" t="s">
        <v>274</v>
      </c>
      <c r="D523" t="s">
        <v>275</v>
      </c>
      <c r="E523" t="s">
        <v>93</v>
      </c>
      <c r="G523" s="63">
        <v>1512.64</v>
      </c>
      <c r="H523">
        <v>1</v>
      </c>
      <c r="I523" s="63">
        <v>1512.64</v>
      </c>
      <c r="J523" s="42">
        <v>45694</v>
      </c>
      <c r="K523" t="s">
        <v>26</v>
      </c>
      <c r="L523" t="s">
        <v>276</v>
      </c>
      <c r="N523" t="str">
        <f t="shared" si="24"/>
        <v>NÃO</v>
      </c>
      <c r="O523" t="str">
        <f t="shared" si="26"/>
        <v/>
      </c>
      <c r="P523" s="52" t="str">
        <f t="shared" si="25"/>
        <v>45693174879413100SALÁRIO1512,6445694</v>
      </c>
      <c r="Q523" s="1">
        <f>IF(A523=0,"",VLOOKUP($A523,RESUMO!$A$8:$B$83,2,FALSE))</f>
        <v>13</v>
      </c>
    </row>
    <row r="524" spans="1:17" x14ac:dyDescent="0.25">
      <c r="A524" s="42">
        <v>45693</v>
      </c>
      <c r="B524" s="56">
        <v>1</v>
      </c>
      <c r="C524" t="s">
        <v>274</v>
      </c>
      <c r="D524" t="s">
        <v>275</v>
      </c>
      <c r="E524" t="s">
        <v>181</v>
      </c>
      <c r="G524" s="63">
        <v>42.3</v>
      </c>
      <c r="H524">
        <v>20</v>
      </c>
      <c r="I524" s="63">
        <v>846</v>
      </c>
      <c r="J524" s="42">
        <v>45694</v>
      </c>
      <c r="K524" t="s">
        <v>26</v>
      </c>
      <c r="L524" t="s">
        <v>276</v>
      </c>
      <c r="N524" t="str">
        <f t="shared" si="24"/>
        <v>NÃO</v>
      </c>
      <c r="O524" t="str">
        <f t="shared" si="26"/>
        <v/>
      </c>
      <c r="P524" s="52" t="str">
        <f t="shared" si="25"/>
        <v>45693174879413100TRANSPORTE42,345694</v>
      </c>
      <c r="Q524" s="1">
        <f>IF(A524=0,"",VLOOKUP($A524,RESUMO!$A$8:$B$83,2,FALSE))</f>
        <v>13</v>
      </c>
    </row>
    <row r="525" spans="1:17" x14ac:dyDescent="0.25">
      <c r="A525" s="42">
        <v>45693</v>
      </c>
      <c r="B525" s="56">
        <v>1</v>
      </c>
      <c r="C525" t="s">
        <v>274</v>
      </c>
      <c r="D525" t="s">
        <v>275</v>
      </c>
      <c r="E525" t="s">
        <v>182</v>
      </c>
      <c r="G525" s="63">
        <v>4</v>
      </c>
      <c r="H525">
        <v>20</v>
      </c>
      <c r="I525" s="63">
        <v>80</v>
      </c>
      <c r="J525" s="42">
        <v>45694</v>
      </c>
      <c r="K525" t="s">
        <v>26</v>
      </c>
      <c r="L525" t="s">
        <v>276</v>
      </c>
      <c r="N525" t="str">
        <f t="shared" si="24"/>
        <v>NÃO</v>
      </c>
      <c r="O525" t="str">
        <f t="shared" si="26"/>
        <v/>
      </c>
      <c r="P525" s="52" t="str">
        <f t="shared" si="25"/>
        <v>45693174879413100CAFÉ445694</v>
      </c>
      <c r="Q525" s="1">
        <f>IF(A525=0,"",VLOOKUP($A525,RESUMO!$A$8:$B$83,2,FALSE))</f>
        <v>13</v>
      </c>
    </row>
    <row r="526" spans="1:17" x14ac:dyDescent="0.25">
      <c r="A526" s="42">
        <v>45693</v>
      </c>
      <c r="B526" s="56">
        <v>1</v>
      </c>
      <c r="C526" t="s">
        <v>257</v>
      </c>
      <c r="D526" t="s">
        <v>258</v>
      </c>
      <c r="E526" t="s">
        <v>93</v>
      </c>
      <c r="G526" s="63">
        <v>1179.0999999999999</v>
      </c>
      <c r="H526">
        <v>1</v>
      </c>
      <c r="I526" s="63">
        <v>1179.0999999999999</v>
      </c>
      <c r="J526" s="42">
        <v>45694</v>
      </c>
      <c r="K526" t="s">
        <v>26</v>
      </c>
      <c r="L526" t="s">
        <v>259</v>
      </c>
      <c r="N526" t="str">
        <f t="shared" si="24"/>
        <v>NÃO</v>
      </c>
      <c r="O526" t="str">
        <f t="shared" si="26"/>
        <v/>
      </c>
      <c r="P526" s="52" t="str">
        <f t="shared" si="25"/>
        <v>45693113527660607SALÁRIO1179,145694</v>
      </c>
      <c r="Q526" s="1">
        <f>IF(A526=0,"",VLOOKUP($A526,RESUMO!$A$8:$B$83,2,FALSE))</f>
        <v>13</v>
      </c>
    </row>
    <row r="527" spans="1:17" x14ac:dyDescent="0.25">
      <c r="A527" s="42">
        <v>45693</v>
      </c>
      <c r="B527" s="56">
        <v>1</v>
      </c>
      <c r="C527" t="s">
        <v>257</v>
      </c>
      <c r="D527" t="s">
        <v>258</v>
      </c>
      <c r="E527" t="s">
        <v>181</v>
      </c>
      <c r="G527" s="63">
        <v>35.200000000000003</v>
      </c>
      <c r="H527">
        <v>19</v>
      </c>
      <c r="I527" s="63">
        <v>668.8</v>
      </c>
      <c r="J527" s="42">
        <v>45694</v>
      </c>
      <c r="K527" t="s">
        <v>26</v>
      </c>
      <c r="L527" t="s">
        <v>259</v>
      </c>
      <c r="N527" t="str">
        <f t="shared" si="24"/>
        <v>NÃO</v>
      </c>
      <c r="O527" t="str">
        <f t="shared" si="26"/>
        <v/>
      </c>
      <c r="P527" s="52" t="str">
        <f t="shared" si="25"/>
        <v>45693113527660607TRANSPORTE35,245694</v>
      </c>
      <c r="Q527" s="1">
        <f>IF(A527=0,"",VLOOKUP($A527,RESUMO!$A$8:$B$83,2,FALSE))</f>
        <v>13</v>
      </c>
    </row>
    <row r="528" spans="1:17" x14ac:dyDescent="0.25">
      <c r="A528" s="42">
        <v>45693</v>
      </c>
      <c r="B528" s="56">
        <v>1</v>
      </c>
      <c r="C528" t="s">
        <v>257</v>
      </c>
      <c r="D528" t="s">
        <v>258</v>
      </c>
      <c r="E528" t="s">
        <v>182</v>
      </c>
      <c r="G528" s="63">
        <v>4</v>
      </c>
      <c r="H528">
        <v>19</v>
      </c>
      <c r="I528" s="63">
        <v>76</v>
      </c>
      <c r="J528" s="42">
        <v>45694</v>
      </c>
      <c r="K528" t="s">
        <v>26</v>
      </c>
      <c r="L528" t="s">
        <v>259</v>
      </c>
      <c r="N528" t="str">
        <f t="shared" si="24"/>
        <v>NÃO</v>
      </c>
      <c r="O528" t="str">
        <f t="shared" si="26"/>
        <v/>
      </c>
      <c r="P528" s="52" t="str">
        <f t="shared" si="25"/>
        <v>45693113527660607CAFÉ445694</v>
      </c>
      <c r="Q528" s="1">
        <f>IF(A528=0,"",VLOOKUP($A528,RESUMO!$A$8:$B$83,2,FALSE))</f>
        <v>13</v>
      </c>
    </row>
    <row r="529" spans="1:17" x14ac:dyDescent="0.25">
      <c r="A529" s="42">
        <v>45693</v>
      </c>
      <c r="B529" s="56">
        <v>1</v>
      </c>
      <c r="C529" t="s">
        <v>35</v>
      </c>
      <c r="D529" t="s">
        <v>36</v>
      </c>
      <c r="E529" t="s">
        <v>37</v>
      </c>
      <c r="G529" s="63">
        <v>350</v>
      </c>
      <c r="H529">
        <v>12</v>
      </c>
      <c r="I529" s="63">
        <v>4200</v>
      </c>
      <c r="J529" s="42">
        <v>45694</v>
      </c>
      <c r="K529" t="s">
        <v>26</v>
      </c>
      <c r="L529" t="s">
        <v>38</v>
      </c>
      <c r="N529" t="str">
        <f t="shared" si="24"/>
        <v>NÃO</v>
      </c>
      <c r="O529" t="str">
        <f t="shared" si="26"/>
        <v/>
      </c>
      <c r="P529" s="52" t="str">
        <f t="shared" si="25"/>
        <v>45693106240368636DIÁRIA35045694</v>
      </c>
      <c r="Q529" s="1">
        <f>IF(A529=0,"",VLOOKUP($A529,RESUMO!$A$8:$B$83,2,FALSE))</f>
        <v>13</v>
      </c>
    </row>
    <row r="530" spans="1:17" x14ac:dyDescent="0.25">
      <c r="A530" s="42">
        <v>45693</v>
      </c>
      <c r="B530" s="56">
        <v>2</v>
      </c>
      <c r="C530" t="s">
        <v>421</v>
      </c>
      <c r="D530" t="s">
        <v>139</v>
      </c>
      <c r="E530" t="s">
        <v>518</v>
      </c>
      <c r="G530" s="63">
        <v>372</v>
      </c>
      <c r="H530">
        <v>1</v>
      </c>
      <c r="I530" s="63">
        <v>372</v>
      </c>
      <c r="J530" s="42">
        <v>45694</v>
      </c>
      <c r="K530" t="s">
        <v>26</v>
      </c>
      <c r="L530" t="s">
        <v>27</v>
      </c>
      <c r="N530" t="str">
        <f t="shared" si="24"/>
        <v>NÃO</v>
      </c>
      <c r="O530" t="str">
        <f t="shared" si="26"/>
        <v/>
      </c>
      <c r="P530" s="52" t="str">
        <f t="shared" si="25"/>
        <v>45693200000011126REF - 01/202537245694</v>
      </c>
      <c r="Q530" s="1">
        <f>IF(A530=0,"",VLOOKUP($A530,RESUMO!$A$8:$B$83,2,FALSE))</f>
        <v>13</v>
      </c>
    </row>
    <row r="531" spans="1:17" x14ac:dyDescent="0.25">
      <c r="A531" s="42">
        <v>45693</v>
      </c>
      <c r="B531" s="56">
        <v>2</v>
      </c>
      <c r="C531" t="s">
        <v>423</v>
      </c>
      <c r="D531" t="s">
        <v>143</v>
      </c>
      <c r="E531" t="s">
        <v>518</v>
      </c>
      <c r="G531" s="63">
        <v>146</v>
      </c>
      <c r="H531">
        <v>1</v>
      </c>
      <c r="I531" s="63">
        <v>146</v>
      </c>
      <c r="J531" s="42">
        <v>45694</v>
      </c>
      <c r="K531" t="s">
        <v>67</v>
      </c>
      <c r="L531" t="s">
        <v>27</v>
      </c>
      <c r="N531" t="str">
        <f t="shared" si="24"/>
        <v>NÃO</v>
      </c>
      <c r="O531" t="str">
        <f t="shared" si="26"/>
        <v/>
      </c>
      <c r="P531" s="52" t="str">
        <f t="shared" si="25"/>
        <v>45693200000011207REF - 01/202514645694</v>
      </c>
      <c r="Q531" s="1">
        <f>IF(A531=0,"",VLOOKUP($A531,RESUMO!$A$8:$B$83,2,FALSE))</f>
        <v>13</v>
      </c>
    </row>
    <row r="532" spans="1:17" x14ac:dyDescent="0.25">
      <c r="A532" s="42">
        <v>45693</v>
      </c>
      <c r="B532" s="56">
        <v>2</v>
      </c>
      <c r="C532" t="s">
        <v>424</v>
      </c>
      <c r="D532" t="s">
        <v>145</v>
      </c>
      <c r="E532" t="s">
        <v>518</v>
      </c>
      <c r="G532" s="63">
        <v>910.8</v>
      </c>
      <c r="H532">
        <v>1</v>
      </c>
      <c r="I532" s="63">
        <v>910.8</v>
      </c>
      <c r="J532" s="42">
        <v>45694</v>
      </c>
      <c r="K532" t="s">
        <v>26</v>
      </c>
      <c r="L532" t="s">
        <v>27</v>
      </c>
      <c r="N532" t="str">
        <f t="shared" si="24"/>
        <v>NÃO</v>
      </c>
      <c r="O532" t="str">
        <f t="shared" si="26"/>
        <v/>
      </c>
      <c r="P532" s="52" t="str">
        <f t="shared" si="25"/>
        <v>45693200000011398REF - 01/2025910,845694</v>
      </c>
      <c r="Q532" s="1">
        <f>IF(A532=0,"",VLOOKUP($A532,RESUMO!$A$8:$B$83,2,FALSE))</f>
        <v>13</v>
      </c>
    </row>
    <row r="533" spans="1:17" x14ac:dyDescent="0.25">
      <c r="A533" s="42">
        <v>45693</v>
      </c>
      <c r="B533" s="56">
        <v>2</v>
      </c>
      <c r="C533" t="s">
        <v>315</v>
      </c>
      <c r="D533" t="s">
        <v>316</v>
      </c>
      <c r="E533" t="s">
        <v>317</v>
      </c>
      <c r="G533" s="63">
        <v>400</v>
      </c>
      <c r="H533">
        <v>1</v>
      </c>
      <c r="I533" s="63">
        <v>400</v>
      </c>
      <c r="J533" s="42">
        <v>45694</v>
      </c>
      <c r="K533" t="s">
        <v>46</v>
      </c>
      <c r="L533" t="s">
        <v>318</v>
      </c>
      <c r="N533" t="str">
        <f t="shared" si="24"/>
        <v>SIM</v>
      </c>
      <c r="O533" t="str">
        <f t="shared" si="26"/>
        <v/>
      </c>
      <c r="P533" s="52" t="str">
        <f t="shared" si="25"/>
        <v>45693241279565000137LOCAÇÃO DE CAÇAMBA - AGUARDANDO NF40045694</v>
      </c>
      <c r="Q533" s="1">
        <f>IF(A533=0,"",VLOOKUP($A533,RESUMO!$A$8:$B$83,2,FALSE))</f>
        <v>13</v>
      </c>
    </row>
    <row r="534" spans="1:17" x14ac:dyDescent="0.25">
      <c r="A534" s="42">
        <v>45693</v>
      </c>
      <c r="B534" s="56">
        <v>2</v>
      </c>
      <c r="C534" t="s">
        <v>48</v>
      </c>
      <c r="D534" t="s">
        <v>49</v>
      </c>
      <c r="E534" t="s">
        <v>50</v>
      </c>
      <c r="G534" s="63">
        <v>256</v>
      </c>
      <c r="H534">
        <v>1</v>
      </c>
      <c r="I534" s="63">
        <v>256</v>
      </c>
      <c r="J534" s="42">
        <v>45694</v>
      </c>
      <c r="K534" t="s">
        <v>46</v>
      </c>
      <c r="L534" t="s">
        <v>51</v>
      </c>
      <c r="N534" t="str">
        <f t="shared" si="24"/>
        <v>SIM</v>
      </c>
      <c r="O534" t="str">
        <f t="shared" si="26"/>
        <v/>
      </c>
      <c r="P534" s="52" t="str">
        <f t="shared" si="25"/>
        <v>45693207834753000141PLOTAGENS - NF A EMITIR25645694</v>
      </c>
      <c r="Q534" s="1">
        <f>IF(A534=0,"",VLOOKUP($A534,RESUMO!$A$8:$B$83,2,FALSE))</f>
        <v>13</v>
      </c>
    </row>
    <row r="535" spans="1:17" x14ac:dyDescent="0.25">
      <c r="A535" s="42">
        <v>45693</v>
      </c>
      <c r="B535" s="56">
        <v>3</v>
      </c>
      <c r="C535" t="s">
        <v>307</v>
      </c>
      <c r="D535" t="s">
        <v>308</v>
      </c>
      <c r="E535" t="s">
        <v>519</v>
      </c>
      <c r="F535" t="s">
        <v>520</v>
      </c>
      <c r="G535" s="63">
        <v>658</v>
      </c>
      <c r="H535">
        <v>1</v>
      </c>
      <c r="I535" s="63">
        <v>658</v>
      </c>
      <c r="J535" s="42">
        <v>45695</v>
      </c>
      <c r="K535" t="s">
        <v>46</v>
      </c>
      <c r="L535" t="s">
        <v>456</v>
      </c>
      <c r="N535" t="str">
        <f t="shared" si="24"/>
        <v>NÃO</v>
      </c>
      <c r="O535" t="str">
        <f t="shared" si="26"/>
        <v/>
      </c>
      <c r="P535" s="52" t="str">
        <f t="shared" si="25"/>
        <v>45693334713151000109CONTROLE TECNOLOGICO DE MATERIAIS65845695</v>
      </c>
      <c r="Q535" s="1">
        <f>IF(A535=0,"",VLOOKUP($A535,RESUMO!$A$8:$B$83,2,FALSE))</f>
        <v>13</v>
      </c>
    </row>
    <row r="536" spans="1:17" x14ac:dyDescent="0.25">
      <c r="A536" s="42">
        <v>45693</v>
      </c>
      <c r="B536" s="56">
        <v>3</v>
      </c>
      <c r="C536" t="s">
        <v>114</v>
      </c>
      <c r="D536" t="s">
        <v>115</v>
      </c>
      <c r="E536" t="s">
        <v>521</v>
      </c>
      <c r="F536" t="s">
        <v>522</v>
      </c>
      <c r="G536" s="63">
        <v>635</v>
      </c>
      <c r="H536">
        <v>1</v>
      </c>
      <c r="I536" s="63">
        <v>635</v>
      </c>
      <c r="J536" s="42">
        <v>45705</v>
      </c>
      <c r="K536" t="s">
        <v>118</v>
      </c>
      <c r="L536" t="s">
        <v>456</v>
      </c>
      <c r="N536" t="str">
        <f t="shared" si="24"/>
        <v>NÃO</v>
      </c>
      <c r="O536" t="str">
        <f t="shared" si="26"/>
        <v/>
      </c>
      <c r="P536" s="52" t="str">
        <f t="shared" si="25"/>
        <v>45693307409393000130MOTOR, MANGOTE, MARTELETE, ESMERILAHDEIRA 63545705</v>
      </c>
      <c r="Q536" s="1">
        <f>IF(A536=0,"",VLOOKUP($A536,RESUMO!$A$8:$B$83,2,FALSE))</f>
        <v>13</v>
      </c>
    </row>
    <row r="537" spans="1:17" x14ac:dyDescent="0.25">
      <c r="A537" s="42">
        <v>45693</v>
      </c>
      <c r="B537" s="56">
        <v>3</v>
      </c>
      <c r="C537" t="s">
        <v>114</v>
      </c>
      <c r="D537" t="s">
        <v>115</v>
      </c>
      <c r="E537" t="s">
        <v>523</v>
      </c>
      <c r="F537" t="s">
        <v>524</v>
      </c>
      <c r="G537" s="63">
        <v>251.82</v>
      </c>
      <c r="H537">
        <v>1</v>
      </c>
      <c r="I537" s="63">
        <v>251.82</v>
      </c>
      <c r="J537" s="42">
        <v>45705</v>
      </c>
      <c r="K537" t="s">
        <v>118</v>
      </c>
      <c r="L537" t="s">
        <v>456</v>
      </c>
      <c r="N537" t="str">
        <f t="shared" si="24"/>
        <v>NÃO</v>
      </c>
      <c r="O537" t="str">
        <f t="shared" si="26"/>
        <v/>
      </c>
      <c r="P537" s="52" t="str">
        <f t="shared" si="25"/>
        <v>45693307409393000130SERRA DE VIDEA251,8245705</v>
      </c>
      <c r="Q537" s="1">
        <f>IF(A537=0,"",VLOOKUP($A537,RESUMO!$A$8:$B$83,2,FALSE))</f>
        <v>13</v>
      </c>
    </row>
    <row r="538" spans="1:17" x14ac:dyDescent="0.25">
      <c r="A538" s="42">
        <v>45693</v>
      </c>
      <c r="B538" s="56">
        <v>3</v>
      </c>
      <c r="C538" t="s">
        <v>114</v>
      </c>
      <c r="D538" t="s">
        <v>115</v>
      </c>
      <c r="E538" t="s">
        <v>525</v>
      </c>
      <c r="F538" t="s">
        <v>526</v>
      </c>
      <c r="G538" s="63">
        <v>780</v>
      </c>
      <c r="H538">
        <v>1</v>
      </c>
      <c r="I538" s="63">
        <v>780</v>
      </c>
      <c r="J538" s="42">
        <v>45698</v>
      </c>
      <c r="K538" t="s">
        <v>118</v>
      </c>
      <c r="L538" t="s">
        <v>456</v>
      </c>
      <c r="N538" t="str">
        <f t="shared" si="24"/>
        <v>NÃO</v>
      </c>
      <c r="O538" t="str">
        <f t="shared" si="26"/>
        <v/>
      </c>
      <c r="P538" s="52" t="str">
        <f t="shared" si="25"/>
        <v>45693307409393000130SERRA E MARTELO78045698</v>
      </c>
      <c r="Q538" s="1">
        <f>IF(A538=0,"",VLOOKUP($A538,RESUMO!$A$8:$B$83,2,FALSE))</f>
        <v>13</v>
      </c>
    </row>
    <row r="539" spans="1:17" x14ac:dyDescent="0.25">
      <c r="A539" s="42">
        <v>45693</v>
      </c>
      <c r="B539" s="56">
        <v>3</v>
      </c>
      <c r="C539" t="s">
        <v>211</v>
      </c>
      <c r="D539" t="s">
        <v>212</v>
      </c>
      <c r="E539" t="s">
        <v>527</v>
      </c>
      <c r="F539" t="s">
        <v>528</v>
      </c>
      <c r="G539" s="63">
        <v>279.37</v>
      </c>
      <c r="H539">
        <v>1</v>
      </c>
      <c r="I539" s="63">
        <v>279.37</v>
      </c>
      <c r="J539" s="42">
        <v>45706</v>
      </c>
      <c r="K539" t="s">
        <v>26</v>
      </c>
      <c r="L539" t="s">
        <v>456</v>
      </c>
      <c r="N539" t="str">
        <f t="shared" si="24"/>
        <v>NÃO</v>
      </c>
      <c r="O539" t="str">
        <f t="shared" si="26"/>
        <v/>
      </c>
      <c r="P539" s="52" t="str">
        <f t="shared" si="25"/>
        <v>45693324654133000220CESTAS BASICAS279,3745706</v>
      </c>
      <c r="Q539" s="1">
        <f>IF(A539=0,"",VLOOKUP($A539,RESUMO!$A$8:$B$83,2,FALSE))</f>
        <v>13</v>
      </c>
    </row>
    <row r="540" spans="1:17" x14ac:dyDescent="0.25">
      <c r="A540" s="42">
        <v>45693</v>
      </c>
      <c r="B540" s="56">
        <v>3</v>
      </c>
      <c r="C540" t="s">
        <v>155</v>
      </c>
      <c r="D540" t="s">
        <v>156</v>
      </c>
      <c r="E540" t="s">
        <v>529</v>
      </c>
      <c r="F540" t="s">
        <v>530</v>
      </c>
      <c r="G540" s="63">
        <v>1814.7</v>
      </c>
      <c r="H540">
        <v>1</v>
      </c>
      <c r="I540" s="63">
        <v>1814.7</v>
      </c>
      <c r="J540" s="42">
        <v>45700</v>
      </c>
      <c r="K540" t="s">
        <v>32</v>
      </c>
      <c r="L540" t="s">
        <v>456</v>
      </c>
      <c r="N540" t="str">
        <f t="shared" si="24"/>
        <v>NÃO</v>
      </c>
      <c r="O540" t="str">
        <f t="shared" si="26"/>
        <v/>
      </c>
      <c r="P540" s="52" t="str">
        <f t="shared" si="25"/>
        <v>45693341518575000188CIMENTO E DESMOLDANTE1814,745700</v>
      </c>
      <c r="Q540" s="1">
        <f>IF(A540=0,"",VLOOKUP($A540,RESUMO!$A$8:$B$83,2,FALSE))</f>
        <v>13</v>
      </c>
    </row>
    <row r="541" spans="1:17" x14ac:dyDescent="0.25">
      <c r="A541" s="42">
        <v>45693</v>
      </c>
      <c r="B541" s="56">
        <v>3</v>
      </c>
      <c r="C541" t="s">
        <v>155</v>
      </c>
      <c r="D541" t="s">
        <v>156</v>
      </c>
      <c r="E541" t="s">
        <v>531</v>
      </c>
      <c r="F541" t="s">
        <v>532</v>
      </c>
      <c r="G541" s="63">
        <v>1175.52</v>
      </c>
      <c r="H541">
        <v>1</v>
      </c>
      <c r="I541" s="63">
        <v>1175.52</v>
      </c>
      <c r="J541" s="42">
        <v>45700</v>
      </c>
      <c r="K541" t="s">
        <v>32</v>
      </c>
      <c r="L541" t="s">
        <v>456</v>
      </c>
      <c r="N541" t="str">
        <f t="shared" si="24"/>
        <v>NÃO</v>
      </c>
      <c r="O541" t="str">
        <f t="shared" si="26"/>
        <v/>
      </c>
      <c r="P541" s="52" t="str">
        <f t="shared" si="25"/>
        <v>45693341518575000188AREIA MEDIA1175,5245700</v>
      </c>
      <c r="Q541" s="1">
        <f>IF(A541=0,"",VLOOKUP($A541,RESUMO!$A$8:$B$83,2,FALSE))</f>
        <v>13</v>
      </c>
    </row>
    <row r="542" spans="1:17" x14ac:dyDescent="0.25">
      <c r="A542" s="42">
        <v>45693</v>
      </c>
      <c r="B542" s="56">
        <v>3</v>
      </c>
      <c r="C542" t="s">
        <v>155</v>
      </c>
      <c r="D542" t="s">
        <v>156</v>
      </c>
      <c r="E542" t="s">
        <v>533</v>
      </c>
      <c r="F542" t="s">
        <v>534</v>
      </c>
      <c r="G542" s="63">
        <v>99.9</v>
      </c>
      <c r="H542">
        <v>1</v>
      </c>
      <c r="I542" s="63">
        <v>99.9</v>
      </c>
      <c r="J542" s="42">
        <v>45701</v>
      </c>
      <c r="K542" t="s">
        <v>32</v>
      </c>
      <c r="L542" t="s">
        <v>456</v>
      </c>
      <c r="N542" t="str">
        <f t="shared" si="24"/>
        <v>NÃO</v>
      </c>
      <c r="O542" t="str">
        <f t="shared" si="26"/>
        <v/>
      </c>
      <c r="P542" s="52" t="str">
        <f t="shared" si="25"/>
        <v>45693341518575000188DESMOLDANTE99,945701</v>
      </c>
      <c r="Q542" s="1">
        <f>IF(A542=0,"",VLOOKUP($A542,RESUMO!$A$8:$B$83,2,FALSE))</f>
        <v>13</v>
      </c>
    </row>
    <row r="543" spans="1:17" x14ac:dyDescent="0.25">
      <c r="A543" s="42">
        <v>45693</v>
      </c>
      <c r="B543" s="56">
        <v>3</v>
      </c>
      <c r="C543" t="s">
        <v>178</v>
      </c>
      <c r="D543" t="s">
        <v>179</v>
      </c>
      <c r="E543" t="s">
        <v>358</v>
      </c>
      <c r="F543" t="s">
        <v>535</v>
      </c>
      <c r="G543" s="63">
        <v>672.8</v>
      </c>
      <c r="H543">
        <v>1</v>
      </c>
      <c r="I543" s="63">
        <v>672.8</v>
      </c>
      <c r="J543" s="42">
        <v>45695</v>
      </c>
      <c r="K543" t="s">
        <v>32</v>
      </c>
      <c r="L543" t="s">
        <v>456</v>
      </c>
      <c r="N543" t="str">
        <f t="shared" si="24"/>
        <v>NÃO</v>
      </c>
      <c r="O543" t="str">
        <f t="shared" si="26"/>
        <v/>
      </c>
      <c r="P543" s="52" t="str">
        <f t="shared" si="25"/>
        <v>45693332392731000116MATERIAIS DIVERSOS672,845695</v>
      </c>
      <c r="Q543" s="1">
        <f>IF(A543=0,"",VLOOKUP($A543,RESUMO!$A$8:$B$83,2,FALSE))</f>
        <v>13</v>
      </c>
    </row>
    <row r="544" spans="1:17" x14ac:dyDescent="0.25">
      <c r="A544" s="42">
        <v>45693</v>
      </c>
      <c r="B544" s="56">
        <v>3</v>
      </c>
      <c r="C544" t="s">
        <v>178</v>
      </c>
      <c r="D544" t="s">
        <v>179</v>
      </c>
      <c r="E544" t="s">
        <v>358</v>
      </c>
      <c r="F544" t="s">
        <v>536</v>
      </c>
      <c r="G544" s="63">
        <v>462.5</v>
      </c>
      <c r="H544">
        <v>1</v>
      </c>
      <c r="I544" s="63">
        <v>462.5</v>
      </c>
      <c r="J544" s="42">
        <v>45705</v>
      </c>
      <c r="K544" t="s">
        <v>32</v>
      </c>
      <c r="L544" t="s">
        <v>456</v>
      </c>
      <c r="N544" t="str">
        <f t="shared" si="24"/>
        <v>NÃO</v>
      </c>
      <c r="O544" t="str">
        <f t="shared" si="26"/>
        <v/>
      </c>
      <c r="P544" s="52" t="str">
        <f t="shared" si="25"/>
        <v>45693332392731000116MATERIAIS DIVERSOS462,545705</v>
      </c>
      <c r="Q544" s="1">
        <f>IF(A544=0,"",VLOOKUP($A544,RESUMO!$A$8:$B$83,2,FALSE))</f>
        <v>13</v>
      </c>
    </row>
    <row r="545" spans="1:17" x14ac:dyDescent="0.25">
      <c r="A545" s="42">
        <v>45693</v>
      </c>
      <c r="B545" s="56">
        <v>5</v>
      </c>
      <c r="C545" t="s">
        <v>400</v>
      </c>
      <c r="D545" t="s">
        <v>401</v>
      </c>
      <c r="E545" t="s">
        <v>537</v>
      </c>
      <c r="G545" s="63">
        <v>406.04</v>
      </c>
      <c r="H545">
        <v>1</v>
      </c>
      <c r="I545" s="63">
        <v>406.04</v>
      </c>
      <c r="J545" s="42">
        <v>45679</v>
      </c>
      <c r="K545" t="s">
        <v>26</v>
      </c>
      <c r="L545" t="s">
        <v>402</v>
      </c>
      <c r="N545" t="str">
        <f t="shared" si="24"/>
        <v>NÃO</v>
      </c>
      <c r="O545" t="str">
        <f t="shared" si="26"/>
        <v>SIM</v>
      </c>
      <c r="P545" s="52" t="str">
        <f t="shared" si="25"/>
        <v>45693511336324678RESCISÃO406,0445679</v>
      </c>
      <c r="Q545" s="1">
        <f>IF(A545=0,"",VLOOKUP($A545,RESUMO!$A$8:$B$83,2,FALSE))</f>
        <v>13</v>
      </c>
    </row>
    <row r="546" spans="1:17" x14ac:dyDescent="0.25">
      <c r="A546" s="42">
        <v>45693</v>
      </c>
      <c r="B546" s="56">
        <v>5</v>
      </c>
      <c r="C546" t="s">
        <v>56</v>
      </c>
      <c r="D546" t="s">
        <v>57</v>
      </c>
      <c r="E546" t="s">
        <v>538</v>
      </c>
      <c r="G546" s="63">
        <v>34000</v>
      </c>
      <c r="H546">
        <v>1</v>
      </c>
      <c r="I546" s="63">
        <v>34000</v>
      </c>
      <c r="J546" s="42">
        <v>45674</v>
      </c>
      <c r="K546" t="s">
        <v>32</v>
      </c>
      <c r="L546" t="s">
        <v>456</v>
      </c>
      <c r="N546" t="str">
        <f t="shared" si="24"/>
        <v>NÃO</v>
      </c>
      <c r="O546" t="str">
        <f t="shared" si="26"/>
        <v>SIM</v>
      </c>
      <c r="P546" s="52" t="str">
        <f t="shared" si="25"/>
        <v>45693507861005000158MADEIRAS - PED. 487273400045674</v>
      </c>
      <c r="Q546" s="1">
        <f>IF(A546=0,"",VLOOKUP($A546,RESUMO!$A$8:$B$83,2,FALSE))</f>
        <v>13</v>
      </c>
    </row>
    <row r="547" spans="1:17" x14ac:dyDescent="0.25">
      <c r="A547" s="42">
        <v>45693</v>
      </c>
      <c r="B547" s="56">
        <v>5</v>
      </c>
      <c r="C547" t="s">
        <v>243</v>
      </c>
      <c r="D547" t="s">
        <v>244</v>
      </c>
      <c r="E547" t="s">
        <v>476</v>
      </c>
      <c r="F547" t="s">
        <v>539</v>
      </c>
      <c r="G547" s="63">
        <v>4500</v>
      </c>
      <c r="H547">
        <v>1</v>
      </c>
      <c r="I547" s="63">
        <v>4500</v>
      </c>
      <c r="J547" s="42">
        <v>45686</v>
      </c>
      <c r="K547" t="s">
        <v>32</v>
      </c>
      <c r="L547" t="s">
        <v>456</v>
      </c>
      <c r="N547" t="str">
        <f t="shared" si="24"/>
        <v>NÃO</v>
      </c>
      <c r="O547" t="str">
        <f t="shared" si="26"/>
        <v>SIM</v>
      </c>
      <c r="P547" s="52" t="str">
        <f t="shared" si="25"/>
        <v>45693513938283000169CONCRETAGEM450045686</v>
      </c>
      <c r="Q547" s="1">
        <f>IF(A547=0,"",VLOOKUP($A547,RESUMO!$A$8:$B$83,2,FALSE))</f>
        <v>13</v>
      </c>
    </row>
    <row r="548" spans="1:17" x14ac:dyDescent="0.25">
      <c r="A548" s="42">
        <v>45693</v>
      </c>
      <c r="B548">
        <v>2</v>
      </c>
      <c r="C548" t="s">
        <v>17</v>
      </c>
      <c r="D548" t="s">
        <v>18</v>
      </c>
      <c r="E548" t="s">
        <v>540</v>
      </c>
      <c r="G548" s="70">
        <v>4165</v>
      </c>
      <c r="H548">
        <v>1</v>
      </c>
      <c r="I548" s="70">
        <v>4165</v>
      </c>
      <c r="J548" s="42">
        <v>45694</v>
      </c>
      <c r="K548" t="s">
        <v>21</v>
      </c>
      <c r="M548" t="s">
        <v>541</v>
      </c>
      <c r="N548" t="str">
        <f t="shared" si="24"/>
        <v>NÃO</v>
      </c>
      <c r="O548" t="str">
        <f t="shared" si="26"/>
        <v/>
      </c>
      <c r="P548" s="52" t="str">
        <f t="shared" si="25"/>
        <v>45693252675571000120ADM OBRA - PARC. 6/34416545694</v>
      </c>
      <c r="Q548" s="1">
        <f>IF(A548=0,"",VLOOKUP($A548,RESUMO!$A$8:$B$83,2,FALSE))</f>
        <v>13</v>
      </c>
    </row>
    <row r="549" spans="1:17" x14ac:dyDescent="0.25">
      <c r="A549" s="42">
        <v>45693</v>
      </c>
      <c r="B549">
        <v>2</v>
      </c>
      <c r="C549" t="s">
        <v>542</v>
      </c>
      <c r="D549" t="s">
        <v>543</v>
      </c>
      <c r="E549" t="s">
        <v>540</v>
      </c>
      <c r="G549" s="70">
        <v>7735</v>
      </c>
      <c r="H549">
        <v>1</v>
      </c>
      <c r="I549" s="70">
        <v>7735</v>
      </c>
      <c r="J549" s="42">
        <v>45694</v>
      </c>
      <c r="K549" t="s">
        <v>21</v>
      </c>
      <c r="M549" t="s">
        <v>541</v>
      </c>
      <c r="N549" t="str">
        <f t="shared" si="24"/>
        <v>NÃO</v>
      </c>
      <c r="O549" t="str">
        <f t="shared" si="26"/>
        <v/>
      </c>
      <c r="P549" s="52" t="str">
        <f t="shared" si="25"/>
        <v>45693230104762000107ADM OBRA - PARC. 6/34773545694</v>
      </c>
      <c r="Q549" s="1">
        <f>IF(A549=0,"",VLOOKUP($A549,RESUMO!$A$8:$B$83,2,FALSE))</f>
        <v>13</v>
      </c>
    </row>
    <row r="550" spans="1:17" x14ac:dyDescent="0.25">
      <c r="A550" s="42">
        <v>45708</v>
      </c>
      <c r="B550" s="56">
        <v>1</v>
      </c>
      <c r="C550" t="s">
        <v>91</v>
      </c>
      <c r="D550" t="s">
        <v>92</v>
      </c>
      <c r="E550" t="s">
        <v>93</v>
      </c>
      <c r="G550" s="63">
        <v>854.8</v>
      </c>
      <c r="H550">
        <v>1</v>
      </c>
      <c r="I550" s="63">
        <v>854.8</v>
      </c>
      <c r="J550" s="42">
        <v>45708</v>
      </c>
      <c r="K550" t="s">
        <v>26</v>
      </c>
      <c r="L550" t="s">
        <v>95</v>
      </c>
      <c r="N550" t="str">
        <f t="shared" si="24"/>
        <v>NÃO</v>
      </c>
      <c r="O550" t="str">
        <f t="shared" si="26"/>
        <v/>
      </c>
      <c r="P550" s="52" t="str">
        <f t="shared" si="25"/>
        <v>45708105519255660SALÁRIO854,845708</v>
      </c>
      <c r="Q550" s="1">
        <f>IF(A550=0,"",VLOOKUP($A550,RESUMO!$A$8:$B$83,2,FALSE))</f>
        <v>14</v>
      </c>
    </row>
    <row r="551" spans="1:17" x14ac:dyDescent="0.25">
      <c r="A551" s="42">
        <v>45708</v>
      </c>
      <c r="B551" s="56">
        <v>1</v>
      </c>
      <c r="C551" t="s">
        <v>91</v>
      </c>
      <c r="D551" t="s">
        <v>92</v>
      </c>
      <c r="E551" t="s">
        <v>182</v>
      </c>
      <c r="G551" s="63">
        <v>2</v>
      </c>
      <c r="H551">
        <v>32</v>
      </c>
      <c r="I551" s="63">
        <v>64</v>
      </c>
      <c r="J551" s="42">
        <v>45708</v>
      </c>
      <c r="K551" t="s">
        <v>26</v>
      </c>
      <c r="L551" t="s">
        <v>95</v>
      </c>
      <c r="N551" t="str">
        <f t="shared" si="24"/>
        <v>NÃO</v>
      </c>
      <c r="O551" t="str">
        <f t="shared" si="26"/>
        <v/>
      </c>
      <c r="P551" s="52" t="str">
        <f t="shared" si="25"/>
        <v>45708105519255660CAFÉ245708</v>
      </c>
      <c r="Q551" s="1">
        <f>IF(A551=0,"",VLOOKUP($A551,RESUMO!$A$8:$B$83,2,FALSE))</f>
        <v>14</v>
      </c>
    </row>
    <row r="552" spans="1:17" x14ac:dyDescent="0.25">
      <c r="A552" s="42">
        <v>45708</v>
      </c>
      <c r="B552" s="56">
        <v>1</v>
      </c>
      <c r="C552" t="s">
        <v>99</v>
      </c>
      <c r="D552" t="s">
        <v>100</v>
      </c>
      <c r="E552" t="s">
        <v>93</v>
      </c>
      <c r="G552" s="63">
        <v>1156</v>
      </c>
      <c r="H552">
        <v>1</v>
      </c>
      <c r="I552" s="63">
        <v>1156</v>
      </c>
      <c r="J552" s="42">
        <v>45708</v>
      </c>
      <c r="K552" t="s">
        <v>26</v>
      </c>
      <c r="L552" t="s">
        <v>101</v>
      </c>
      <c r="N552" t="str">
        <f t="shared" si="24"/>
        <v>NÃO</v>
      </c>
      <c r="O552" t="str">
        <f t="shared" si="26"/>
        <v/>
      </c>
      <c r="P552" s="52" t="str">
        <f t="shared" si="25"/>
        <v>45708102086696558SALÁRIO115645708</v>
      </c>
      <c r="Q552" s="1">
        <f>IF(A552=0,"",VLOOKUP($A552,RESUMO!$A$8:$B$83,2,FALSE))</f>
        <v>14</v>
      </c>
    </row>
    <row r="553" spans="1:17" x14ac:dyDescent="0.25">
      <c r="A553" s="42">
        <v>45708</v>
      </c>
      <c r="B553" s="56">
        <v>1</v>
      </c>
      <c r="C553" t="s">
        <v>99</v>
      </c>
      <c r="D553" t="s">
        <v>100</v>
      </c>
      <c r="E553" t="s">
        <v>182</v>
      </c>
      <c r="G553" s="63">
        <v>2</v>
      </c>
      <c r="H553">
        <v>41</v>
      </c>
      <c r="I553" s="63">
        <v>82</v>
      </c>
      <c r="J553" s="42">
        <v>45708</v>
      </c>
      <c r="K553" t="s">
        <v>26</v>
      </c>
      <c r="L553" t="s">
        <v>101</v>
      </c>
      <c r="N553" t="str">
        <f t="shared" si="24"/>
        <v>NÃO</v>
      </c>
      <c r="O553" t="str">
        <f t="shared" si="26"/>
        <v/>
      </c>
      <c r="P553" s="52" t="str">
        <f t="shared" si="25"/>
        <v>45708102086696558CAFÉ245708</v>
      </c>
      <c r="Q553" s="1">
        <f>IF(A553=0,"",VLOOKUP($A553,RESUMO!$A$8:$B$83,2,FALSE))</f>
        <v>14</v>
      </c>
    </row>
    <row r="554" spans="1:17" x14ac:dyDescent="0.25">
      <c r="A554" s="42">
        <v>45708</v>
      </c>
      <c r="B554" s="56">
        <v>1</v>
      </c>
      <c r="C554" t="s">
        <v>189</v>
      </c>
      <c r="D554" t="s">
        <v>190</v>
      </c>
      <c r="E554" t="s">
        <v>93</v>
      </c>
      <c r="G554" s="63">
        <v>1156</v>
      </c>
      <c r="H554">
        <v>1</v>
      </c>
      <c r="I554" s="63">
        <v>1156</v>
      </c>
      <c r="J554" s="42">
        <v>45708</v>
      </c>
      <c r="K554" t="s">
        <v>26</v>
      </c>
      <c r="L554" t="s">
        <v>224</v>
      </c>
      <c r="N554" t="str">
        <f t="shared" si="24"/>
        <v>NÃO</v>
      </c>
      <c r="O554" t="str">
        <f t="shared" si="26"/>
        <v/>
      </c>
      <c r="P554" s="52" t="str">
        <f t="shared" si="25"/>
        <v>45708112409998607SALÁRIO115645708</v>
      </c>
      <c r="Q554" s="1">
        <f>IF(A554=0,"",VLOOKUP($A554,RESUMO!$A$8:$B$83,2,FALSE))</f>
        <v>14</v>
      </c>
    </row>
    <row r="555" spans="1:17" x14ac:dyDescent="0.25">
      <c r="A555" s="42">
        <v>45708</v>
      </c>
      <c r="B555" s="56">
        <v>1</v>
      </c>
      <c r="C555" t="s">
        <v>189</v>
      </c>
      <c r="D555" t="s">
        <v>190</v>
      </c>
      <c r="E555" t="s">
        <v>182</v>
      </c>
      <c r="G555" s="63">
        <v>2</v>
      </c>
      <c r="H555">
        <v>40</v>
      </c>
      <c r="I555" s="63">
        <v>80</v>
      </c>
      <c r="J555" s="42">
        <v>45708</v>
      </c>
      <c r="K555" t="s">
        <v>26</v>
      </c>
      <c r="L555" t="s">
        <v>224</v>
      </c>
      <c r="N555" t="str">
        <f t="shared" si="24"/>
        <v>NÃO</v>
      </c>
      <c r="O555" t="str">
        <f t="shared" si="26"/>
        <v/>
      </c>
      <c r="P555" s="52" t="str">
        <f t="shared" si="25"/>
        <v>45708112409998607CAFÉ245708</v>
      </c>
      <c r="Q555" s="1">
        <f>IF(A555=0,"",VLOOKUP($A555,RESUMO!$A$8:$B$83,2,FALSE))</f>
        <v>14</v>
      </c>
    </row>
    <row r="556" spans="1:17" x14ac:dyDescent="0.25">
      <c r="A556" s="42">
        <v>45708</v>
      </c>
      <c r="B556" s="56">
        <v>1</v>
      </c>
      <c r="C556" t="s">
        <v>183</v>
      </c>
      <c r="D556" t="s">
        <v>184</v>
      </c>
      <c r="E556" t="s">
        <v>93</v>
      </c>
      <c r="G556" s="63">
        <v>1156</v>
      </c>
      <c r="H556">
        <v>1</v>
      </c>
      <c r="I556" s="63">
        <v>1156</v>
      </c>
      <c r="J556" s="42">
        <v>45708</v>
      </c>
      <c r="K556" t="s">
        <v>26</v>
      </c>
      <c r="L556" t="s">
        <v>185</v>
      </c>
      <c r="N556" t="str">
        <f t="shared" si="24"/>
        <v>NÃO</v>
      </c>
      <c r="O556" t="str">
        <f t="shared" si="26"/>
        <v/>
      </c>
      <c r="P556" s="52" t="str">
        <f t="shared" si="25"/>
        <v>45708115695872642SALÁRIO115645708</v>
      </c>
      <c r="Q556" s="1">
        <f>IF(A556=0,"",VLOOKUP($A556,RESUMO!$A$8:$B$83,2,FALSE))</f>
        <v>14</v>
      </c>
    </row>
    <row r="557" spans="1:17" x14ac:dyDescent="0.25">
      <c r="A557" s="42">
        <v>45708</v>
      </c>
      <c r="B557" s="56">
        <v>1</v>
      </c>
      <c r="C557" t="s">
        <v>183</v>
      </c>
      <c r="D557" t="s">
        <v>184</v>
      </c>
      <c r="E557" t="s">
        <v>182</v>
      </c>
      <c r="G557" s="63">
        <v>2</v>
      </c>
      <c r="H557">
        <v>40</v>
      </c>
      <c r="I557" s="63">
        <v>80</v>
      </c>
      <c r="J557" s="42">
        <v>45708</v>
      </c>
      <c r="K557" t="s">
        <v>26</v>
      </c>
      <c r="L557" t="s">
        <v>185</v>
      </c>
      <c r="N557" t="str">
        <f t="shared" si="24"/>
        <v>NÃO</v>
      </c>
      <c r="O557" t="str">
        <f t="shared" si="26"/>
        <v/>
      </c>
      <c r="P557" s="52" t="str">
        <f t="shared" si="25"/>
        <v>45708115695872642CAFÉ245708</v>
      </c>
      <c r="Q557" s="1">
        <f>IF(A557=0,"",VLOOKUP($A557,RESUMO!$A$8:$B$83,2,FALSE))</f>
        <v>14</v>
      </c>
    </row>
    <row r="558" spans="1:17" x14ac:dyDescent="0.25">
      <c r="A558" s="42">
        <v>45708</v>
      </c>
      <c r="B558" s="56">
        <v>1</v>
      </c>
      <c r="C558" t="s">
        <v>544</v>
      </c>
      <c r="D558" t="s">
        <v>187</v>
      </c>
      <c r="E558" t="s">
        <v>93</v>
      </c>
      <c r="G558" s="63">
        <v>1156</v>
      </c>
      <c r="H558">
        <v>1</v>
      </c>
      <c r="I558" s="63">
        <v>1156</v>
      </c>
      <c r="J558" s="42">
        <v>45708</v>
      </c>
      <c r="K558" t="s">
        <v>26</v>
      </c>
      <c r="L558" t="s">
        <v>188</v>
      </c>
      <c r="N558" t="str">
        <f t="shared" si="24"/>
        <v>NÃO</v>
      </c>
      <c r="O558" t="str">
        <f t="shared" si="26"/>
        <v/>
      </c>
      <c r="P558" s="52" t="str">
        <f t="shared" si="25"/>
        <v>45708191941997600SALÁRIO115645708</v>
      </c>
      <c r="Q558" s="1">
        <f>IF(A558=0,"",VLOOKUP($A558,RESUMO!$A$8:$B$83,2,FALSE))</f>
        <v>14</v>
      </c>
    </row>
    <row r="559" spans="1:17" x14ac:dyDescent="0.25">
      <c r="A559" s="42">
        <v>45708</v>
      </c>
      <c r="B559" s="56">
        <v>1</v>
      </c>
      <c r="C559" t="s">
        <v>544</v>
      </c>
      <c r="D559" t="s">
        <v>187</v>
      </c>
      <c r="E559" t="s">
        <v>182</v>
      </c>
      <c r="G559" s="63">
        <v>2</v>
      </c>
      <c r="H559">
        <v>41</v>
      </c>
      <c r="I559" s="63">
        <v>82</v>
      </c>
      <c r="J559" s="42">
        <v>45708</v>
      </c>
      <c r="K559" t="s">
        <v>26</v>
      </c>
      <c r="L559" t="s">
        <v>188</v>
      </c>
      <c r="N559" t="str">
        <f t="shared" si="24"/>
        <v>NÃO</v>
      </c>
      <c r="O559" t="str">
        <f t="shared" si="26"/>
        <v/>
      </c>
      <c r="P559" s="52" t="str">
        <f t="shared" si="25"/>
        <v>45708191941997600CAFÉ245708</v>
      </c>
      <c r="Q559" s="1">
        <f>IF(A559=0,"",VLOOKUP($A559,RESUMO!$A$8:$B$83,2,FALSE))</f>
        <v>14</v>
      </c>
    </row>
    <row r="560" spans="1:17" x14ac:dyDescent="0.25">
      <c r="A560" s="42">
        <v>45708</v>
      </c>
      <c r="B560" s="56">
        <v>1</v>
      </c>
      <c r="C560" t="s">
        <v>274</v>
      </c>
      <c r="D560" t="s">
        <v>275</v>
      </c>
      <c r="E560" t="s">
        <v>93</v>
      </c>
      <c r="G560" s="63">
        <v>854.8</v>
      </c>
      <c r="H560">
        <v>1</v>
      </c>
      <c r="I560" s="63">
        <v>854.8</v>
      </c>
      <c r="J560" s="42">
        <v>45708</v>
      </c>
      <c r="K560" t="s">
        <v>26</v>
      </c>
      <c r="L560" t="s">
        <v>276</v>
      </c>
      <c r="N560" t="str">
        <f t="shared" si="24"/>
        <v>NÃO</v>
      </c>
      <c r="O560" t="str">
        <f t="shared" si="26"/>
        <v/>
      </c>
      <c r="P560" s="52" t="str">
        <f t="shared" si="25"/>
        <v>45708174879413100SALÁRIO854,845708</v>
      </c>
      <c r="Q560" s="1">
        <f>IF(A560=0,"",VLOOKUP($A560,RESUMO!$A$8:$B$83,2,FALSE))</f>
        <v>14</v>
      </c>
    </row>
    <row r="561" spans="1:17" x14ac:dyDescent="0.25">
      <c r="A561" s="42">
        <v>45708</v>
      </c>
      <c r="B561" s="56">
        <v>1</v>
      </c>
      <c r="C561" t="s">
        <v>274</v>
      </c>
      <c r="D561" t="s">
        <v>275</v>
      </c>
      <c r="E561" t="s">
        <v>182</v>
      </c>
      <c r="G561" s="63">
        <v>2</v>
      </c>
      <c r="H561">
        <v>42</v>
      </c>
      <c r="I561" s="63">
        <v>84</v>
      </c>
      <c r="J561" s="42">
        <v>45708</v>
      </c>
      <c r="K561" t="s">
        <v>26</v>
      </c>
      <c r="L561" t="s">
        <v>276</v>
      </c>
      <c r="N561" t="str">
        <f t="shared" si="24"/>
        <v>NÃO</v>
      </c>
      <c r="O561" t="str">
        <f t="shared" si="26"/>
        <v/>
      </c>
      <c r="P561" s="52" t="str">
        <f t="shared" si="25"/>
        <v>45708174879413100CAFÉ245708</v>
      </c>
      <c r="Q561" s="1">
        <f>IF(A561=0,"",VLOOKUP($A561,RESUMO!$A$8:$B$83,2,FALSE))</f>
        <v>14</v>
      </c>
    </row>
    <row r="562" spans="1:17" x14ac:dyDescent="0.25">
      <c r="A562" s="42">
        <v>45708</v>
      </c>
      <c r="B562" s="56">
        <v>1</v>
      </c>
      <c r="C562" t="s">
        <v>269</v>
      </c>
      <c r="D562" t="s">
        <v>270</v>
      </c>
      <c r="E562" t="s">
        <v>93</v>
      </c>
      <c r="G562" s="63">
        <v>854.8</v>
      </c>
      <c r="H562">
        <v>1</v>
      </c>
      <c r="I562" s="63">
        <v>854.8</v>
      </c>
      <c r="J562" s="42">
        <v>45708</v>
      </c>
      <c r="K562" t="s">
        <v>26</v>
      </c>
      <c r="L562" t="s">
        <v>277</v>
      </c>
      <c r="N562" t="str">
        <f t="shared" si="24"/>
        <v>NÃO</v>
      </c>
      <c r="O562" t="str">
        <f t="shared" si="26"/>
        <v/>
      </c>
      <c r="P562" s="52" t="str">
        <f t="shared" si="25"/>
        <v>45708109250736606SALÁRIO854,845708</v>
      </c>
      <c r="Q562" s="1">
        <f>IF(A562=0,"",VLOOKUP($A562,RESUMO!$A$8:$B$83,2,FALSE))</f>
        <v>14</v>
      </c>
    </row>
    <row r="563" spans="1:17" x14ac:dyDescent="0.25">
      <c r="A563" s="42">
        <v>45708</v>
      </c>
      <c r="B563" s="56">
        <v>1</v>
      </c>
      <c r="C563" t="s">
        <v>269</v>
      </c>
      <c r="D563" t="s">
        <v>270</v>
      </c>
      <c r="E563" t="s">
        <v>182</v>
      </c>
      <c r="G563" s="63">
        <v>2</v>
      </c>
      <c r="H563">
        <v>41</v>
      </c>
      <c r="I563" s="63">
        <v>82</v>
      </c>
      <c r="J563" s="42">
        <v>45708</v>
      </c>
      <c r="K563" t="s">
        <v>26</v>
      </c>
      <c r="L563" t="s">
        <v>277</v>
      </c>
      <c r="N563" t="str">
        <f t="shared" si="24"/>
        <v>NÃO</v>
      </c>
      <c r="O563" t="str">
        <f t="shared" si="26"/>
        <v/>
      </c>
      <c r="P563" s="52" t="str">
        <f t="shared" si="25"/>
        <v>45708109250736606CAFÉ245708</v>
      </c>
      <c r="Q563" s="1">
        <f>IF(A563=0,"",VLOOKUP($A563,RESUMO!$A$8:$B$83,2,FALSE))</f>
        <v>14</v>
      </c>
    </row>
    <row r="564" spans="1:17" x14ac:dyDescent="0.25">
      <c r="A564" s="42">
        <v>45708</v>
      </c>
      <c r="B564" s="56">
        <v>1</v>
      </c>
      <c r="C564" t="s">
        <v>257</v>
      </c>
      <c r="D564" t="s">
        <v>258</v>
      </c>
      <c r="E564" t="s">
        <v>93</v>
      </c>
      <c r="G564" s="63">
        <v>672.4</v>
      </c>
      <c r="H564">
        <v>1</v>
      </c>
      <c r="I564" s="63">
        <v>672.4</v>
      </c>
      <c r="J564" s="42">
        <v>45708</v>
      </c>
      <c r="K564" t="s">
        <v>26</v>
      </c>
      <c r="L564" t="s">
        <v>259</v>
      </c>
      <c r="N564" t="str">
        <f t="shared" si="24"/>
        <v>NÃO</v>
      </c>
      <c r="O564" t="str">
        <f t="shared" si="26"/>
        <v/>
      </c>
      <c r="P564" s="52" t="str">
        <f t="shared" si="25"/>
        <v>45708113527660607SALÁRIO672,445708</v>
      </c>
      <c r="Q564" s="1">
        <f>IF(A564=0,"",VLOOKUP($A564,RESUMO!$A$8:$B$83,2,FALSE))</f>
        <v>14</v>
      </c>
    </row>
    <row r="565" spans="1:17" x14ac:dyDescent="0.25">
      <c r="A565" s="42">
        <v>45708</v>
      </c>
      <c r="B565" s="56">
        <v>1</v>
      </c>
      <c r="C565" t="s">
        <v>257</v>
      </c>
      <c r="D565" t="s">
        <v>258</v>
      </c>
      <c r="E565" t="s">
        <v>182</v>
      </c>
      <c r="G565" s="63">
        <v>2</v>
      </c>
      <c r="H565">
        <v>40</v>
      </c>
      <c r="I565" s="63">
        <v>80</v>
      </c>
      <c r="J565" s="42">
        <v>45708</v>
      </c>
      <c r="K565" t="s">
        <v>26</v>
      </c>
      <c r="L565" t="s">
        <v>259</v>
      </c>
      <c r="N565" t="str">
        <f t="shared" ref="N565:N587" si="27">IF(ISERROR(SEARCH("NF",E565,1)),"NÃO","SIM")</f>
        <v>NÃO</v>
      </c>
      <c r="O565" t="str">
        <f t="shared" si="26"/>
        <v/>
      </c>
      <c r="P565" s="52" t="str">
        <f t="shared" ref="P565:P587" si="28">A565&amp;B565&amp;C565&amp;E565&amp;G565&amp;EDATE(J565,0)</f>
        <v>45708113527660607CAFÉ245708</v>
      </c>
      <c r="Q565" s="1">
        <f>IF(A565=0,"",VLOOKUP($A565,RESUMO!$A$8:$B$83,2,FALSE))</f>
        <v>14</v>
      </c>
    </row>
    <row r="566" spans="1:17" x14ac:dyDescent="0.25">
      <c r="A566" s="42">
        <v>45708</v>
      </c>
      <c r="B566" s="56">
        <v>1</v>
      </c>
      <c r="C566" t="s">
        <v>319</v>
      </c>
      <c r="D566" t="s">
        <v>320</v>
      </c>
      <c r="E566" t="s">
        <v>93</v>
      </c>
      <c r="G566" s="63">
        <v>1156</v>
      </c>
      <c r="H566">
        <v>1</v>
      </c>
      <c r="I566" s="63">
        <v>1156</v>
      </c>
      <c r="J566" s="42">
        <v>45708</v>
      </c>
      <c r="K566" t="s">
        <v>26</v>
      </c>
      <c r="L566" t="s">
        <v>321</v>
      </c>
      <c r="N566" t="str">
        <f t="shared" si="27"/>
        <v>NÃO</v>
      </c>
      <c r="O566" t="str">
        <f t="shared" si="26"/>
        <v/>
      </c>
      <c r="P566" s="52" t="str">
        <f t="shared" si="28"/>
        <v>45708142619734649SALÁRIO115645708</v>
      </c>
      <c r="Q566" s="1">
        <f>IF(A566=0,"",VLOOKUP($A566,RESUMO!$A$8:$B$83,2,FALSE))</f>
        <v>14</v>
      </c>
    </row>
    <row r="567" spans="1:17" x14ac:dyDescent="0.25">
      <c r="A567" s="42">
        <v>45708</v>
      </c>
      <c r="B567" s="56">
        <v>1</v>
      </c>
      <c r="C567" t="s">
        <v>319</v>
      </c>
      <c r="D567" t="s">
        <v>320</v>
      </c>
      <c r="E567" t="s">
        <v>182</v>
      </c>
      <c r="G567" s="63">
        <v>2</v>
      </c>
      <c r="H567">
        <v>41</v>
      </c>
      <c r="I567" s="63">
        <v>82</v>
      </c>
      <c r="J567" s="42">
        <v>45708</v>
      </c>
      <c r="K567" t="s">
        <v>26</v>
      </c>
      <c r="L567" t="s">
        <v>321</v>
      </c>
      <c r="N567" t="str">
        <f t="shared" si="27"/>
        <v>NÃO</v>
      </c>
      <c r="O567" t="str">
        <f t="shared" si="26"/>
        <v/>
      </c>
      <c r="P567" s="52" t="str">
        <f t="shared" si="28"/>
        <v>45708142619734649CAFÉ245708</v>
      </c>
      <c r="Q567" s="1">
        <f>IF(A567=0,"",VLOOKUP($A567,RESUMO!$A$8:$B$83,2,FALSE))</f>
        <v>14</v>
      </c>
    </row>
    <row r="568" spans="1:17" x14ac:dyDescent="0.25">
      <c r="A568" s="42">
        <v>45708</v>
      </c>
      <c r="B568" s="56">
        <v>1</v>
      </c>
      <c r="C568" t="s">
        <v>514</v>
      </c>
      <c r="D568" t="s">
        <v>515</v>
      </c>
      <c r="E568" t="s">
        <v>37</v>
      </c>
      <c r="G568" s="63">
        <v>230</v>
      </c>
      <c r="H568">
        <v>10</v>
      </c>
      <c r="I568" s="63">
        <v>2300</v>
      </c>
      <c r="J568" s="42">
        <v>45708</v>
      </c>
      <c r="K568" t="s">
        <v>26</v>
      </c>
      <c r="L568" t="s">
        <v>516</v>
      </c>
      <c r="N568" t="str">
        <f t="shared" si="27"/>
        <v>NÃO</v>
      </c>
      <c r="O568" t="str">
        <f t="shared" si="26"/>
        <v/>
      </c>
      <c r="P568" s="52" t="str">
        <f t="shared" si="28"/>
        <v>45708106876771652DIÁRIA23045708</v>
      </c>
      <c r="Q568" s="1">
        <f>IF(A568=0,"",VLOOKUP($A568,RESUMO!$A$8:$B$83,2,FALSE))</f>
        <v>14</v>
      </c>
    </row>
    <row r="569" spans="1:17" x14ac:dyDescent="0.25">
      <c r="A569" s="42">
        <v>45708</v>
      </c>
      <c r="B569" s="56">
        <v>1</v>
      </c>
      <c r="C569" t="s">
        <v>35</v>
      </c>
      <c r="D569" t="s">
        <v>36</v>
      </c>
      <c r="E569" t="s">
        <v>37</v>
      </c>
      <c r="G569" s="63">
        <v>350</v>
      </c>
      <c r="H569">
        <v>10</v>
      </c>
      <c r="I569" s="63">
        <v>3500</v>
      </c>
      <c r="J569" s="42">
        <v>45708</v>
      </c>
      <c r="K569" t="s">
        <v>26</v>
      </c>
      <c r="L569" t="s">
        <v>38</v>
      </c>
      <c r="N569" t="str">
        <f t="shared" si="27"/>
        <v>NÃO</v>
      </c>
      <c r="O569" t="str">
        <f t="shared" si="26"/>
        <v/>
      </c>
      <c r="P569" s="52" t="str">
        <f t="shared" si="28"/>
        <v>45708106240368636DIÁRIA35045708</v>
      </c>
      <c r="Q569" s="1">
        <f>IF(A569=0,"",VLOOKUP($A569,RESUMO!$A$8:$B$83,2,FALSE))</f>
        <v>14</v>
      </c>
    </row>
    <row r="570" spans="1:17" x14ac:dyDescent="0.25">
      <c r="A570" s="42">
        <v>45708</v>
      </c>
      <c r="B570" s="56">
        <v>2</v>
      </c>
      <c r="C570" t="s">
        <v>545</v>
      </c>
      <c r="D570" t="s">
        <v>546</v>
      </c>
      <c r="E570" t="s">
        <v>547</v>
      </c>
      <c r="G570" s="63">
        <v>2000</v>
      </c>
      <c r="H570">
        <v>1</v>
      </c>
      <c r="I570" s="63">
        <v>2000</v>
      </c>
      <c r="J570" s="42">
        <v>45708</v>
      </c>
      <c r="K570" t="s">
        <v>46</v>
      </c>
      <c r="L570" t="s">
        <v>548</v>
      </c>
      <c r="N570" t="str">
        <f t="shared" si="27"/>
        <v>NÃO</v>
      </c>
      <c r="O570" t="str">
        <f t="shared" si="26"/>
        <v/>
      </c>
      <c r="P570" s="52" t="str">
        <f t="shared" si="28"/>
        <v>45708200091832600PROJETO E EXECUÇÃO DE PORTICO METALICO
200045708</v>
      </c>
      <c r="Q570" s="1">
        <f>IF(A570=0,"",VLOOKUP($A570,RESUMO!$A$8:$B$83,2,FALSE))</f>
        <v>14</v>
      </c>
    </row>
    <row r="571" spans="1:17" x14ac:dyDescent="0.25">
      <c r="A571" s="42">
        <v>45708</v>
      </c>
      <c r="B571" s="56">
        <v>3</v>
      </c>
      <c r="C571" t="s">
        <v>226</v>
      </c>
      <c r="D571" t="s">
        <v>227</v>
      </c>
      <c r="E571" t="s">
        <v>549</v>
      </c>
      <c r="G571" s="63">
        <v>1783.19</v>
      </c>
      <c r="H571">
        <v>1</v>
      </c>
      <c r="I571" s="63">
        <v>1783.19</v>
      </c>
      <c r="J571" s="42">
        <v>45708</v>
      </c>
      <c r="K571" t="s">
        <v>26</v>
      </c>
      <c r="L571" t="s">
        <v>456</v>
      </c>
      <c r="N571" t="str">
        <f t="shared" si="27"/>
        <v>NÃO</v>
      </c>
      <c r="O571" t="str">
        <f t="shared" si="26"/>
        <v/>
      </c>
      <c r="P571" s="52" t="str">
        <f t="shared" si="28"/>
        <v>45708300360305000104REF - 01/2025
1783,1945708</v>
      </c>
      <c r="Q571" s="1">
        <f>IF(A571=0,"",VLOOKUP($A571,RESUMO!$A$8:$B$83,2,FALSE))</f>
        <v>14</v>
      </c>
    </row>
    <row r="572" spans="1:17" x14ac:dyDescent="0.25">
      <c r="A572" s="42">
        <v>45708</v>
      </c>
      <c r="B572" s="56">
        <v>3</v>
      </c>
      <c r="C572" t="s">
        <v>229</v>
      </c>
      <c r="D572" t="s">
        <v>230</v>
      </c>
      <c r="E572" t="s">
        <v>549</v>
      </c>
      <c r="G572" s="63">
        <v>8230.5400000000009</v>
      </c>
      <c r="H572">
        <v>1</v>
      </c>
      <c r="I572" s="63">
        <v>8230.5400000000009</v>
      </c>
      <c r="J572" s="42">
        <v>45708</v>
      </c>
      <c r="K572" t="s">
        <v>26</v>
      </c>
      <c r="L572" t="s">
        <v>456</v>
      </c>
      <c r="N572" t="str">
        <f t="shared" si="27"/>
        <v>NÃO</v>
      </c>
      <c r="O572" t="str">
        <f t="shared" si="26"/>
        <v/>
      </c>
      <c r="P572" s="52" t="str">
        <f t="shared" si="28"/>
        <v>45708300394460000141REF - 01/2025
8230,5445708</v>
      </c>
      <c r="Q572" s="1">
        <f>IF(A572=0,"",VLOOKUP($A572,RESUMO!$A$8:$B$83,2,FALSE))</f>
        <v>14</v>
      </c>
    </row>
    <row r="573" spans="1:17" x14ac:dyDescent="0.25">
      <c r="A573" s="42">
        <v>45708</v>
      </c>
      <c r="B573" s="56">
        <v>3</v>
      </c>
      <c r="C573" t="s">
        <v>459</v>
      </c>
      <c r="D573" t="s">
        <v>232</v>
      </c>
      <c r="E573" t="s">
        <v>549</v>
      </c>
      <c r="G573" s="63">
        <v>122.8</v>
      </c>
      <c r="H573">
        <v>1</v>
      </c>
      <c r="I573" s="63">
        <v>122.8</v>
      </c>
      <c r="J573" s="42">
        <v>45708</v>
      </c>
      <c r="K573" t="s">
        <v>26</v>
      </c>
      <c r="L573" t="s">
        <v>27</v>
      </c>
      <c r="N573" t="str">
        <f t="shared" si="27"/>
        <v>NÃO</v>
      </c>
      <c r="O573" t="str">
        <f t="shared" si="26"/>
        <v/>
      </c>
      <c r="P573" s="52" t="str">
        <f t="shared" si="28"/>
        <v>45708300000011045REF - 01/2025
122,845708</v>
      </c>
      <c r="Q573" s="1">
        <f>IF(A573=0,"",VLOOKUP($A573,RESUMO!$A$8:$B$83,2,FALSE))</f>
        <v>14</v>
      </c>
    </row>
    <row r="574" spans="1:17" x14ac:dyDescent="0.25">
      <c r="A574" s="42">
        <v>45708</v>
      </c>
      <c r="B574" s="56">
        <v>3</v>
      </c>
      <c r="C574" t="s">
        <v>106</v>
      </c>
      <c r="D574" t="s">
        <v>107</v>
      </c>
      <c r="E574" t="s">
        <v>108</v>
      </c>
      <c r="G574" s="63">
        <v>208.89</v>
      </c>
      <c r="H574">
        <v>1</v>
      </c>
      <c r="I574" s="63">
        <v>208.89</v>
      </c>
      <c r="J574" s="42">
        <v>45716</v>
      </c>
      <c r="K574" t="s">
        <v>26</v>
      </c>
      <c r="L574" t="s">
        <v>456</v>
      </c>
      <c r="N574" t="str">
        <f t="shared" si="27"/>
        <v>NÃO</v>
      </c>
      <c r="O574" t="str">
        <f t="shared" si="26"/>
        <v/>
      </c>
      <c r="P574" s="52" t="str">
        <f t="shared" si="28"/>
        <v>45708338727707000177SEGURO COLABORADORES208,8945716</v>
      </c>
      <c r="Q574" s="1">
        <f>IF(A574=0,"",VLOOKUP($A574,RESUMO!$A$8:$B$83,2,FALSE))</f>
        <v>14</v>
      </c>
    </row>
    <row r="575" spans="1:17" x14ac:dyDescent="0.25">
      <c r="A575" s="42">
        <v>45708</v>
      </c>
      <c r="B575" s="56">
        <v>3</v>
      </c>
      <c r="C575" t="s">
        <v>114</v>
      </c>
      <c r="D575" t="s">
        <v>115</v>
      </c>
      <c r="E575" t="s">
        <v>550</v>
      </c>
      <c r="F575" t="s">
        <v>551</v>
      </c>
      <c r="G575" s="63">
        <v>205</v>
      </c>
      <c r="H575">
        <v>1</v>
      </c>
      <c r="I575" s="63">
        <v>205</v>
      </c>
      <c r="J575" s="42">
        <v>45710</v>
      </c>
      <c r="K575" t="s">
        <v>118</v>
      </c>
      <c r="L575" t="s">
        <v>456</v>
      </c>
      <c r="N575" t="str">
        <f t="shared" si="27"/>
        <v>NÃO</v>
      </c>
      <c r="O575" t="str">
        <f t="shared" si="26"/>
        <v/>
      </c>
      <c r="P575" s="52" t="str">
        <f t="shared" si="28"/>
        <v>45708307409393000130MARTELETE20545710</v>
      </c>
      <c r="Q575" s="1">
        <f>IF(A575=0,"",VLOOKUP($A575,RESUMO!$A$8:$B$83,2,FALSE))</f>
        <v>14</v>
      </c>
    </row>
    <row r="576" spans="1:17" x14ac:dyDescent="0.25">
      <c r="A576" s="42">
        <v>45708</v>
      </c>
      <c r="B576" s="56">
        <v>3</v>
      </c>
      <c r="C576" t="s">
        <v>331</v>
      </c>
      <c r="D576" t="s">
        <v>332</v>
      </c>
      <c r="E576" t="s">
        <v>511</v>
      </c>
      <c r="F576" t="s">
        <v>552</v>
      </c>
      <c r="G576" s="63">
        <v>1825.5</v>
      </c>
      <c r="H576">
        <v>1</v>
      </c>
      <c r="I576" s="63">
        <v>1825.5</v>
      </c>
      <c r="J576" s="42">
        <v>45720</v>
      </c>
      <c r="K576" t="s">
        <v>32</v>
      </c>
      <c r="L576" t="s">
        <v>456</v>
      </c>
      <c r="N576" t="str">
        <f t="shared" si="27"/>
        <v>NÃO</v>
      </c>
      <c r="O576" t="str">
        <f t="shared" si="26"/>
        <v/>
      </c>
      <c r="P576" s="52" t="str">
        <f t="shared" si="28"/>
        <v>45708305512402000270EMCEKRETE1825,545720</v>
      </c>
      <c r="Q576" s="1">
        <f>IF(A576=0,"",VLOOKUP($A576,RESUMO!$A$8:$B$83,2,FALSE))</f>
        <v>14</v>
      </c>
    </row>
    <row r="577" spans="1:17" x14ac:dyDescent="0.25">
      <c r="A577" s="42">
        <v>45708</v>
      </c>
      <c r="B577" s="56">
        <v>3</v>
      </c>
      <c r="C577" t="s">
        <v>376</v>
      </c>
      <c r="D577" t="s">
        <v>377</v>
      </c>
      <c r="E577" t="s">
        <v>553</v>
      </c>
      <c r="G577" s="63">
        <v>264</v>
      </c>
      <c r="H577">
        <v>1</v>
      </c>
      <c r="I577" s="63">
        <v>264</v>
      </c>
      <c r="J577" s="42">
        <v>45718</v>
      </c>
      <c r="K577" t="s">
        <v>32</v>
      </c>
      <c r="L577" t="s">
        <v>456</v>
      </c>
      <c r="N577" t="str">
        <f t="shared" si="27"/>
        <v>NÃO</v>
      </c>
      <c r="O577" t="str">
        <f t="shared" si="26"/>
        <v/>
      </c>
      <c r="P577" s="52" t="str">
        <f t="shared" si="28"/>
        <v>45708317475666000107LOCAÇÃO DE EQUIPAMENTOS - FL 26445718</v>
      </c>
      <c r="Q577" s="1">
        <f>IF(A577=0,"",VLOOKUP($A577,RESUMO!$A$8:$B$83,2,FALSE))</f>
        <v>14</v>
      </c>
    </row>
    <row r="578" spans="1:17" x14ac:dyDescent="0.25">
      <c r="A578" s="42">
        <v>45708</v>
      </c>
      <c r="B578" s="56">
        <v>3</v>
      </c>
      <c r="C578" t="s">
        <v>211</v>
      </c>
      <c r="D578" t="s">
        <v>212</v>
      </c>
      <c r="E578" t="s">
        <v>460</v>
      </c>
      <c r="F578" t="s">
        <v>554</v>
      </c>
      <c r="G578" s="63">
        <v>2519.73</v>
      </c>
      <c r="H578">
        <v>1</v>
      </c>
      <c r="I578" s="63">
        <v>2519.73</v>
      </c>
      <c r="J578" s="42">
        <v>45716</v>
      </c>
      <c r="K578" t="s">
        <v>26</v>
      </c>
      <c r="L578" t="s">
        <v>456</v>
      </c>
      <c r="N578" t="str">
        <f t="shared" si="27"/>
        <v>NÃO</v>
      </c>
      <c r="O578" t="str">
        <f t="shared" ref="O578:O587" si="29">IF($B578=5,"SIM","")</f>
        <v/>
      </c>
      <c r="P578" s="52" t="str">
        <f t="shared" si="28"/>
        <v>45708324654133000220CESTAS BÁSICAS2519,7345716</v>
      </c>
      <c r="Q578" s="1">
        <f>IF(A578=0,"",VLOOKUP($A578,RESUMO!$A$8:$B$83,2,FALSE))</f>
        <v>14</v>
      </c>
    </row>
    <row r="579" spans="1:17" x14ac:dyDescent="0.25">
      <c r="A579" s="42">
        <v>45708</v>
      </c>
      <c r="B579" s="56">
        <v>3</v>
      </c>
      <c r="C579" t="s">
        <v>114</v>
      </c>
      <c r="D579" t="s">
        <v>115</v>
      </c>
      <c r="E579" t="s">
        <v>501</v>
      </c>
      <c r="F579" t="s">
        <v>555</v>
      </c>
      <c r="G579" s="63">
        <v>150</v>
      </c>
      <c r="H579">
        <v>1</v>
      </c>
      <c r="I579" s="63">
        <v>150</v>
      </c>
      <c r="J579" s="42">
        <v>45722</v>
      </c>
      <c r="K579" t="s">
        <v>118</v>
      </c>
      <c r="L579" t="s">
        <v>456</v>
      </c>
      <c r="N579" t="str">
        <f t="shared" si="27"/>
        <v>NÃO</v>
      </c>
      <c r="O579" t="str">
        <f t="shared" si="29"/>
        <v/>
      </c>
      <c r="P579" s="52" t="str">
        <f t="shared" si="28"/>
        <v>45708307409393000130SERRA MADEIRA15045722</v>
      </c>
      <c r="Q579" s="1">
        <f>IF(A579=0,"",VLOOKUP($A579,RESUMO!$A$8:$B$83,2,FALSE))</f>
        <v>14</v>
      </c>
    </row>
    <row r="580" spans="1:17" x14ac:dyDescent="0.25">
      <c r="A580" s="42">
        <v>45708</v>
      </c>
      <c r="B580" s="56">
        <v>3</v>
      </c>
      <c r="C580" t="s">
        <v>68</v>
      </c>
      <c r="D580" t="s">
        <v>69</v>
      </c>
      <c r="E580" t="s">
        <v>556</v>
      </c>
      <c r="G580" s="63">
        <v>103.03</v>
      </c>
      <c r="H580">
        <v>1</v>
      </c>
      <c r="I580" s="63">
        <v>103.03</v>
      </c>
      <c r="J580" s="42">
        <v>45710</v>
      </c>
      <c r="K580" t="s">
        <v>67</v>
      </c>
      <c r="L580" t="s">
        <v>456</v>
      </c>
      <c r="N580" t="str">
        <f t="shared" si="27"/>
        <v>NÃO</v>
      </c>
      <c r="O580" t="str">
        <f t="shared" si="29"/>
        <v/>
      </c>
      <c r="P580" s="52" t="str">
        <f t="shared" si="28"/>
        <v>45708317254509000163BOLETO ART103,0345710</v>
      </c>
      <c r="Q580" s="1">
        <f>IF(A580=0,"",VLOOKUP($A580,RESUMO!$A$8:$B$83,2,FALSE))</f>
        <v>14</v>
      </c>
    </row>
    <row r="581" spans="1:17" x14ac:dyDescent="0.25">
      <c r="A581" s="42">
        <v>45708</v>
      </c>
      <c r="B581" s="56">
        <v>3</v>
      </c>
      <c r="C581" t="s">
        <v>68</v>
      </c>
      <c r="D581" t="s">
        <v>69</v>
      </c>
      <c r="E581" t="s">
        <v>557</v>
      </c>
      <c r="G581" s="63">
        <v>103.03</v>
      </c>
      <c r="H581">
        <v>1</v>
      </c>
      <c r="I581" s="63">
        <v>103.03</v>
      </c>
      <c r="J581" s="42">
        <v>45710</v>
      </c>
      <c r="K581" t="s">
        <v>67</v>
      </c>
      <c r="L581" t="s">
        <v>456</v>
      </c>
      <c r="N581" t="str">
        <f t="shared" si="27"/>
        <v>NÃO</v>
      </c>
      <c r="O581" t="str">
        <f t="shared" si="29"/>
        <v/>
      </c>
      <c r="P581" s="52" t="str">
        <f t="shared" si="28"/>
        <v>45708317254509000163BOLETO ART 
103,0345710</v>
      </c>
      <c r="Q581" s="1">
        <f>IF(A581=0,"",VLOOKUP($A581,RESUMO!$A$8:$B$83,2,FALSE))</f>
        <v>14</v>
      </c>
    </row>
    <row r="582" spans="1:17" x14ac:dyDescent="0.25">
      <c r="A582" s="42">
        <v>45708</v>
      </c>
      <c r="B582" s="56">
        <v>3</v>
      </c>
      <c r="C582" t="s">
        <v>307</v>
      </c>
      <c r="D582" t="s">
        <v>308</v>
      </c>
      <c r="E582" t="s">
        <v>558</v>
      </c>
      <c r="G582" s="63">
        <v>75</v>
      </c>
      <c r="H582">
        <v>1</v>
      </c>
      <c r="I582" s="63">
        <v>75</v>
      </c>
      <c r="J582" s="42">
        <v>45716</v>
      </c>
      <c r="K582" t="s">
        <v>118</v>
      </c>
      <c r="L582" t="s">
        <v>456</v>
      </c>
      <c r="N582" t="str">
        <f t="shared" si="27"/>
        <v>NÃO</v>
      </c>
      <c r="O582" t="str">
        <f t="shared" si="29"/>
        <v/>
      </c>
      <c r="P582" s="52" t="str">
        <f t="shared" si="28"/>
        <v>45708334713151000109ALUGUEL DE FORMAS E KIT SLUMP - FL 16541
7545716</v>
      </c>
      <c r="Q582" s="1">
        <f>IF(A582=0,"",VLOOKUP($A582,RESUMO!$A$8:$B$83,2,FALSE))</f>
        <v>14</v>
      </c>
    </row>
    <row r="583" spans="1:17" x14ac:dyDescent="0.25">
      <c r="A583" s="42">
        <v>45708</v>
      </c>
      <c r="B583" s="56">
        <v>3</v>
      </c>
      <c r="C583" t="s">
        <v>178</v>
      </c>
      <c r="D583" t="s">
        <v>179</v>
      </c>
      <c r="E583" t="s">
        <v>358</v>
      </c>
      <c r="F583" t="s">
        <v>559</v>
      </c>
      <c r="G583" s="63">
        <v>612.4</v>
      </c>
      <c r="H583">
        <v>1</v>
      </c>
      <c r="I583" s="63">
        <v>612.4</v>
      </c>
      <c r="J583" s="42">
        <v>45715</v>
      </c>
      <c r="K583" t="s">
        <v>32</v>
      </c>
      <c r="L583" t="s">
        <v>456</v>
      </c>
      <c r="N583" t="str">
        <f t="shared" si="27"/>
        <v>NÃO</v>
      </c>
      <c r="O583" t="str">
        <f t="shared" si="29"/>
        <v/>
      </c>
      <c r="P583" s="52" t="str">
        <f t="shared" si="28"/>
        <v>45708332392731000116MATERIAIS DIVERSOS612,445715</v>
      </c>
      <c r="Q583" s="1">
        <f>IF(A583=0,"",VLOOKUP($A583,RESUMO!$A$8:$B$83,2,FALSE))</f>
        <v>14</v>
      </c>
    </row>
    <row r="584" spans="1:17" x14ac:dyDescent="0.25">
      <c r="A584" s="42">
        <v>45708</v>
      </c>
      <c r="B584" s="56">
        <v>5</v>
      </c>
      <c r="C584" t="s">
        <v>560</v>
      </c>
      <c r="D584" t="s">
        <v>561</v>
      </c>
      <c r="E584" t="s">
        <v>562</v>
      </c>
      <c r="G584" s="63">
        <v>9000</v>
      </c>
      <c r="H584">
        <v>1</v>
      </c>
      <c r="I584" s="63">
        <v>9000</v>
      </c>
      <c r="J584" s="42">
        <v>45702</v>
      </c>
      <c r="K584" t="s">
        <v>46</v>
      </c>
      <c r="L584" t="s">
        <v>563</v>
      </c>
      <c r="N584" t="str">
        <f t="shared" si="27"/>
        <v>NÃO</v>
      </c>
      <c r="O584" t="str">
        <f t="shared" si="29"/>
        <v>SIM</v>
      </c>
      <c r="P584" s="52" t="str">
        <f t="shared" si="28"/>
        <v>45708510338850619PROJETOS MCE ENGENHARIA
900045702</v>
      </c>
      <c r="Q584" s="1">
        <f>IF(A584=0,"",VLOOKUP($A584,RESUMO!$A$8:$B$83,2,FALSE))</f>
        <v>14</v>
      </c>
    </row>
    <row r="585" spans="1:17" x14ac:dyDescent="0.25">
      <c r="A585" s="42">
        <v>45708</v>
      </c>
      <c r="B585" s="56">
        <v>5</v>
      </c>
      <c r="C585" t="s">
        <v>331</v>
      </c>
      <c r="D585" t="s">
        <v>332</v>
      </c>
      <c r="E585" t="s">
        <v>511</v>
      </c>
      <c r="F585" t="s">
        <v>552</v>
      </c>
      <c r="G585" s="63">
        <v>1825.5</v>
      </c>
      <c r="H585">
        <v>1</v>
      </c>
      <c r="I585" s="63">
        <v>1825.5</v>
      </c>
      <c r="J585" s="42">
        <v>45692</v>
      </c>
      <c r="K585" t="s">
        <v>32</v>
      </c>
      <c r="L585" t="s">
        <v>456</v>
      </c>
      <c r="N585" t="str">
        <f t="shared" si="27"/>
        <v>NÃO</v>
      </c>
      <c r="O585" t="str">
        <f t="shared" si="29"/>
        <v>SIM</v>
      </c>
      <c r="P585" s="52" t="str">
        <f t="shared" si="28"/>
        <v>45708505512402000270EMCEKRETE1825,545692</v>
      </c>
      <c r="Q585" s="1">
        <f>IF(A585=0,"",VLOOKUP($A585,RESUMO!$A$8:$B$83,2,FALSE))</f>
        <v>14</v>
      </c>
    </row>
    <row r="586" spans="1:17" x14ac:dyDescent="0.25">
      <c r="A586" s="42">
        <v>45708</v>
      </c>
      <c r="B586">
        <v>2</v>
      </c>
      <c r="C586" t="s">
        <v>17</v>
      </c>
      <c r="D586" t="s">
        <v>18</v>
      </c>
      <c r="E586" t="s">
        <v>564</v>
      </c>
      <c r="G586" s="63">
        <v>4165</v>
      </c>
      <c r="H586">
        <v>1</v>
      </c>
      <c r="I586" s="63">
        <v>4165</v>
      </c>
      <c r="J586" s="42">
        <v>45708</v>
      </c>
      <c r="K586" t="s">
        <v>21</v>
      </c>
      <c r="L586"/>
      <c r="M586" t="s">
        <v>541</v>
      </c>
      <c r="N586" t="str">
        <f t="shared" si="27"/>
        <v>NÃO</v>
      </c>
      <c r="O586" t="str">
        <f t="shared" si="29"/>
        <v/>
      </c>
      <c r="P586" s="52" t="str">
        <f t="shared" si="28"/>
        <v>45708252675571000120ADM OBRA - PARC. 7/34416545708</v>
      </c>
      <c r="Q586" s="1">
        <f>IF(A586=0,"",VLOOKUP($A586,RESUMO!$A$8:$B$83,2,FALSE))</f>
        <v>14</v>
      </c>
    </row>
    <row r="587" spans="1:17" x14ac:dyDescent="0.25">
      <c r="A587" s="42">
        <v>45708</v>
      </c>
      <c r="B587">
        <v>2</v>
      </c>
      <c r="C587" t="s">
        <v>542</v>
      </c>
      <c r="D587" t="s">
        <v>543</v>
      </c>
      <c r="E587" t="s">
        <v>564</v>
      </c>
      <c r="G587" s="63">
        <v>7735</v>
      </c>
      <c r="H587">
        <v>1</v>
      </c>
      <c r="I587" s="63">
        <v>7735</v>
      </c>
      <c r="J587" s="42">
        <v>45708</v>
      </c>
      <c r="K587" t="s">
        <v>21</v>
      </c>
      <c r="L587"/>
      <c r="M587" t="s">
        <v>541</v>
      </c>
      <c r="N587" t="str">
        <f t="shared" si="27"/>
        <v>NÃO</v>
      </c>
      <c r="O587" t="str">
        <f t="shared" si="29"/>
        <v/>
      </c>
      <c r="P587" s="52" t="str">
        <f t="shared" si="28"/>
        <v>45708230104762000107ADM OBRA - PARC. 7/34773545708</v>
      </c>
      <c r="Q587" s="1">
        <f>IF(A587=0,"",VLOOKUP($A587,RESUMO!$A$8:$B$83,2,FALSE))</f>
        <v>14</v>
      </c>
    </row>
  </sheetData>
  <autoFilter ref="A1:O500" xr:uid="{00000000-0009-0000-0000-000000000000}"/>
  <conditionalFormatting sqref="O2:P587">
    <cfRule type="cellIs" dxfId="4" priority="8" operator="equal">
      <formula>""</formula>
    </cfRule>
  </conditionalFormatting>
  <conditionalFormatting sqref="P1">
    <cfRule type="duplicateValues" dxfId="3" priority="13"/>
  </conditionalFormatting>
  <conditionalFormatting sqref="P2:P587">
    <cfRule type="duplicateValues" dxfId="2" priority="58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83"/>
  <sheetViews>
    <sheetView showGridLines="0" zoomScaleNormal="100" workbookViewId="0">
      <selection activeCell="A9" sqref="A9:A8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81" width="8.875" style="1" customWidth="1"/>
    <col min="82" max="16384" width="8.875" style="1"/>
  </cols>
  <sheetData>
    <row r="1" spans="1:20" ht="69.95" customHeight="1" x14ac:dyDescent="0.25">
      <c r="D1" s="2"/>
      <c r="E1" s="2"/>
      <c r="G1" s="71" t="s">
        <v>565</v>
      </c>
      <c r="H1" s="72"/>
      <c r="I1" s="72"/>
      <c r="J1" s="72"/>
      <c r="K1" s="72"/>
      <c r="L1" s="72"/>
      <c r="N1" s="2"/>
      <c r="O1" s="2"/>
      <c r="P1" s="71"/>
      <c r="Q1" s="72"/>
      <c r="R1" s="72"/>
      <c r="S1" s="72"/>
      <c r="T1" s="72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2" t="s">
        <v>566</v>
      </c>
      <c r="B3" s="5"/>
      <c r="D3" s="2"/>
      <c r="E3" s="2"/>
      <c r="K3" s="66" t="s">
        <v>567</v>
      </c>
      <c r="L3" s="67">
        <v>45509</v>
      </c>
      <c r="M3" s="5"/>
      <c r="N3" s="2"/>
      <c r="O3" s="2"/>
      <c r="Q3" s="2"/>
    </row>
    <row r="4" spans="1:20" ht="18.95" customHeight="1" x14ac:dyDescent="0.25">
      <c r="A4" s="3" t="s">
        <v>568</v>
      </c>
      <c r="B4" s="3"/>
      <c r="D4" s="2"/>
      <c r="E4" s="2"/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569</v>
      </c>
      <c r="B6" s="4"/>
      <c r="N6" s="40" t="s">
        <v>570</v>
      </c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571</v>
      </c>
      <c r="B8" s="22" t="s">
        <v>572</v>
      </c>
      <c r="C8" s="11" t="s">
        <v>573</v>
      </c>
      <c r="D8" s="11" t="s">
        <v>574</v>
      </c>
      <c r="E8" s="11" t="s">
        <v>575</v>
      </c>
      <c r="F8" s="11" t="s">
        <v>576</v>
      </c>
      <c r="G8" s="11" t="s">
        <v>577</v>
      </c>
      <c r="H8" s="11" t="s">
        <v>578</v>
      </c>
      <c r="I8" s="38" t="s">
        <v>579</v>
      </c>
      <c r="J8" s="38" t="s">
        <v>580</v>
      </c>
      <c r="K8" s="12" t="s">
        <v>581</v>
      </c>
      <c r="L8" s="13" t="s">
        <v>582</v>
      </c>
      <c r="N8" s="39">
        <v>0</v>
      </c>
    </row>
    <row r="9" spans="1:20" ht="24" customHeight="1" thickTop="1" x14ac:dyDescent="0.25">
      <c r="A9" s="35">
        <v>45509</v>
      </c>
      <c r="B9" s="23">
        <v>1</v>
      </c>
      <c r="C9" s="8">
        <f>SUMIFS(Dados!$I$1:$I$1819,Dados!$B$1:$B$1819,C$7,Dados!$A$1:$A$1819,$A9)</f>
        <v>1750</v>
      </c>
      <c r="D9" s="8">
        <f>SUMIFS(Dados!$I$1:$I$1819,Dados!$B$1:$B$1819,D$7,Dados!$A$1:$A$1819,$A9)</f>
        <v>15988</v>
      </c>
      <c r="E9" s="8">
        <f>SUMIFS(Dados!$I$1:$I$1819,Dados!$B$1:$B$1819,E$7,Dados!$A$1:$A$1819,$A9)</f>
        <v>0</v>
      </c>
      <c r="F9" s="8">
        <f>SUMIFS(Dados!$I$1:$I$1819,Dados!$B$1:$B$1819,F$7,Dados!$A$1:$A$1819,$A9)</f>
        <v>0</v>
      </c>
      <c r="G9" s="8">
        <f>SUMIFS(Dados!$I$1:$I$1819,Dados!$B$1:$B$1819,G$7,Dados!$A$1:$A$1819,$A9)</f>
        <v>46735.8</v>
      </c>
      <c r="H9" s="8">
        <f>SUMIFS(Dados!$I$1:$I$1819,Dados!$B$1:$B$1819,H$7,Dados!$A$1:$A$1819,$A9)</f>
        <v>0</v>
      </c>
      <c r="I9" s="8">
        <f t="shared" ref="I9:I40" si="0">SUM(C9:H9)</f>
        <v>64473.8</v>
      </c>
      <c r="J9" s="8">
        <f t="shared" ref="J9:J40" si="1">ROUND(I9*$N$8,2)</f>
        <v>0</v>
      </c>
      <c r="K9" s="8">
        <f t="shared" ref="K9:K40" si="2">SUM(I9:J9)</f>
        <v>64473.8</v>
      </c>
      <c r="L9" s="9">
        <f>K9</f>
        <v>64473.8</v>
      </c>
      <c r="N9" s="34"/>
    </row>
    <row r="10" spans="1:20" ht="24" customHeight="1" x14ac:dyDescent="0.25">
      <c r="A10" s="35">
        <v>45524</v>
      </c>
      <c r="B10" s="24">
        <f t="shared" ref="B10:B41" si="3">B9+1</f>
        <v>2</v>
      </c>
      <c r="C10" s="8">
        <f>SUMIFS(Dados!$I$1:$I$1819,Dados!$B$1:$B$1819,C$7,Dados!$A$1:$A$1819,$A10)</f>
        <v>6623.8899999999994</v>
      </c>
      <c r="D10" s="8">
        <f>SUMIFS(Dados!$I$1:$I$1819,Dados!$B$1:$B$1819,D$7,Dados!$A$1:$A$1819,$A10)</f>
        <v>15280.18</v>
      </c>
      <c r="E10" s="8">
        <f>SUMIFS(Dados!$I$1:$I$1819,Dados!$B$1:$B$1819,E$7,Dados!$A$1:$A$1819,$A10)</f>
        <v>1494.38</v>
      </c>
      <c r="F10" s="8">
        <f>SUMIFS(Dados!$I$1:$I$1819,Dados!$B$1:$B$1819,F$7,Dados!$A$1:$A$1819,$A10)</f>
        <v>0</v>
      </c>
      <c r="G10" s="8">
        <f>SUMIFS(Dados!$I$1:$I$1819,Dados!$B$1:$B$1819,G$7,Dados!$A$1:$A$1819,$A10)</f>
        <v>10065.200000000001</v>
      </c>
      <c r="H10" s="8">
        <f>SUMIFS(Dados!$I$1:$I$1819,Dados!$B$1:$B$1819,H$7,Dados!$A$1:$A$1819,$A10)</f>
        <v>0</v>
      </c>
      <c r="I10" s="8">
        <f t="shared" si="0"/>
        <v>33463.65</v>
      </c>
      <c r="J10" s="8">
        <f t="shared" si="1"/>
        <v>0</v>
      </c>
      <c r="K10" s="8">
        <f t="shared" si="2"/>
        <v>33463.65</v>
      </c>
      <c r="L10" s="9">
        <f t="shared" ref="L10:L41" si="4">K10+L9</f>
        <v>97937.450000000012</v>
      </c>
      <c r="N10" s="34"/>
    </row>
    <row r="11" spans="1:20" ht="24" customHeight="1" x14ac:dyDescent="0.25">
      <c r="A11" s="35">
        <v>45540</v>
      </c>
      <c r="B11" s="24">
        <f t="shared" si="3"/>
        <v>3</v>
      </c>
      <c r="C11" s="8">
        <f>SUMIFS(Dados!$I$1:$I$1819,Dados!$B$1:$B$1819,C$7,Dados!$A$1:$A$1819,$A11)</f>
        <v>7030.6299999999992</v>
      </c>
      <c r="D11" s="8">
        <f>SUMIFS(Dados!$I$1:$I$1819,Dados!$B$1:$B$1819,D$7,Dados!$A$1:$A$1819,$A11)</f>
        <v>666</v>
      </c>
      <c r="E11" s="8">
        <f>SUMIFS(Dados!$I$1:$I$1819,Dados!$B$1:$B$1819,E$7,Dados!$A$1:$A$1819,$A11)</f>
        <v>6915.74</v>
      </c>
      <c r="F11" s="8">
        <f>SUMIFS(Dados!$I$1:$I$1819,Dados!$B$1:$B$1819,F$7,Dados!$A$1:$A$1819,$A11)</f>
        <v>0</v>
      </c>
      <c r="G11" s="8">
        <f>SUMIFS(Dados!$I$1:$I$1819,Dados!$B$1:$B$1819,G$7,Dados!$A$1:$A$1819,$A11)</f>
        <v>26825.37</v>
      </c>
      <c r="H11" s="8">
        <f>SUMIFS(Dados!$I$1:$I$1819,Dados!$B$1:$B$1819,H$7,Dados!$A$1:$A$1819,$A11)</f>
        <v>0</v>
      </c>
      <c r="I11" s="8">
        <f t="shared" si="0"/>
        <v>41437.74</v>
      </c>
      <c r="J11" s="8">
        <f t="shared" si="1"/>
        <v>0</v>
      </c>
      <c r="K11" s="8">
        <f t="shared" si="2"/>
        <v>41437.74</v>
      </c>
      <c r="L11" s="9">
        <f t="shared" si="4"/>
        <v>139375.19</v>
      </c>
      <c r="N11" s="34"/>
    </row>
    <row r="12" spans="1:20" ht="24" customHeight="1" x14ac:dyDescent="0.25">
      <c r="A12" s="35">
        <v>45555</v>
      </c>
      <c r="B12" s="24">
        <f t="shared" si="3"/>
        <v>4</v>
      </c>
      <c r="C12" s="8">
        <f>SUMIFS(Dados!$I$1:$I$1819,Dados!$B$1:$B$1819,C$7,Dados!$A$1:$A$1819,$A12)</f>
        <v>12368.41</v>
      </c>
      <c r="D12" s="8">
        <f>SUMIFS(Dados!$I$1:$I$1819,Dados!$B$1:$B$1819,D$7,Dados!$A$1:$A$1819,$A12)</f>
        <v>11900</v>
      </c>
      <c r="E12" s="8">
        <f>SUMIFS(Dados!$I$1:$I$1819,Dados!$B$1:$B$1819,E$7,Dados!$A$1:$A$1819,$A12)</f>
        <v>11172.540000000003</v>
      </c>
      <c r="F12" s="8">
        <f>SUMIFS(Dados!$I$1:$I$1819,Dados!$B$1:$B$1819,F$7,Dados!$A$1:$A$1819,$A12)</f>
        <v>0</v>
      </c>
      <c r="G12" s="8">
        <f>SUMIFS(Dados!$I$1:$I$1819,Dados!$B$1:$B$1819,G$7,Dados!$A$1:$A$1819,$A12)</f>
        <v>7533.38</v>
      </c>
      <c r="H12" s="8">
        <f>SUMIFS(Dados!$I$1:$I$1819,Dados!$B$1:$B$1819,H$7,Dados!$A$1:$A$1819,$A12)</f>
        <v>0</v>
      </c>
      <c r="I12" s="8">
        <f t="shared" si="0"/>
        <v>42974.33</v>
      </c>
      <c r="J12" s="8">
        <f t="shared" si="1"/>
        <v>0</v>
      </c>
      <c r="K12" s="8">
        <f t="shared" si="2"/>
        <v>42974.33</v>
      </c>
      <c r="L12" s="9">
        <f t="shared" si="4"/>
        <v>182349.52000000002</v>
      </c>
      <c r="N12" s="34"/>
    </row>
    <row r="13" spans="1:20" ht="24" customHeight="1" x14ac:dyDescent="0.25">
      <c r="A13" s="35">
        <v>45570</v>
      </c>
      <c r="B13" s="24">
        <f t="shared" si="3"/>
        <v>5</v>
      </c>
      <c r="C13" s="8">
        <f>SUMIFS(Dados!$I$1:$I$1819,Dados!$B$1:$B$1819,C$7,Dados!$A$1:$A$1819,$A13)</f>
        <v>19893.73</v>
      </c>
      <c r="D13" s="8">
        <f>SUMIFS(Dados!$I$1:$I$1819,Dados!$B$1:$B$1819,D$7,Dados!$A$1:$A$1819,$A13)</f>
        <v>30280</v>
      </c>
      <c r="E13" s="8">
        <f>SUMIFS(Dados!$I$1:$I$1819,Dados!$B$1:$B$1819,E$7,Dados!$A$1:$A$1819,$A13)</f>
        <v>5379.99</v>
      </c>
      <c r="F13" s="8">
        <f>SUMIFS(Dados!$I$1:$I$1819,Dados!$B$1:$B$1819,F$7,Dados!$A$1:$A$1819,$A13)</f>
        <v>0</v>
      </c>
      <c r="G13" s="8">
        <f>SUMIFS(Dados!$I$1:$I$1819,Dados!$B$1:$B$1819,G$7,Dados!$A$1:$A$1819,$A13)</f>
        <v>81349.48000000001</v>
      </c>
      <c r="H13" s="8">
        <f>SUMIFS(Dados!$I$1:$I$1819,Dados!$B$1:$B$1819,H$7,Dados!$A$1:$A$1819,$A13)</f>
        <v>0</v>
      </c>
      <c r="I13" s="8">
        <f t="shared" si="0"/>
        <v>136903.20000000001</v>
      </c>
      <c r="J13" s="8">
        <f t="shared" si="1"/>
        <v>0</v>
      </c>
      <c r="K13" s="8">
        <f t="shared" si="2"/>
        <v>136903.20000000001</v>
      </c>
      <c r="L13" s="9">
        <f t="shared" si="4"/>
        <v>319252.72000000003</v>
      </c>
      <c r="N13" s="34"/>
    </row>
    <row r="14" spans="1:20" ht="24" customHeight="1" x14ac:dyDescent="0.25">
      <c r="A14" s="35">
        <v>45585</v>
      </c>
      <c r="B14" s="24">
        <f t="shared" si="3"/>
        <v>6</v>
      </c>
      <c r="C14" s="8">
        <f>SUMIFS(Dados!$I$1:$I$1819,Dados!$B$1:$B$1819,C$7,Dados!$A$1:$A$1819,$A14)</f>
        <v>12513.6</v>
      </c>
      <c r="D14" s="8">
        <f>SUMIFS(Dados!$I$1:$I$1819,Dados!$B$1:$B$1819,D$7,Dados!$A$1:$A$1819,$A14)</f>
        <v>750</v>
      </c>
      <c r="E14" s="8">
        <f>SUMIFS(Dados!$I$1:$I$1819,Dados!$B$1:$B$1819,E$7,Dados!$A$1:$A$1819,$A14)</f>
        <v>14752.22</v>
      </c>
      <c r="F14" s="8">
        <f>SUMIFS(Dados!$I$1:$I$1819,Dados!$B$1:$B$1819,F$7,Dados!$A$1:$A$1819,$A14)</f>
        <v>0</v>
      </c>
      <c r="G14" s="8">
        <f>SUMIFS(Dados!$I$1:$I$1819,Dados!$B$1:$B$1819,G$7,Dados!$A$1:$A$1819,$A14)</f>
        <v>74073.569999999992</v>
      </c>
      <c r="H14" s="8">
        <f>SUMIFS(Dados!$I$1:$I$1819,Dados!$B$1:$B$1819,H$7,Dados!$A$1:$A$1819,$A14)</f>
        <v>0</v>
      </c>
      <c r="I14" s="8">
        <f t="shared" si="0"/>
        <v>102089.38999999998</v>
      </c>
      <c r="J14" s="8">
        <f t="shared" si="1"/>
        <v>0</v>
      </c>
      <c r="K14" s="8">
        <f t="shared" si="2"/>
        <v>102089.38999999998</v>
      </c>
      <c r="L14" s="9">
        <f t="shared" si="4"/>
        <v>421342.11</v>
      </c>
      <c r="N14" s="34"/>
    </row>
    <row r="15" spans="1:20" ht="24" customHeight="1" x14ac:dyDescent="0.25">
      <c r="A15" s="35">
        <v>45601</v>
      </c>
      <c r="B15" s="24">
        <f t="shared" si="3"/>
        <v>7</v>
      </c>
      <c r="C15" s="8">
        <f>SUMIFS(Dados!$I$1:$I$1819,Dados!$B$1:$B$1819,C$7,Dados!$A$1:$A$1819,$A15)</f>
        <v>39180.800000000003</v>
      </c>
      <c r="D15" s="8">
        <f>SUMIFS(Dados!$I$1:$I$1819,Dados!$B$1:$B$1819,D$7,Dados!$A$1:$A$1819,$A15)</f>
        <v>2022.2</v>
      </c>
      <c r="E15" s="8">
        <f>SUMIFS(Dados!$I$1:$I$1819,Dados!$B$1:$B$1819,E$7,Dados!$A$1:$A$1819,$A15)</f>
        <v>9597.130000000001</v>
      </c>
      <c r="F15" s="8">
        <f>SUMIFS(Dados!$I$1:$I$1819,Dados!$B$1:$B$1819,F$7,Dados!$A$1:$A$1819,$A15)</f>
        <v>280</v>
      </c>
      <c r="G15" s="8">
        <f>SUMIFS(Dados!$I$1:$I$1819,Dados!$B$1:$B$1819,G$7,Dados!$A$1:$A$1819,$A15)</f>
        <v>23036.5</v>
      </c>
      <c r="H15" s="8">
        <f>SUMIFS(Dados!$I$1:$I$1819,Dados!$B$1:$B$1819,H$7,Dados!$A$1:$A$1819,$A15)</f>
        <v>0</v>
      </c>
      <c r="I15" s="8">
        <f t="shared" si="0"/>
        <v>74116.63</v>
      </c>
      <c r="J15" s="8">
        <f t="shared" si="1"/>
        <v>0</v>
      </c>
      <c r="K15" s="8">
        <f t="shared" si="2"/>
        <v>74116.63</v>
      </c>
      <c r="L15" s="9">
        <f t="shared" si="4"/>
        <v>495458.74</v>
      </c>
      <c r="N15" s="34"/>
    </row>
    <row r="16" spans="1:20" ht="24" customHeight="1" x14ac:dyDescent="0.25">
      <c r="A16" s="35">
        <v>45616</v>
      </c>
      <c r="B16" s="24">
        <f t="shared" si="3"/>
        <v>8</v>
      </c>
      <c r="C16" s="8">
        <f>SUMIFS(Dados!$I$1:$I$1819,Dados!$B$1:$B$1819,C$7,Dados!$A$1:$A$1819,$A16)</f>
        <v>15168.529999999999</v>
      </c>
      <c r="D16" s="8">
        <f>SUMIFS(Dados!$I$1:$I$1819,Dados!$B$1:$B$1819,D$7,Dados!$A$1:$A$1819,$A16)</f>
        <v>136.80000000000001</v>
      </c>
      <c r="E16" s="8">
        <f>SUMIFS(Dados!$I$1:$I$1819,Dados!$B$1:$B$1819,E$7,Dados!$A$1:$A$1819,$A16)</f>
        <v>19672.03</v>
      </c>
      <c r="F16" s="8">
        <f>SUMIFS(Dados!$I$1:$I$1819,Dados!$B$1:$B$1819,F$7,Dados!$A$1:$A$1819,$A16)</f>
        <v>0</v>
      </c>
      <c r="G16" s="8">
        <f>SUMIFS(Dados!$I$1:$I$1819,Dados!$B$1:$B$1819,G$7,Dados!$A$1:$A$1819,$A16)</f>
        <v>12114.5</v>
      </c>
      <c r="H16" s="8">
        <f>SUMIFS(Dados!$I$1:$I$1819,Dados!$B$1:$B$1819,H$7,Dados!$A$1:$A$1819,$A16)</f>
        <v>0</v>
      </c>
      <c r="I16" s="8">
        <f t="shared" si="0"/>
        <v>47091.86</v>
      </c>
      <c r="J16" s="8">
        <f t="shared" si="1"/>
        <v>0</v>
      </c>
      <c r="K16" s="8">
        <f t="shared" si="2"/>
        <v>47091.86</v>
      </c>
      <c r="L16" s="9">
        <f t="shared" si="4"/>
        <v>542550.6</v>
      </c>
      <c r="N16" s="34"/>
    </row>
    <row r="17" spans="1:14" ht="24" customHeight="1" x14ac:dyDescent="0.25">
      <c r="A17" s="35">
        <v>45631</v>
      </c>
      <c r="B17" s="24">
        <f t="shared" si="3"/>
        <v>9</v>
      </c>
      <c r="C17" s="8">
        <f>SUMIFS(Dados!$I$1:$I$1819,Dados!$B$1:$B$1819,C$7,Dados!$A$1:$A$1819,$A17)</f>
        <v>20988.309999999998</v>
      </c>
      <c r="D17" s="8">
        <f>SUMIFS(Dados!$I$1:$I$1819,Dados!$B$1:$B$1819,D$7,Dados!$A$1:$A$1819,$A17)</f>
        <v>14449.5</v>
      </c>
      <c r="E17" s="8">
        <f>SUMIFS(Dados!$I$1:$I$1819,Dados!$B$1:$B$1819,E$7,Dados!$A$1:$A$1819,$A17)</f>
        <v>10884.65</v>
      </c>
      <c r="F17" s="8">
        <f>SUMIFS(Dados!$I$1:$I$1819,Dados!$B$1:$B$1819,F$7,Dados!$A$1:$A$1819,$A17)</f>
        <v>0</v>
      </c>
      <c r="G17" s="8">
        <f>SUMIFS(Dados!$I$1:$I$1819,Dados!$B$1:$B$1819,G$7,Dados!$A$1:$A$1819,$A17)</f>
        <v>24008.77</v>
      </c>
      <c r="H17" s="8">
        <f>SUMIFS(Dados!$I$1:$I$1819,Dados!$B$1:$B$1819,H$7,Dados!$A$1:$A$1819,$A17)</f>
        <v>0</v>
      </c>
      <c r="I17" s="8">
        <f t="shared" si="0"/>
        <v>70331.23</v>
      </c>
      <c r="J17" s="8">
        <f t="shared" si="1"/>
        <v>0</v>
      </c>
      <c r="K17" s="8">
        <f t="shared" si="2"/>
        <v>70331.23</v>
      </c>
      <c r="L17" s="9">
        <f t="shared" si="4"/>
        <v>612881.82999999996</v>
      </c>
      <c r="N17" s="34"/>
    </row>
    <row r="18" spans="1:14" ht="24" customHeight="1" x14ac:dyDescent="0.25">
      <c r="A18" s="35">
        <v>45646</v>
      </c>
      <c r="B18" s="24">
        <f t="shared" si="3"/>
        <v>10</v>
      </c>
      <c r="C18" s="8">
        <f>SUMIFS(Dados!$I$1:$I$1819,Dados!$B$1:$B$1819,C$7,Dados!$A$1:$A$1819,$A18)</f>
        <v>20165.030000000002</v>
      </c>
      <c r="D18" s="8">
        <f>SUMIFS(Dados!$I$1:$I$1819,Dados!$B$1:$B$1819,D$7,Dados!$A$1:$A$1819,$A18)</f>
        <v>3160</v>
      </c>
      <c r="E18" s="8">
        <f>SUMIFS(Dados!$I$1:$I$1819,Dados!$B$1:$B$1819,E$7,Dados!$A$1:$A$1819,$A18)</f>
        <v>30202.31</v>
      </c>
      <c r="F18" s="8">
        <f>SUMIFS(Dados!$I$1:$I$1819,Dados!$B$1:$B$1819,F$7,Dados!$A$1:$A$1819,$A18)</f>
        <v>0</v>
      </c>
      <c r="G18" s="8">
        <f>SUMIFS(Dados!$I$1:$I$1819,Dados!$B$1:$B$1819,G$7,Dados!$A$1:$A$1819,$A18)</f>
        <v>27079</v>
      </c>
      <c r="H18" s="8">
        <f>SUMIFS(Dados!$I$1:$I$1819,Dados!$B$1:$B$1819,H$7,Dados!$A$1:$A$1819,$A18)</f>
        <v>0</v>
      </c>
      <c r="I18" s="8">
        <f t="shared" si="0"/>
        <v>80606.34</v>
      </c>
      <c r="J18" s="8">
        <f t="shared" si="1"/>
        <v>0</v>
      </c>
      <c r="K18" s="8">
        <f t="shared" si="2"/>
        <v>80606.34</v>
      </c>
      <c r="L18" s="9">
        <f t="shared" si="4"/>
        <v>693488.16999999993</v>
      </c>
      <c r="N18" s="34"/>
    </row>
    <row r="19" spans="1:14" ht="24" customHeight="1" x14ac:dyDescent="0.25">
      <c r="A19" s="35">
        <v>45662</v>
      </c>
      <c r="B19" s="24">
        <f t="shared" si="3"/>
        <v>11</v>
      </c>
      <c r="C19" s="8">
        <f>SUMIFS(Dados!$I$1:$I$1819,Dados!$B$1:$B$1819,C$7,Dados!$A$1:$A$1819,$A19)</f>
        <v>22845.33</v>
      </c>
      <c r="D19" s="8">
        <f>SUMIFS(Dados!$I$1:$I$1819,Dados!$B$1:$B$1819,D$7,Dados!$A$1:$A$1819,$A19)</f>
        <v>2016.7</v>
      </c>
      <c r="E19" s="8">
        <f>SUMIFS(Dados!$I$1:$I$1819,Dados!$B$1:$B$1819,E$7,Dados!$A$1:$A$1819,$A19)</f>
        <v>6852.7</v>
      </c>
      <c r="F19" s="8">
        <f>SUMIFS(Dados!$I$1:$I$1819,Dados!$B$1:$B$1819,F$7,Dados!$A$1:$A$1819,$A19)</f>
        <v>0</v>
      </c>
      <c r="G19" s="8">
        <f>SUMIFS(Dados!$I$1:$I$1819,Dados!$B$1:$B$1819,G$7,Dados!$A$1:$A$1819,$A19)</f>
        <v>0</v>
      </c>
      <c r="H19" s="8">
        <f>SUMIFS(Dados!$I$1:$I$1819,Dados!$B$1:$B$1819,H$7,Dados!$A$1:$A$1819,$A19)</f>
        <v>0</v>
      </c>
      <c r="I19" s="8">
        <f t="shared" si="0"/>
        <v>31714.730000000003</v>
      </c>
      <c r="J19" s="8">
        <f t="shared" si="1"/>
        <v>0</v>
      </c>
      <c r="K19" s="8">
        <f t="shared" si="2"/>
        <v>31714.730000000003</v>
      </c>
      <c r="L19" s="9">
        <f t="shared" si="4"/>
        <v>725202.89999999991</v>
      </c>
      <c r="N19" s="34"/>
    </row>
    <row r="20" spans="1:14" ht="24" customHeight="1" x14ac:dyDescent="0.25">
      <c r="A20" s="35">
        <v>45677</v>
      </c>
      <c r="B20" s="24">
        <f t="shared" si="3"/>
        <v>12</v>
      </c>
      <c r="C20" s="8">
        <f>SUMIFS(Dados!$I$1:$I$1819,Dados!$B$1:$B$1819,C$7,Dados!$A$1:$A$1819,$A20)</f>
        <v>13762.199999999999</v>
      </c>
      <c r="D20" s="8">
        <f>SUMIFS(Dados!$I$1:$I$1819,Dados!$B$1:$B$1819,D$7,Dados!$A$1:$A$1819,$A20)</f>
        <v>0</v>
      </c>
      <c r="E20" s="8">
        <f>SUMIFS(Dados!$I$1:$I$1819,Dados!$B$1:$B$1819,E$7,Dados!$A$1:$A$1819,$A20)</f>
        <v>21752.07</v>
      </c>
      <c r="F20" s="8">
        <f>SUMIFS(Dados!$I$1:$I$1819,Dados!$B$1:$B$1819,F$7,Dados!$A$1:$A$1819,$A20)</f>
        <v>0</v>
      </c>
      <c r="G20" s="8">
        <f>SUMIFS(Dados!$I$1:$I$1819,Dados!$B$1:$B$1819,G$7,Dados!$A$1:$A$1819,$A20)</f>
        <v>94885.62</v>
      </c>
      <c r="H20" s="8">
        <f>SUMIFS(Dados!$I$1:$I$1819,Dados!$B$1:$B$1819,H$7,Dados!$A$1:$A$1819,$A20)</f>
        <v>0</v>
      </c>
      <c r="I20" s="8">
        <f t="shared" si="0"/>
        <v>130399.88999999998</v>
      </c>
      <c r="J20" s="8">
        <f t="shared" si="1"/>
        <v>0</v>
      </c>
      <c r="K20" s="8">
        <f t="shared" si="2"/>
        <v>130399.88999999998</v>
      </c>
      <c r="L20" s="9">
        <f t="shared" si="4"/>
        <v>855602.78999999992</v>
      </c>
      <c r="N20" s="34"/>
    </row>
    <row r="21" spans="1:14" ht="24" customHeight="1" x14ac:dyDescent="0.25">
      <c r="A21" s="35">
        <v>45693</v>
      </c>
      <c r="B21" s="24">
        <f t="shared" si="3"/>
        <v>13</v>
      </c>
      <c r="C21" s="8">
        <f>SUMIFS(Dados!$I$1:$I$1819,Dados!$B$1:$B$1819,C$7,Dados!$A$1:$A$1819,$A21)</f>
        <v>28207.87</v>
      </c>
      <c r="D21" s="8">
        <f>SUMIFS(Dados!$I$1:$I$1819,Dados!$B$1:$B$1819,D$7,Dados!$A$1:$A$1819,$A21)</f>
        <v>13984.8</v>
      </c>
      <c r="E21" s="8">
        <f>SUMIFS(Dados!$I$1:$I$1819,Dados!$B$1:$B$1819,E$7,Dados!$A$1:$A$1819,$A21)</f>
        <v>6829.61</v>
      </c>
      <c r="F21" s="8">
        <f>SUMIFS(Dados!$I$1:$I$1819,Dados!$B$1:$B$1819,F$7,Dados!$A$1:$A$1819,$A21)</f>
        <v>0</v>
      </c>
      <c r="G21" s="8">
        <f>SUMIFS(Dados!$I$1:$I$1819,Dados!$B$1:$B$1819,G$7,Dados!$A$1:$A$1819,$A21)</f>
        <v>38906.04</v>
      </c>
      <c r="H21" s="8">
        <f>SUMIFS(Dados!$I$1:$I$1819,Dados!$B$1:$B$1819,H$7,Dados!$A$1:$A$1819,$A21)</f>
        <v>0</v>
      </c>
      <c r="I21" s="8">
        <f t="shared" si="0"/>
        <v>87928.320000000007</v>
      </c>
      <c r="J21" s="8">
        <f t="shared" si="1"/>
        <v>0</v>
      </c>
      <c r="K21" s="8">
        <f t="shared" si="2"/>
        <v>87928.320000000007</v>
      </c>
      <c r="L21" s="9">
        <f t="shared" si="4"/>
        <v>943531.10999999987</v>
      </c>
      <c r="N21" s="34"/>
    </row>
    <row r="22" spans="1:14" ht="24" customHeight="1" x14ac:dyDescent="0.25">
      <c r="A22" s="35">
        <v>45708</v>
      </c>
      <c r="B22" s="24">
        <f t="shared" si="3"/>
        <v>14</v>
      </c>
      <c r="C22" s="8">
        <f>SUMIFS(Dados!$I$1:$I$1819,Dados!$B$1:$B$1819,C$7,Dados!$A$1:$A$1819,$A22)</f>
        <v>15532.800000000001</v>
      </c>
      <c r="D22" s="8">
        <f>SUMIFS(Dados!$I$1:$I$1819,Dados!$B$1:$B$1819,D$7,Dados!$A$1:$A$1819,$A22)</f>
        <v>13900</v>
      </c>
      <c r="E22" s="8">
        <f>SUMIFS(Dados!$I$1:$I$1819,Dados!$B$1:$B$1819,E$7,Dados!$A$1:$A$1819,$A22)</f>
        <v>16203.11</v>
      </c>
      <c r="F22" s="8">
        <f>SUMIFS(Dados!$I$1:$I$1819,Dados!$B$1:$B$1819,F$7,Dados!$A$1:$A$1819,$A22)</f>
        <v>0</v>
      </c>
      <c r="G22" s="8">
        <f>SUMIFS(Dados!$I$1:$I$1819,Dados!$B$1:$B$1819,G$7,Dados!$A$1:$A$1819,$A22)</f>
        <v>10825.5</v>
      </c>
      <c r="H22" s="8">
        <f>SUMIFS(Dados!$I$1:$I$1819,Dados!$B$1:$B$1819,H$7,Dados!$A$1:$A$1819,$A22)</f>
        <v>0</v>
      </c>
      <c r="I22" s="8">
        <f t="shared" si="0"/>
        <v>56461.41</v>
      </c>
      <c r="J22" s="8">
        <f t="shared" si="1"/>
        <v>0</v>
      </c>
      <c r="K22" s="8">
        <f t="shared" si="2"/>
        <v>56461.41</v>
      </c>
      <c r="L22" s="9">
        <f t="shared" si="4"/>
        <v>999992.5199999999</v>
      </c>
      <c r="N22" s="34"/>
    </row>
    <row r="23" spans="1:14" ht="24" customHeight="1" x14ac:dyDescent="0.25">
      <c r="A23" s="35">
        <v>45721</v>
      </c>
      <c r="B23" s="24">
        <f t="shared" si="3"/>
        <v>15</v>
      </c>
      <c r="C23" s="8">
        <f>SUMIFS(Dados!$I$1:$I$1819,Dados!$B$1:$B$1819,C$7,Dados!$A$1:$A$1819,$A23)</f>
        <v>0</v>
      </c>
      <c r="D23" s="8">
        <f>SUMIFS(Dados!$I$1:$I$1819,Dados!$B$1:$B$1819,D$7,Dados!$A$1:$A$1819,$A23)</f>
        <v>0</v>
      </c>
      <c r="E23" s="8">
        <f>SUMIFS(Dados!$I$1:$I$1819,Dados!$B$1:$B$1819,E$7,Dados!$A$1:$A$1819,$A23)</f>
        <v>0</v>
      </c>
      <c r="F23" s="8">
        <f>SUMIFS(Dados!$I$1:$I$1819,Dados!$B$1:$B$1819,F$7,Dados!$A$1:$A$1819,$A23)</f>
        <v>0</v>
      </c>
      <c r="G23" s="8">
        <f>SUMIFS(Dados!$I$1:$I$1819,Dados!$B$1:$B$1819,G$7,Dados!$A$1:$A$1819,$A23)</f>
        <v>0</v>
      </c>
      <c r="H23" s="8">
        <f>SUMIFS(Dados!$I$1:$I$1819,Dados!$B$1:$B$1819,H$7,Dados!$A$1:$A$1819,$A23)</f>
        <v>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9">
        <f t="shared" si="4"/>
        <v>999992.5199999999</v>
      </c>
      <c r="N23" s="34"/>
    </row>
    <row r="24" spans="1:14" ht="24" customHeight="1" x14ac:dyDescent="0.25">
      <c r="A24" s="35">
        <v>45736</v>
      </c>
      <c r="B24" s="24">
        <f t="shared" si="3"/>
        <v>16</v>
      </c>
      <c r="C24" s="8">
        <f>SUMIFS(Dados!$I$1:$I$1819,Dados!$B$1:$B$1819,C$7,Dados!$A$1:$A$1819,$A24)</f>
        <v>0</v>
      </c>
      <c r="D24" s="8">
        <f>SUMIFS(Dados!$I$1:$I$1819,Dados!$B$1:$B$1819,D$7,Dados!$A$1:$A$1819,$A24)</f>
        <v>0</v>
      </c>
      <c r="E24" s="8">
        <f>SUMIFS(Dados!$I$1:$I$1819,Dados!$B$1:$B$1819,E$7,Dados!$A$1:$A$1819,$A24)</f>
        <v>0</v>
      </c>
      <c r="F24" s="8">
        <f>SUMIFS(Dados!$I$1:$I$1819,Dados!$B$1:$B$1819,F$7,Dados!$A$1:$A$1819,$A24)</f>
        <v>0</v>
      </c>
      <c r="G24" s="8">
        <f>SUMIFS(Dados!$I$1:$I$1819,Dados!$B$1:$B$1819,G$7,Dados!$A$1:$A$1819,$A24)</f>
        <v>0</v>
      </c>
      <c r="H24" s="8">
        <f>SUMIFS(Dados!$I$1:$I$1819,Dados!$B$1:$B$1819,H$7,Dados!$A$1:$A$1819,$A24)</f>
        <v>0</v>
      </c>
      <c r="I24" s="8">
        <f t="shared" si="0"/>
        <v>0</v>
      </c>
      <c r="J24" s="8">
        <f t="shared" si="1"/>
        <v>0</v>
      </c>
      <c r="K24" s="7">
        <f t="shared" si="2"/>
        <v>0</v>
      </c>
      <c r="L24" s="9">
        <f t="shared" si="4"/>
        <v>999992.5199999999</v>
      </c>
      <c r="N24" s="34"/>
    </row>
    <row r="25" spans="1:14" ht="24" customHeight="1" x14ac:dyDescent="0.25">
      <c r="A25" s="35">
        <v>45752</v>
      </c>
      <c r="B25" s="24">
        <f t="shared" si="3"/>
        <v>17</v>
      </c>
      <c r="C25" s="8">
        <f>SUMIFS(Dados!$I$1:$I$1819,Dados!$B$1:$B$1819,C$7,Dados!$A$1:$A$1819,$A25)</f>
        <v>0</v>
      </c>
      <c r="D25" s="8">
        <f>SUMIFS(Dados!$I$1:$I$1819,Dados!$B$1:$B$1819,D$7,Dados!$A$1:$A$1819,$A25)</f>
        <v>0</v>
      </c>
      <c r="E25" s="8">
        <f>SUMIFS(Dados!$I$1:$I$1819,Dados!$B$1:$B$1819,E$7,Dados!$A$1:$A$1819,$A25)</f>
        <v>0</v>
      </c>
      <c r="F25" s="8">
        <f>SUMIFS(Dados!$I$1:$I$1819,Dados!$B$1:$B$1819,F$7,Dados!$A$1:$A$1819,$A25)</f>
        <v>0</v>
      </c>
      <c r="G25" s="8">
        <f>SUMIFS(Dados!$I$1:$I$1819,Dados!$B$1:$B$1819,G$7,Dados!$A$1:$A$1819,$A25)</f>
        <v>0</v>
      </c>
      <c r="H25" s="8">
        <f>SUMIFS(Dados!$I$1:$I$1819,Dados!$B$1:$B$1819,H$7,Dados!$A$1:$A$1819,$A25)</f>
        <v>0</v>
      </c>
      <c r="I25" s="8">
        <f t="shared" si="0"/>
        <v>0</v>
      </c>
      <c r="J25" s="8">
        <f t="shared" si="1"/>
        <v>0</v>
      </c>
      <c r="K25" s="7">
        <f t="shared" si="2"/>
        <v>0</v>
      </c>
      <c r="L25" s="9">
        <f t="shared" si="4"/>
        <v>999992.5199999999</v>
      </c>
      <c r="N25" s="34"/>
    </row>
    <row r="26" spans="1:14" ht="24" customHeight="1" x14ac:dyDescent="0.25">
      <c r="A26" s="35">
        <v>45767</v>
      </c>
      <c r="B26" s="24">
        <f t="shared" si="3"/>
        <v>18</v>
      </c>
      <c r="C26" s="8">
        <f>SUMIFS(Dados!$I$1:$I$1819,Dados!$B$1:$B$1819,C$7,Dados!$A$1:$A$1819,$A26)</f>
        <v>0</v>
      </c>
      <c r="D26" s="8">
        <f>SUMIFS(Dados!$I$1:$I$1819,Dados!$B$1:$B$1819,D$7,Dados!$A$1:$A$1819,$A26)</f>
        <v>0</v>
      </c>
      <c r="E26" s="8">
        <f>SUMIFS(Dados!$I$1:$I$1819,Dados!$B$1:$B$1819,E$7,Dados!$A$1:$A$1819,$A26)</f>
        <v>0</v>
      </c>
      <c r="F26" s="8">
        <f>SUMIFS(Dados!$I$1:$I$1819,Dados!$B$1:$B$1819,F$7,Dados!$A$1:$A$1819,$A26)</f>
        <v>0</v>
      </c>
      <c r="G26" s="8">
        <f>SUMIFS(Dados!$I$1:$I$1819,Dados!$B$1:$B$1819,G$7,Dados!$A$1:$A$1819,$A26)</f>
        <v>0</v>
      </c>
      <c r="H26" s="8">
        <f>SUMIFS(Dados!$I$1:$I$1819,Dados!$B$1:$B$1819,H$7,Dados!$A$1:$A$1819,$A26)</f>
        <v>0</v>
      </c>
      <c r="I26" s="8">
        <f t="shared" si="0"/>
        <v>0</v>
      </c>
      <c r="J26" s="8">
        <f t="shared" si="1"/>
        <v>0</v>
      </c>
      <c r="K26" s="7">
        <f t="shared" si="2"/>
        <v>0</v>
      </c>
      <c r="L26" s="9">
        <f t="shared" si="4"/>
        <v>999992.5199999999</v>
      </c>
      <c r="N26" s="34"/>
    </row>
    <row r="27" spans="1:14" ht="24" customHeight="1" x14ac:dyDescent="0.25">
      <c r="A27" s="35">
        <v>45782</v>
      </c>
      <c r="B27" s="24">
        <f t="shared" si="3"/>
        <v>19</v>
      </c>
      <c r="C27" s="8">
        <f>SUMIFS(Dados!$I$1:$I$1819,Dados!$B$1:$B$1819,C$7,Dados!$A$1:$A$1819,$A27)</f>
        <v>0</v>
      </c>
      <c r="D27" s="8">
        <f>SUMIFS(Dados!$I$1:$I$1819,Dados!$B$1:$B$1819,D$7,Dados!$A$1:$A$1819,$A27)</f>
        <v>0</v>
      </c>
      <c r="E27" s="8">
        <f>SUMIFS(Dados!$I$1:$I$1819,Dados!$B$1:$B$1819,E$7,Dados!$A$1:$A$1819,$A27)</f>
        <v>0</v>
      </c>
      <c r="F27" s="8">
        <f>SUMIFS(Dados!$I$1:$I$1819,Dados!$B$1:$B$1819,F$7,Dados!$A$1:$A$1819,$A27)</f>
        <v>0</v>
      </c>
      <c r="G27" s="8">
        <f>SUMIFS(Dados!$I$1:$I$1819,Dados!$B$1:$B$1819,G$7,Dados!$A$1:$A$1819,$A27)</f>
        <v>0</v>
      </c>
      <c r="H27" s="8">
        <f>SUMIFS(Dados!$I$1:$I$1819,Dados!$B$1:$B$1819,H$7,Dados!$A$1:$A$1819,$A27)</f>
        <v>0</v>
      </c>
      <c r="I27" s="8">
        <f t="shared" si="0"/>
        <v>0</v>
      </c>
      <c r="J27" s="8">
        <f t="shared" si="1"/>
        <v>0</v>
      </c>
      <c r="K27" s="7">
        <f t="shared" si="2"/>
        <v>0</v>
      </c>
      <c r="L27" s="9">
        <f t="shared" si="4"/>
        <v>999992.5199999999</v>
      </c>
      <c r="N27" s="34"/>
    </row>
    <row r="28" spans="1:14" ht="24" customHeight="1" x14ac:dyDescent="0.25">
      <c r="A28" s="35">
        <v>45797</v>
      </c>
      <c r="B28" s="24">
        <f t="shared" si="3"/>
        <v>20</v>
      </c>
      <c r="C28" s="8">
        <f>SUMIFS(Dados!$I$1:$I$1819,Dados!$B$1:$B$1819,C$7,Dados!$A$1:$A$1819,$A28)</f>
        <v>0</v>
      </c>
      <c r="D28" s="8">
        <f>SUMIFS(Dados!$I$1:$I$1819,Dados!$B$1:$B$1819,D$7,Dados!$A$1:$A$1819,$A28)</f>
        <v>0</v>
      </c>
      <c r="E28" s="8">
        <f>SUMIFS(Dados!$I$1:$I$1819,Dados!$B$1:$B$1819,E$7,Dados!$A$1:$A$1819,$A28)</f>
        <v>0</v>
      </c>
      <c r="F28" s="8">
        <f>SUMIFS(Dados!$I$1:$I$1819,Dados!$B$1:$B$1819,F$7,Dados!$A$1:$A$1819,$A28)</f>
        <v>0</v>
      </c>
      <c r="G28" s="8">
        <f>SUMIFS(Dados!$I$1:$I$1819,Dados!$B$1:$B$1819,G$7,Dados!$A$1:$A$1819,$A28)</f>
        <v>0</v>
      </c>
      <c r="H28" s="8">
        <f>SUMIFS(Dados!$I$1:$I$1819,Dados!$B$1:$B$1819,H$7,Dados!$A$1:$A$1819,$A28)</f>
        <v>0</v>
      </c>
      <c r="I28" s="8">
        <f t="shared" si="0"/>
        <v>0</v>
      </c>
      <c r="J28" s="8">
        <f t="shared" si="1"/>
        <v>0</v>
      </c>
      <c r="K28" s="7">
        <f t="shared" si="2"/>
        <v>0</v>
      </c>
      <c r="L28" s="9">
        <f t="shared" si="4"/>
        <v>999992.5199999999</v>
      </c>
      <c r="N28" s="34"/>
    </row>
    <row r="29" spans="1:14" ht="24" customHeight="1" x14ac:dyDescent="0.25">
      <c r="A29" s="35">
        <v>45813</v>
      </c>
      <c r="B29" s="24">
        <f t="shared" si="3"/>
        <v>21</v>
      </c>
      <c r="C29" s="8">
        <f>SUMIFS(Dados!$I$1:$I$1819,Dados!$B$1:$B$1819,C$7,Dados!$A$1:$A$1819,$A29)</f>
        <v>0</v>
      </c>
      <c r="D29" s="8">
        <f>SUMIFS(Dados!$I$1:$I$1819,Dados!$B$1:$B$1819,D$7,Dados!$A$1:$A$1819,$A29)</f>
        <v>0</v>
      </c>
      <c r="E29" s="8">
        <f>SUMIFS(Dados!$I$1:$I$1819,Dados!$B$1:$B$1819,E$7,Dados!$A$1:$A$1819,$A29)</f>
        <v>0</v>
      </c>
      <c r="F29" s="8">
        <f>SUMIFS(Dados!$I$1:$I$1819,Dados!$B$1:$B$1819,F$7,Dados!$A$1:$A$1819,$A29)</f>
        <v>0</v>
      </c>
      <c r="G29" s="8">
        <f>SUMIFS(Dados!$I$1:$I$1819,Dados!$B$1:$B$1819,G$7,Dados!$A$1:$A$1819,$A29)</f>
        <v>0</v>
      </c>
      <c r="H29" s="8">
        <f>SUMIFS(Dados!$I$1:$I$1819,Dados!$B$1:$B$1819,H$7,Dados!$A$1:$A$1819,$A29)</f>
        <v>0</v>
      </c>
      <c r="I29" s="8">
        <f t="shared" si="0"/>
        <v>0</v>
      </c>
      <c r="J29" s="8">
        <f t="shared" si="1"/>
        <v>0</v>
      </c>
      <c r="K29" s="7">
        <f t="shared" si="2"/>
        <v>0</v>
      </c>
      <c r="L29" s="9">
        <f t="shared" si="4"/>
        <v>999992.5199999999</v>
      </c>
      <c r="N29" s="34"/>
    </row>
    <row r="30" spans="1:14" ht="24" customHeight="1" x14ac:dyDescent="0.25">
      <c r="A30" s="35">
        <v>45828</v>
      </c>
      <c r="B30" s="24">
        <f t="shared" si="3"/>
        <v>22</v>
      </c>
      <c r="C30" s="8">
        <f>SUMIFS(Dados!$I$1:$I$1819,Dados!$B$1:$B$1819,C$7,Dados!$A$1:$A$1819,$A30)</f>
        <v>0</v>
      </c>
      <c r="D30" s="8">
        <f>SUMIFS(Dados!$I$1:$I$1819,Dados!$B$1:$B$1819,D$7,Dados!$A$1:$A$1819,$A30)</f>
        <v>0</v>
      </c>
      <c r="E30" s="8">
        <f>SUMIFS(Dados!$I$1:$I$1819,Dados!$B$1:$B$1819,E$7,Dados!$A$1:$A$1819,$A30)</f>
        <v>0</v>
      </c>
      <c r="F30" s="8">
        <f>SUMIFS(Dados!$I$1:$I$1819,Dados!$B$1:$B$1819,F$7,Dados!$A$1:$A$1819,$A30)</f>
        <v>0</v>
      </c>
      <c r="G30" s="8">
        <f>SUMIFS(Dados!$I$1:$I$1819,Dados!$B$1:$B$1819,G$7,Dados!$A$1:$A$1819,$A30)</f>
        <v>0</v>
      </c>
      <c r="H30" s="8">
        <f>SUMIFS(Dados!$I$1:$I$1819,Dados!$B$1:$B$1819,H$7,Dados!$A$1:$A$1819,$A30)</f>
        <v>0</v>
      </c>
      <c r="I30" s="8">
        <f t="shared" si="0"/>
        <v>0</v>
      </c>
      <c r="J30" s="8">
        <f t="shared" si="1"/>
        <v>0</v>
      </c>
      <c r="K30" s="7">
        <f t="shared" si="2"/>
        <v>0</v>
      </c>
      <c r="L30" s="9">
        <f t="shared" si="4"/>
        <v>999992.5199999999</v>
      </c>
      <c r="N30" s="34"/>
    </row>
    <row r="31" spans="1:14" ht="24" customHeight="1" x14ac:dyDescent="0.25">
      <c r="A31" s="35">
        <v>45843</v>
      </c>
      <c r="B31" s="24">
        <f t="shared" si="3"/>
        <v>23</v>
      </c>
      <c r="C31" s="8">
        <f>SUMIFS(Dados!$I$1:$I$1819,Dados!$B$1:$B$1819,C$7,Dados!$A$1:$A$1819,$A31)</f>
        <v>0</v>
      </c>
      <c r="D31" s="8">
        <f>SUMIFS(Dados!$I$1:$I$1819,Dados!$B$1:$B$1819,D$7,Dados!$A$1:$A$1819,$A31)</f>
        <v>0</v>
      </c>
      <c r="E31" s="8">
        <f>SUMIFS(Dados!$I$1:$I$1819,Dados!$B$1:$B$1819,E$7,Dados!$A$1:$A$1819,$A31)</f>
        <v>0</v>
      </c>
      <c r="F31" s="8">
        <f>SUMIFS(Dados!$I$1:$I$1819,Dados!$B$1:$B$1819,F$7,Dados!$A$1:$A$1819,$A31)</f>
        <v>0</v>
      </c>
      <c r="G31" s="8">
        <f>SUMIFS(Dados!$I$1:$I$1819,Dados!$B$1:$B$1819,G$7,Dados!$A$1:$A$1819,$A31)</f>
        <v>0</v>
      </c>
      <c r="H31" s="8">
        <f>SUMIFS(Dados!$I$1:$I$1819,Dados!$B$1:$B$1819,H$7,Dados!$A$1:$A$1819,$A31)</f>
        <v>0</v>
      </c>
      <c r="I31" s="8">
        <f t="shared" si="0"/>
        <v>0</v>
      </c>
      <c r="J31" s="8">
        <f t="shared" si="1"/>
        <v>0</v>
      </c>
      <c r="K31" s="7">
        <f t="shared" si="2"/>
        <v>0</v>
      </c>
      <c r="L31" s="9">
        <f t="shared" si="4"/>
        <v>999992.5199999999</v>
      </c>
      <c r="N31" s="34"/>
    </row>
    <row r="32" spans="1:14" ht="24" customHeight="1" x14ac:dyDescent="0.25">
      <c r="A32" s="35">
        <v>45858</v>
      </c>
      <c r="B32" s="24">
        <f t="shared" si="3"/>
        <v>24</v>
      </c>
      <c r="C32" s="8">
        <f>SUMIFS(Dados!$I$1:$I$1819,Dados!$B$1:$B$1819,C$7,Dados!$A$1:$A$1819,$A32)</f>
        <v>0</v>
      </c>
      <c r="D32" s="8">
        <f>SUMIFS(Dados!$I$1:$I$1819,Dados!$B$1:$B$1819,D$7,Dados!$A$1:$A$1819,$A32)</f>
        <v>0</v>
      </c>
      <c r="E32" s="8">
        <f>SUMIFS(Dados!$I$1:$I$1819,Dados!$B$1:$B$1819,E$7,Dados!$A$1:$A$1819,$A32)</f>
        <v>0</v>
      </c>
      <c r="F32" s="8">
        <f>SUMIFS(Dados!$I$1:$I$1819,Dados!$B$1:$B$1819,F$7,Dados!$A$1:$A$1819,$A32)</f>
        <v>0</v>
      </c>
      <c r="G32" s="8">
        <f>SUMIFS(Dados!$I$1:$I$1819,Dados!$B$1:$B$1819,G$7,Dados!$A$1:$A$1819,$A32)</f>
        <v>0</v>
      </c>
      <c r="H32" s="8">
        <f>SUMIFS(Dados!$I$1:$I$1819,Dados!$B$1:$B$1819,H$7,Dados!$A$1:$A$1819,$A32)</f>
        <v>0</v>
      </c>
      <c r="I32" s="8">
        <f t="shared" si="0"/>
        <v>0</v>
      </c>
      <c r="J32" s="8">
        <f t="shared" si="1"/>
        <v>0</v>
      </c>
      <c r="K32" s="7">
        <f t="shared" si="2"/>
        <v>0</v>
      </c>
      <c r="L32" s="9">
        <f t="shared" si="4"/>
        <v>999992.5199999999</v>
      </c>
      <c r="N32" s="34"/>
    </row>
    <row r="33" spans="1:14" ht="24" customHeight="1" x14ac:dyDescent="0.25">
      <c r="A33" s="35">
        <v>45874</v>
      </c>
      <c r="B33" s="24">
        <f t="shared" si="3"/>
        <v>25</v>
      </c>
      <c r="C33" s="8">
        <f>SUMIFS(Dados!$I$1:$I$1819,Dados!$B$1:$B$1819,C$7,Dados!$A$1:$A$1819,$A33)</f>
        <v>0</v>
      </c>
      <c r="D33" s="8">
        <f>SUMIFS(Dados!$I$1:$I$1819,Dados!$B$1:$B$1819,D$7,Dados!$A$1:$A$1819,$A33)</f>
        <v>0</v>
      </c>
      <c r="E33" s="8">
        <f>SUMIFS(Dados!$I$1:$I$1819,Dados!$B$1:$B$1819,E$7,Dados!$A$1:$A$1819,$A33)</f>
        <v>0</v>
      </c>
      <c r="F33" s="8">
        <f>SUMIFS(Dados!$I$1:$I$1819,Dados!$B$1:$B$1819,F$7,Dados!$A$1:$A$1819,$A33)</f>
        <v>0</v>
      </c>
      <c r="G33" s="8">
        <f>SUMIFS(Dados!$I$1:$I$1819,Dados!$B$1:$B$1819,G$7,Dados!$A$1:$A$1819,$A33)</f>
        <v>0</v>
      </c>
      <c r="H33" s="8">
        <f>SUMIFS(Dados!$I$1:$I$1819,Dados!$B$1:$B$1819,H$7,Dados!$A$1:$A$1819,$A33)</f>
        <v>0</v>
      </c>
      <c r="I33" s="8">
        <f t="shared" si="0"/>
        <v>0</v>
      </c>
      <c r="J33" s="8">
        <f t="shared" si="1"/>
        <v>0</v>
      </c>
      <c r="K33" s="7">
        <f t="shared" si="2"/>
        <v>0</v>
      </c>
      <c r="L33" s="9">
        <f t="shared" si="4"/>
        <v>999992.5199999999</v>
      </c>
      <c r="N33" s="34"/>
    </row>
    <row r="34" spans="1:14" ht="24" customHeight="1" x14ac:dyDescent="0.25">
      <c r="A34" s="35">
        <v>45889</v>
      </c>
      <c r="B34" s="24">
        <f t="shared" si="3"/>
        <v>26</v>
      </c>
      <c r="C34" s="8">
        <f>SUMIFS(Dados!$I$1:$I$1819,Dados!$B$1:$B$1819,C$7,Dados!$A$1:$A$1819,$A34)</f>
        <v>0</v>
      </c>
      <c r="D34" s="8">
        <f>SUMIFS(Dados!$I$1:$I$1819,Dados!$B$1:$B$1819,D$7,Dados!$A$1:$A$1819,$A34)</f>
        <v>0</v>
      </c>
      <c r="E34" s="8">
        <f>SUMIFS(Dados!$I$1:$I$1819,Dados!$B$1:$B$1819,E$7,Dados!$A$1:$A$1819,$A34)</f>
        <v>0</v>
      </c>
      <c r="F34" s="8">
        <f>SUMIFS(Dados!$I$1:$I$1819,Dados!$B$1:$B$1819,F$7,Dados!$A$1:$A$1819,$A34)</f>
        <v>0</v>
      </c>
      <c r="G34" s="8">
        <f>SUMIFS(Dados!$I$1:$I$1819,Dados!$B$1:$B$1819,G$7,Dados!$A$1:$A$1819,$A34)</f>
        <v>0</v>
      </c>
      <c r="H34" s="8">
        <f>SUMIFS(Dados!$I$1:$I$1819,Dados!$B$1:$B$1819,H$7,Dados!$A$1:$A$1819,$A34)</f>
        <v>0</v>
      </c>
      <c r="I34" s="8">
        <f t="shared" si="0"/>
        <v>0</v>
      </c>
      <c r="J34" s="8">
        <f t="shared" si="1"/>
        <v>0</v>
      </c>
      <c r="K34" s="7">
        <f t="shared" si="2"/>
        <v>0</v>
      </c>
      <c r="L34" s="9">
        <f t="shared" si="4"/>
        <v>999992.5199999999</v>
      </c>
      <c r="N34" s="34"/>
    </row>
    <row r="35" spans="1:14" ht="24" customHeight="1" x14ac:dyDescent="0.25">
      <c r="A35" s="35">
        <v>45905</v>
      </c>
      <c r="B35" s="24">
        <f t="shared" si="3"/>
        <v>27</v>
      </c>
      <c r="C35" s="8">
        <f>SUMIFS(Dados!$I$1:$I$1819,Dados!$B$1:$B$1819,C$7,Dados!$A$1:$A$1819,$A35)</f>
        <v>0</v>
      </c>
      <c r="D35" s="8">
        <f>SUMIFS(Dados!$I$1:$I$1819,Dados!$B$1:$B$1819,D$7,Dados!$A$1:$A$1819,$A35)</f>
        <v>0</v>
      </c>
      <c r="E35" s="8">
        <f>SUMIFS(Dados!$I$1:$I$1819,Dados!$B$1:$B$1819,E$7,Dados!$A$1:$A$1819,$A35)</f>
        <v>0</v>
      </c>
      <c r="F35" s="8">
        <f>SUMIFS(Dados!$I$1:$I$1819,Dados!$B$1:$B$1819,F$7,Dados!$A$1:$A$1819,$A35)</f>
        <v>0</v>
      </c>
      <c r="G35" s="8">
        <f>SUMIFS(Dados!$I$1:$I$1819,Dados!$B$1:$B$1819,G$7,Dados!$A$1:$A$1819,$A35)</f>
        <v>0</v>
      </c>
      <c r="H35" s="8">
        <f>SUMIFS(Dados!$I$1:$I$1819,Dados!$B$1:$B$1819,H$7,Dados!$A$1:$A$1819,$A35)</f>
        <v>0</v>
      </c>
      <c r="I35" s="8">
        <f t="shared" si="0"/>
        <v>0</v>
      </c>
      <c r="J35" s="8">
        <f t="shared" si="1"/>
        <v>0</v>
      </c>
      <c r="K35" s="7">
        <f t="shared" si="2"/>
        <v>0</v>
      </c>
      <c r="L35" s="9">
        <f t="shared" si="4"/>
        <v>999992.5199999999</v>
      </c>
      <c r="N35" s="34"/>
    </row>
    <row r="36" spans="1:14" ht="24" customHeight="1" x14ac:dyDescent="0.25">
      <c r="A36" s="35">
        <v>45920</v>
      </c>
      <c r="B36" s="24">
        <f t="shared" si="3"/>
        <v>28</v>
      </c>
      <c r="C36" s="8">
        <f>SUMIFS(Dados!$I$1:$I$1819,Dados!$B$1:$B$1819,C$7,Dados!$A$1:$A$1819,$A36)</f>
        <v>0</v>
      </c>
      <c r="D36" s="8">
        <f>SUMIFS(Dados!$I$1:$I$1819,Dados!$B$1:$B$1819,D$7,Dados!$A$1:$A$1819,$A36)</f>
        <v>0</v>
      </c>
      <c r="E36" s="8">
        <f>SUMIFS(Dados!$I$1:$I$1819,Dados!$B$1:$B$1819,E$7,Dados!$A$1:$A$1819,$A36)</f>
        <v>0</v>
      </c>
      <c r="F36" s="8">
        <f>SUMIFS(Dados!$I$1:$I$1819,Dados!$B$1:$B$1819,F$7,Dados!$A$1:$A$1819,$A36)</f>
        <v>0</v>
      </c>
      <c r="G36" s="8">
        <f>SUMIFS(Dados!$I$1:$I$1819,Dados!$B$1:$B$1819,G$7,Dados!$A$1:$A$1819,$A36)</f>
        <v>0</v>
      </c>
      <c r="H36" s="8">
        <f>SUMIFS(Dados!$I$1:$I$1819,Dados!$B$1:$B$1819,H$7,Dados!$A$1:$A$1819,$A36)</f>
        <v>0</v>
      </c>
      <c r="I36" s="8">
        <f t="shared" si="0"/>
        <v>0</v>
      </c>
      <c r="J36" s="8">
        <f t="shared" si="1"/>
        <v>0</v>
      </c>
      <c r="K36" s="7">
        <f t="shared" si="2"/>
        <v>0</v>
      </c>
      <c r="L36" s="9">
        <f t="shared" si="4"/>
        <v>999992.5199999999</v>
      </c>
      <c r="N36" s="34"/>
    </row>
    <row r="37" spans="1:14" ht="24" customHeight="1" x14ac:dyDescent="0.25">
      <c r="A37" s="35">
        <v>45935</v>
      </c>
      <c r="B37" s="24">
        <f t="shared" si="3"/>
        <v>29</v>
      </c>
      <c r="C37" s="8">
        <f>SUMIFS(Dados!$I$1:$I$1819,Dados!$B$1:$B$1819,C$7,Dados!$A$1:$A$1819,$A37)</f>
        <v>0</v>
      </c>
      <c r="D37" s="8">
        <f>SUMIFS(Dados!$I$1:$I$1819,Dados!$B$1:$B$1819,D$7,Dados!$A$1:$A$1819,$A37)</f>
        <v>0</v>
      </c>
      <c r="E37" s="8">
        <f>SUMIFS(Dados!$I$1:$I$1819,Dados!$B$1:$B$1819,E$7,Dados!$A$1:$A$1819,$A37)</f>
        <v>0</v>
      </c>
      <c r="F37" s="8">
        <f>SUMIFS(Dados!$I$1:$I$1819,Dados!$B$1:$B$1819,F$7,Dados!$A$1:$A$1819,$A37)</f>
        <v>0</v>
      </c>
      <c r="G37" s="8">
        <f>SUMIFS(Dados!$I$1:$I$1819,Dados!$B$1:$B$1819,G$7,Dados!$A$1:$A$1819,$A37)</f>
        <v>0</v>
      </c>
      <c r="H37" s="8">
        <f>SUMIFS(Dados!$I$1:$I$1819,Dados!$B$1:$B$1819,H$7,Dados!$A$1:$A$1819,$A37)</f>
        <v>0</v>
      </c>
      <c r="I37" s="8">
        <f t="shared" si="0"/>
        <v>0</v>
      </c>
      <c r="J37" s="8">
        <f t="shared" si="1"/>
        <v>0</v>
      </c>
      <c r="K37" s="7">
        <f t="shared" si="2"/>
        <v>0</v>
      </c>
      <c r="L37" s="9">
        <f t="shared" si="4"/>
        <v>999992.5199999999</v>
      </c>
      <c r="N37" s="34"/>
    </row>
    <row r="38" spans="1:14" ht="24" customHeight="1" x14ac:dyDescent="0.25">
      <c r="A38" s="35">
        <v>45950</v>
      </c>
      <c r="B38" s="24">
        <f t="shared" si="3"/>
        <v>30</v>
      </c>
      <c r="C38" s="8">
        <f>SUMIFS(Dados!$I$1:$I$1819,Dados!$B$1:$B$1819,C$7,Dados!$A$1:$A$1819,$A38)</f>
        <v>0</v>
      </c>
      <c r="D38" s="8">
        <f>SUMIFS(Dados!$I$1:$I$1819,Dados!$B$1:$B$1819,D$7,Dados!$A$1:$A$1819,$A38)</f>
        <v>0</v>
      </c>
      <c r="E38" s="8">
        <f>SUMIFS(Dados!$I$1:$I$1819,Dados!$B$1:$B$1819,E$7,Dados!$A$1:$A$1819,$A38)</f>
        <v>0</v>
      </c>
      <c r="F38" s="8">
        <f>SUMIFS(Dados!$I$1:$I$1819,Dados!$B$1:$B$1819,F$7,Dados!$A$1:$A$1819,$A38)</f>
        <v>0</v>
      </c>
      <c r="G38" s="8">
        <f>SUMIFS(Dados!$I$1:$I$1819,Dados!$B$1:$B$1819,G$7,Dados!$A$1:$A$1819,$A38)</f>
        <v>0</v>
      </c>
      <c r="H38" s="8">
        <f>SUMIFS(Dados!$I$1:$I$1819,Dados!$B$1:$B$1819,H$7,Dados!$A$1:$A$1819,$A38)</f>
        <v>0</v>
      </c>
      <c r="I38" s="8">
        <f t="shared" si="0"/>
        <v>0</v>
      </c>
      <c r="J38" s="8">
        <f t="shared" si="1"/>
        <v>0</v>
      </c>
      <c r="K38" s="7">
        <f t="shared" si="2"/>
        <v>0</v>
      </c>
      <c r="L38" s="9">
        <f t="shared" si="4"/>
        <v>999992.5199999999</v>
      </c>
      <c r="N38" s="34"/>
    </row>
    <row r="39" spans="1:14" ht="24" customHeight="1" x14ac:dyDescent="0.25">
      <c r="A39" s="35">
        <v>45966</v>
      </c>
      <c r="B39" s="24">
        <f t="shared" si="3"/>
        <v>31</v>
      </c>
      <c r="C39" s="8">
        <f>SUMIFS(Dados!$I$1:$I$1819,Dados!$B$1:$B$1819,C$7,Dados!$A$1:$A$1819,$A39)</f>
        <v>0</v>
      </c>
      <c r="D39" s="8">
        <f>SUMIFS(Dados!$I$1:$I$1819,Dados!$B$1:$B$1819,D$7,Dados!$A$1:$A$1819,$A39)</f>
        <v>0</v>
      </c>
      <c r="E39" s="8">
        <f>SUMIFS(Dados!$I$1:$I$1819,Dados!$B$1:$B$1819,E$7,Dados!$A$1:$A$1819,$A39)</f>
        <v>0</v>
      </c>
      <c r="F39" s="8">
        <f>SUMIFS(Dados!$I$1:$I$1819,Dados!$B$1:$B$1819,F$7,Dados!$A$1:$A$1819,$A39)</f>
        <v>0</v>
      </c>
      <c r="G39" s="8">
        <f>SUMIFS(Dados!$I$1:$I$1819,Dados!$B$1:$B$1819,G$7,Dados!$A$1:$A$1819,$A39)</f>
        <v>0</v>
      </c>
      <c r="H39" s="8">
        <f>SUMIFS(Dados!$I$1:$I$1819,Dados!$B$1:$B$1819,H$7,Dados!$A$1:$A$1819,$A39)</f>
        <v>0</v>
      </c>
      <c r="I39" s="8">
        <f t="shared" si="0"/>
        <v>0</v>
      </c>
      <c r="J39" s="8">
        <f t="shared" si="1"/>
        <v>0</v>
      </c>
      <c r="K39" s="7">
        <f t="shared" si="2"/>
        <v>0</v>
      </c>
      <c r="L39" s="9">
        <f t="shared" si="4"/>
        <v>999992.5199999999</v>
      </c>
      <c r="N39" s="34"/>
    </row>
    <row r="40" spans="1:14" ht="24" customHeight="1" x14ac:dyDescent="0.25">
      <c r="A40" s="35">
        <v>45981</v>
      </c>
      <c r="B40" s="24">
        <f t="shared" si="3"/>
        <v>32</v>
      </c>
      <c r="C40" s="8">
        <f>SUMIFS(Dados!$I$1:$I$1819,Dados!$B$1:$B$1819,C$7,Dados!$A$1:$A$1819,$A40)</f>
        <v>0</v>
      </c>
      <c r="D40" s="8">
        <f>SUMIFS(Dados!$I$1:$I$1819,Dados!$B$1:$B$1819,D$7,Dados!$A$1:$A$1819,$A40)</f>
        <v>0</v>
      </c>
      <c r="E40" s="8">
        <f>SUMIFS(Dados!$I$1:$I$1819,Dados!$B$1:$B$1819,E$7,Dados!$A$1:$A$1819,$A40)</f>
        <v>0</v>
      </c>
      <c r="F40" s="8">
        <f>SUMIFS(Dados!$I$1:$I$1819,Dados!$B$1:$B$1819,F$7,Dados!$A$1:$A$1819,$A40)</f>
        <v>0</v>
      </c>
      <c r="G40" s="8">
        <f>SUMIFS(Dados!$I$1:$I$1819,Dados!$B$1:$B$1819,G$7,Dados!$A$1:$A$1819,$A40)</f>
        <v>0</v>
      </c>
      <c r="H40" s="8">
        <f>SUMIFS(Dados!$I$1:$I$1819,Dados!$B$1:$B$1819,H$7,Dados!$A$1:$A$1819,$A40)</f>
        <v>0</v>
      </c>
      <c r="I40" s="8">
        <f t="shared" si="0"/>
        <v>0</v>
      </c>
      <c r="J40" s="8">
        <f t="shared" si="1"/>
        <v>0</v>
      </c>
      <c r="K40" s="7">
        <f t="shared" si="2"/>
        <v>0</v>
      </c>
      <c r="L40" s="9">
        <f t="shared" si="4"/>
        <v>999992.5199999999</v>
      </c>
      <c r="N40" s="34"/>
    </row>
    <row r="41" spans="1:14" ht="24" customHeight="1" x14ac:dyDescent="0.25">
      <c r="A41" s="35">
        <v>45996</v>
      </c>
      <c r="B41" s="24">
        <f t="shared" si="3"/>
        <v>33</v>
      </c>
      <c r="C41" s="8">
        <f>SUMIFS(Dados!$I$1:$I$1819,Dados!$B$1:$B$1819,C$7,Dados!$A$1:$A$1819,$A41)</f>
        <v>0</v>
      </c>
      <c r="D41" s="8">
        <f>SUMIFS(Dados!$I$1:$I$1819,Dados!$B$1:$B$1819,D$7,Dados!$A$1:$A$1819,$A41)</f>
        <v>0</v>
      </c>
      <c r="E41" s="8">
        <f>SUMIFS(Dados!$I$1:$I$1819,Dados!$B$1:$B$1819,E$7,Dados!$A$1:$A$1819,$A41)</f>
        <v>0</v>
      </c>
      <c r="F41" s="8">
        <f>SUMIFS(Dados!$I$1:$I$1819,Dados!$B$1:$B$1819,F$7,Dados!$A$1:$A$1819,$A41)</f>
        <v>0</v>
      </c>
      <c r="G41" s="8">
        <f>SUMIFS(Dados!$I$1:$I$1819,Dados!$B$1:$B$1819,G$7,Dados!$A$1:$A$1819,$A41)</f>
        <v>0</v>
      </c>
      <c r="H41" s="8">
        <f>SUMIFS(Dados!$I$1:$I$1819,Dados!$B$1:$B$1819,H$7,Dados!$A$1:$A$1819,$A41)</f>
        <v>0</v>
      </c>
      <c r="I41" s="8">
        <f t="shared" ref="I41:I72" si="5">SUM(C41:H41)</f>
        <v>0</v>
      </c>
      <c r="J41" s="8">
        <f t="shared" ref="J41:J72" si="6">ROUND(I41*$N$8,2)</f>
        <v>0</v>
      </c>
      <c r="K41" s="7">
        <f t="shared" ref="K41:K72" si="7">SUM(I41:J41)</f>
        <v>0</v>
      </c>
      <c r="L41" s="9">
        <f t="shared" si="4"/>
        <v>999992.5199999999</v>
      </c>
      <c r="N41" s="34"/>
    </row>
    <row r="42" spans="1:14" ht="24" customHeight="1" x14ac:dyDescent="0.25">
      <c r="A42" s="35">
        <v>46011</v>
      </c>
      <c r="B42" s="24">
        <f t="shared" ref="B42:B73" si="8">B41+1</f>
        <v>34</v>
      </c>
      <c r="C42" s="8">
        <f>SUMIFS(Dados!$I$1:$I$1819,Dados!$B$1:$B$1819,C$7,Dados!$A$1:$A$1819,$A42)</f>
        <v>0</v>
      </c>
      <c r="D42" s="8">
        <f>SUMIFS(Dados!$I$1:$I$1819,Dados!$B$1:$B$1819,D$7,Dados!$A$1:$A$1819,$A42)</f>
        <v>0</v>
      </c>
      <c r="E42" s="8">
        <f>SUMIFS(Dados!$I$1:$I$1819,Dados!$B$1:$B$1819,E$7,Dados!$A$1:$A$1819,$A42)</f>
        <v>0</v>
      </c>
      <c r="F42" s="8">
        <f>SUMIFS(Dados!$I$1:$I$1819,Dados!$B$1:$B$1819,F$7,Dados!$A$1:$A$1819,$A42)</f>
        <v>0</v>
      </c>
      <c r="G42" s="8">
        <f>SUMIFS(Dados!$I$1:$I$1819,Dados!$B$1:$B$1819,G$7,Dados!$A$1:$A$1819,$A42)</f>
        <v>0</v>
      </c>
      <c r="H42" s="8">
        <f>SUMIFS(Dados!$I$1:$I$1819,Dados!$B$1:$B$1819,H$7,Dados!$A$1:$A$1819,$A42)</f>
        <v>0</v>
      </c>
      <c r="I42" s="8">
        <f t="shared" si="5"/>
        <v>0</v>
      </c>
      <c r="J42" s="8">
        <f t="shared" si="6"/>
        <v>0</v>
      </c>
      <c r="K42" s="7">
        <f t="shared" si="7"/>
        <v>0</v>
      </c>
      <c r="L42" s="9">
        <f t="shared" ref="L42:L73" si="9">K42+L41</f>
        <v>999992.5199999999</v>
      </c>
      <c r="N42" s="34"/>
    </row>
    <row r="43" spans="1:14" ht="24" customHeight="1" x14ac:dyDescent="0.25">
      <c r="A43" s="35">
        <v>46027</v>
      </c>
      <c r="B43" s="24">
        <f t="shared" si="8"/>
        <v>35</v>
      </c>
      <c r="C43" s="8">
        <f>SUMIFS(Dados!$I$1:$I$1819,Dados!$B$1:$B$1819,C$7,Dados!$A$1:$A$1819,$A43)</f>
        <v>0</v>
      </c>
      <c r="D43" s="8">
        <f>SUMIFS(Dados!$I$1:$I$1819,Dados!$B$1:$B$1819,D$7,Dados!$A$1:$A$1819,$A43)</f>
        <v>0</v>
      </c>
      <c r="E43" s="8">
        <f>SUMIFS(Dados!$I$1:$I$1819,Dados!$B$1:$B$1819,E$7,Dados!$A$1:$A$1819,$A43)</f>
        <v>0</v>
      </c>
      <c r="F43" s="8">
        <f>SUMIFS(Dados!$I$1:$I$1819,Dados!$B$1:$B$1819,F$7,Dados!$A$1:$A$1819,$A43)</f>
        <v>0</v>
      </c>
      <c r="G43" s="8">
        <f>SUMIFS(Dados!$I$1:$I$1819,Dados!$B$1:$B$1819,G$7,Dados!$A$1:$A$1819,$A43)</f>
        <v>0</v>
      </c>
      <c r="H43" s="8">
        <f>SUMIFS(Dados!$I$1:$I$1819,Dados!$B$1:$B$1819,H$7,Dados!$A$1:$A$1819,$A43)</f>
        <v>0</v>
      </c>
      <c r="I43" s="8">
        <f t="shared" si="5"/>
        <v>0</v>
      </c>
      <c r="J43" s="8">
        <f t="shared" si="6"/>
        <v>0</v>
      </c>
      <c r="K43" s="7">
        <f t="shared" si="7"/>
        <v>0</v>
      </c>
      <c r="L43" s="9">
        <f t="shared" si="9"/>
        <v>999992.5199999999</v>
      </c>
      <c r="N43" s="34"/>
    </row>
    <row r="44" spans="1:14" ht="24" customHeight="1" x14ac:dyDescent="0.25">
      <c r="A44" s="35">
        <v>46042</v>
      </c>
      <c r="B44" s="24">
        <f t="shared" si="8"/>
        <v>36</v>
      </c>
      <c r="C44" s="8">
        <f>SUMIFS(Dados!$I$1:$I$1819,Dados!$B$1:$B$1819,C$7,Dados!$A$1:$A$1819,$A44)</f>
        <v>0</v>
      </c>
      <c r="D44" s="8">
        <f>SUMIFS(Dados!$I$1:$I$1819,Dados!$B$1:$B$1819,D$7,Dados!$A$1:$A$1819,$A44)</f>
        <v>0</v>
      </c>
      <c r="E44" s="8">
        <f>SUMIFS(Dados!$I$1:$I$1819,Dados!$B$1:$B$1819,E$7,Dados!$A$1:$A$1819,$A44)</f>
        <v>0</v>
      </c>
      <c r="F44" s="8">
        <f>SUMIFS(Dados!$I$1:$I$1819,Dados!$B$1:$B$1819,F$7,Dados!$A$1:$A$1819,$A44)</f>
        <v>0</v>
      </c>
      <c r="G44" s="8">
        <f>SUMIFS(Dados!$I$1:$I$1819,Dados!$B$1:$B$1819,G$7,Dados!$A$1:$A$1819,$A44)</f>
        <v>0</v>
      </c>
      <c r="H44" s="8">
        <f>SUMIFS(Dados!$I$1:$I$1819,Dados!$B$1:$B$1819,H$7,Dados!$A$1:$A$1819,$A44)</f>
        <v>0</v>
      </c>
      <c r="I44" s="8">
        <f t="shared" si="5"/>
        <v>0</v>
      </c>
      <c r="J44" s="8">
        <f t="shared" si="6"/>
        <v>0</v>
      </c>
      <c r="K44" s="7">
        <f t="shared" si="7"/>
        <v>0</v>
      </c>
      <c r="L44" s="9">
        <f t="shared" si="9"/>
        <v>999992.5199999999</v>
      </c>
      <c r="N44" s="34"/>
    </row>
    <row r="45" spans="1:14" ht="24" customHeight="1" x14ac:dyDescent="0.25">
      <c r="A45" s="35">
        <v>46058</v>
      </c>
      <c r="B45" s="24">
        <f t="shared" si="8"/>
        <v>37</v>
      </c>
      <c r="C45" s="8">
        <f>SUMIFS(Dados!$I$1:$I$1819,Dados!$B$1:$B$1819,C$7,Dados!$A$1:$A$1819,$A45)</f>
        <v>0</v>
      </c>
      <c r="D45" s="8">
        <f>SUMIFS(Dados!$I$1:$I$1819,Dados!$B$1:$B$1819,D$7,Dados!$A$1:$A$1819,$A45)</f>
        <v>0</v>
      </c>
      <c r="E45" s="8">
        <f>SUMIFS(Dados!$I$1:$I$1819,Dados!$B$1:$B$1819,E$7,Dados!$A$1:$A$1819,$A45)</f>
        <v>0</v>
      </c>
      <c r="F45" s="8">
        <f>SUMIFS(Dados!$I$1:$I$1819,Dados!$B$1:$B$1819,F$7,Dados!$A$1:$A$1819,$A45)</f>
        <v>0</v>
      </c>
      <c r="G45" s="8">
        <f>SUMIFS(Dados!$I$1:$I$1819,Dados!$B$1:$B$1819,G$7,Dados!$A$1:$A$1819,$A45)</f>
        <v>0</v>
      </c>
      <c r="H45" s="8">
        <f>SUMIFS(Dados!$I$1:$I$1819,Dados!$B$1:$B$1819,H$7,Dados!$A$1:$A$1819,$A45)</f>
        <v>0</v>
      </c>
      <c r="I45" s="8">
        <f t="shared" si="5"/>
        <v>0</v>
      </c>
      <c r="J45" s="8">
        <f t="shared" si="6"/>
        <v>0</v>
      </c>
      <c r="K45" s="7">
        <f t="shared" si="7"/>
        <v>0</v>
      </c>
      <c r="L45" s="9">
        <f t="shared" si="9"/>
        <v>999992.5199999999</v>
      </c>
      <c r="N45" s="34"/>
    </row>
    <row r="46" spans="1:14" ht="24" customHeight="1" x14ac:dyDescent="0.25">
      <c r="A46" s="35">
        <v>46073</v>
      </c>
      <c r="B46" s="24">
        <f t="shared" si="8"/>
        <v>38</v>
      </c>
      <c r="C46" s="8">
        <f>SUMIFS(Dados!$I$1:$I$1819,Dados!$B$1:$B$1819,C$7,Dados!$A$1:$A$1819,$A46)</f>
        <v>0</v>
      </c>
      <c r="D46" s="8">
        <f>SUMIFS(Dados!$I$1:$I$1819,Dados!$B$1:$B$1819,D$7,Dados!$A$1:$A$1819,$A46)</f>
        <v>0</v>
      </c>
      <c r="E46" s="8">
        <f>SUMIFS(Dados!$I$1:$I$1819,Dados!$B$1:$B$1819,E$7,Dados!$A$1:$A$1819,$A46)</f>
        <v>0</v>
      </c>
      <c r="F46" s="8">
        <f>SUMIFS(Dados!$I$1:$I$1819,Dados!$B$1:$B$1819,F$7,Dados!$A$1:$A$1819,$A46)</f>
        <v>0</v>
      </c>
      <c r="G46" s="8">
        <f>SUMIFS(Dados!$I$1:$I$1819,Dados!$B$1:$B$1819,G$7,Dados!$A$1:$A$1819,$A46)</f>
        <v>0</v>
      </c>
      <c r="H46" s="8">
        <f>SUMIFS(Dados!$I$1:$I$1819,Dados!$B$1:$B$1819,H$7,Dados!$A$1:$A$1819,$A46)</f>
        <v>0</v>
      </c>
      <c r="I46" s="8">
        <f t="shared" si="5"/>
        <v>0</v>
      </c>
      <c r="J46" s="8">
        <f t="shared" si="6"/>
        <v>0</v>
      </c>
      <c r="K46" s="7">
        <f t="shared" si="7"/>
        <v>0</v>
      </c>
      <c r="L46" s="9">
        <f t="shared" si="9"/>
        <v>999992.5199999999</v>
      </c>
      <c r="N46" s="34"/>
    </row>
    <row r="47" spans="1:14" ht="24" customHeight="1" x14ac:dyDescent="0.25">
      <c r="A47" s="35">
        <v>46086</v>
      </c>
      <c r="B47" s="24">
        <f t="shared" si="8"/>
        <v>39</v>
      </c>
      <c r="C47" s="8">
        <f>SUMIFS(Dados!$I$1:$I$1819,Dados!$B$1:$B$1819,C$7,Dados!$A$1:$A$1819,$A47)</f>
        <v>0</v>
      </c>
      <c r="D47" s="8">
        <f>SUMIFS(Dados!$I$1:$I$1819,Dados!$B$1:$B$1819,D$7,Dados!$A$1:$A$1819,$A47)</f>
        <v>0</v>
      </c>
      <c r="E47" s="8">
        <f>SUMIFS(Dados!$I$1:$I$1819,Dados!$B$1:$B$1819,E$7,Dados!$A$1:$A$1819,$A47)</f>
        <v>0</v>
      </c>
      <c r="F47" s="8">
        <f>SUMIFS(Dados!$I$1:$I$1819,Dados!$B$1:$B$1819,F$7,Dados!$A$1:$A$1819,$A47)</f>
        <v>0</v>
      </c>
      <c r="G47" s="8">
        <f>SUMIFS(Dados!$I$1:$I$1819,Dados!$B$1:$B$1819,G$7,Dados!$A$1:$A$1819,$A47)</f>
        <v>0</v>
      </c>
      <c r="H47" s="8">
        <f>SUMIFS(Dados!$I$1:$I$1819,Dados!$B$1:$B$1819,H$7,Dados!$A$1:$A$1819,$A47)</f>
        <v>0</v>
      </c>
      <c r="I47" s="8">
        <f t="shared" si="5"/>
        <v>0</v>
      </c>
      <c r="J47" s="8">
        <f t="shared" si="6"/>
        <v>0</v>
      </c>
      <c r="K47" s="7">
        <f t="shared" si="7"/>
        <v>0</v>
      </c>
      <c r="L47" s="9">
        <f t="shared" si="9"/>
        <v>999992.5199999999</v>
      </c>
      <c r="N47" s="34"/>
    </row>
    <row r="48" spans="1:14" ht="24" customHeight="1" x14ac:dyDescent="0.25">
      <c r="A48" s="35">
        <v>46101</v>
      </c>
      <c r="B48" s="24">
        <f t="shared" si="8"/>
        <v>40</v>
      </c>
      <c r="C48" s="8">
        <f>SUMIFS(Dados!$I$1:$I$1819,Dados!$B$1:$B$1819,C$7,Dados!$A$1:$A$1819,$A48)</f>
        <v>0</v>
      </c>
      <c r="D48" s="8">
        <f>SUMIFS(Dados!$I$1:$I$1819,Dados!$B$1:$B$1819,D$7,Dados!$A$1:$A$1819,$A48)</f>
        <v>0</v>
      </c>
      <c r="E48" s="8">
        <f>SUMIFS(Dados!$I$1:$I$1819,Dados!$B$1:$B$1819,E$7,Dados!$A$1:$A$1819,$A48)</f>
        <v>0</v>
      </c>
      <c r="F48" s="8">
        <f>SUMIFS(Dados!$I$1:$I$1819,Dados!$B$1:$B$1819,F$7,Dados!$A$1:$A$1819,$A48)</f>
        <v>0</v>
      </c>
      <c r="G48" s="8">
        <f>SUMIFS(Dados!$I$1:$I$1819,Dados!$B$1:$B$1819,G$7,Dados!$A$1:$A$1819,$A48)</f>
        <v>0</v>
      </c>
      <c r="H48" s="8">
        <f>SUMIFS(Dados!$I$1:$I$1819,Dados!$B$1:$B$1819,H$7,Dados!$A$1:$A$1819,$A48)</f>
        <v>0</v>
      </c>
      <c r="I48" s="8">
        <f t="shared" si="5"/>
        <v>0</v>
      </c>
      <c r="J48" s="8">
        <f t="shared" si="6"/>
        <v>0</v>
      </c>
      <c r="K48" s="7">
        <f t="shared" si="7"/>
        <v>0</v>
      </c>
      <c r="L48" s="9">
        <f t="shared" si="9"/>
        <v>999992.5199999999</v>
      </c>
      <c r="N48" s="34"/>
    </row>
    <row r="49" spans="1:14" ht="24" customHeight="1" x14ac:dyDescent="0.25">
      <c r="A49" s="35">
        <v>46117</v>
      </c>
      <c r="B49" s="24">
        <f t="shared" si="8"/>
        <v>41</v>
      </c>
      <c r="C49" s="8">
        <f>SUMIFS(Dados!$I$1:$I$1819,Dados!$B$1:$B$1819,C$7,Dados!$A$1:$A$1819,$A49)</f>
        <v>0</v>
      </c>
      <c r="D49" s="8">
        <f>SUMIFS(Dados!$I$1:$I$1819,Dados!$B$1:$B$1819,D$7,Dados!$A$1:$A$1819,$A49)</f>
        <v>0</v>
      </c>
      <c r="E49" s="8">
        <f>SUMIFS(Dados!$I$1:$I$1819,Dados!$B$1:$B$1819,E$7,Dados!$A$1:$A$1819,$A49)</f>
        <v>0</v>
      </c>
      <c r="F49" s="8">
        <f>SUMIFS(Dados!$I$1:$I$1819,Dados!$B$1:$B$1819,F$7,Dados!$A$1:$A$1819,$A49)</f>
        <v>0</v>
      </c>
      <c r="G49" s="8">
        <f>SUMIFS(Dados!$I$1:$I$1819,Dados!$B$1:$B$1819,G$7,Dados!$A$1:$A$1819,$A49)</f>
        <v>0</v>
      </c>
      <c r="H49" s="8">
        <f>SUMIFS(Dados!$I$1:$I$1819,Dados!$B$1:$B$1819,H$7,Dados!$A$1:$A$1819,$A49)</f>
        <v>0</v>
      </c>
      <c r="I49" s="8">
        <f t="shared" si="5"/>
        <v>0</v>
      </c>
      <c r="J49" s="8">
        <f t="shared" si="6"/>
        <v>0</v>
      </c>
      <c r="K49" s="7">
        <f t="shared" si="7"/>
        <v>0</v>
      </c>
      <c r="L49" s="9">
        <f t="shared" si="9"/>
        <v>999992.5199999999</v>
      </c>
      <c r="N49" s="34"/>
    </row>
    <row r="50" spans="1:14" ht="24" customHeight="1" x14ac:dyDescent="0.25">
      <c r="A50" s="35">
        <v>46132</v>
      </c>
      <c r="B50" s="24">
        <f t="shared" si="8"/>
        <v>42</v>
      </c>
      <c r="C50" s="8">
        <f>SUMIFS(Dados!$I$1:$I$1819,Dados!$B$1:$B$1819,C$7,Dados!$A$1:$A$1819,$A50)</f>
        <v>0</v>
      </c>
      <c r="D50" s="8">
        <f>SUMIFS(Dados!$I$1:$I$1819,Dados!$B$1:$B$1819,D$7,Dados!$A$1:$A$1819,$A50)</f>
        <v>0</v>
      </c>
      <c r="E50" s="8">
        <f>SUMIFS(Dados!$I$1:$I$1819,Dados!$B$1:$B$1819,E$7,Dados!$A$1:$A$1819,$A50)</f>
        <v>0</v>
      </c>
      <c r="F50" s="8">
        <f>SUMIFS(Dados!$I$1:$I$1819,Dados!$B$1:$B$1819,F$7,Dados!$A$1:$A$1819,$A50)</f>
        <v>0</v>
      </c>
      <c r="G50" s="8">
        <f>SUMIFS(Dados!$I$1:$I$1819,Dados!$B$1:$B$1819,G$7,Dados!$A$1:$A$1819,$A50)</f>
        <v>0</v>
      </c>
      <c r="H50" s="8">
        <f>SUMIFS(Dados!$I$1:$I$1819,Dados!$B$1:$B$1819,H$7,Dados!$A$1:$A$1819,$A50)</f>
        <v>0</v>
      </c>
      <c r="I50" s="8">
        <f t="shared" si="5"/>
        <v>0</v>
      </c>
      <c r="J50" s="8">
        <f t="shared" si="6"/>
        <v>0</v>
      </c>
      <c r="K50" s="7">
        <f t="shared" si="7"/>
        <v>0</v>
      </c>
      <c r="L50" s="9">
        <f t="shared" si="9"/>
        <v>999992.5199999999</v>
      </c>
      <c r="N50" s="34"/>
    </row>
    <row r="51" spans="1:14" ht="24" customHeight="1" x14ac:dyDescent="0.25">
      <c r="A51" s="35">
        <v>46147</v>
      </c>
      <c r="B51" s="24">
        <f t="shared" si="8"/>
        <v>43</v>
      </c>
      <c r="C51" s="8">
        <f>SUMIFS(Dados!$I$1:$I$1819,Dados!$B$1:$B$1819,C$7,Dados!$A$1:$A$1819,$A51)</f>
        <v>0</v>
      </c>
      <c r="D51" s="8">
        <f>SUMIFS(Dados!$I$1:$I$1819,Dados!$B$1:$B$1819,D$7,Dados!$A$1:$A$1819,$A51)</f>
        <v>0</v>
      </c>
      <c r="E51" s="8">
        <f>SUMIFS(Dados!$I$1:$I$1819,Dados!$B$1:$B$1819,E$7,Dados!$A$1:$A$1819,$A51)</f>
        <v>0</v>
      </c>
      <c r="F51" s="8">
        <f>SUMIFS(Dados!$I$1:$I$1819,Dados!$B$1:$B$1819,F$7,Dados!$A$1:$A$1819,$A51)</f>
        <v>0</v>
      </c>
      <c r="G51" s="8">
        <f>SUMIFS(Dados!$I$1:$I$1819,Dados!$B$1:$B$1819,G$7,Dados!$A$1:$A$1819,$A51)</f>
        <v>0</v>
      </c>
      <c r="H51" s="8">
        <f>SUMIFS(Dados!$I$1:$I$1819,Dados!$B$1:$B$1819,H$7,Dados!$A$1:$A$1819,$A51)</f>
        <v>0</v>
      </c>
      <c r="I51" s="8">
        <f t="shared" si="5"/>
        <v>0</v>
      </c>
      <c r="J51" s="8">
        <f t="shared" si="6"/>
        <v>0</v>
      </c>
      <c r="K51" s="7">
        <f t="shared" si="7"/>
        <v>0</v>
      </c>
      <c r="L51" s="9">
        <f t="shared" si="9"/>
        <v>999992.5199999999</v>
      </c>
      <c r="N51" s="34"/>
    </row>
    <row r="52" spans="1:14" ht="24" customHeight="1" x14ac:dyDescent="0.25">
      <c r="A52" s="35">
        <v>46162</v>
      </c>
      <c r="B52" s="24">
        <f t="shared" si="8"/>
        <v>44</v>
      </c>
      <c r="C52" s="8">
        <f>SUMIFS(Dados!$I$1:$I$1819,Dados!$B$1:$B$1819,C$7,Dados!$A$1:$A$1819,$A52)</f>
        <v>0</v>
      </c>
      <c r="D52" s="8">
        <f>SUMIFS(Dados!$I$1:$I$1819,Dados!$B$1:$B$1819,D$7,Dados!$A$1:$A$1819,$A52)</f>
        <v>0</v>
      </c>
      <c r="E52" s="8">
        <f>SUMIFS(Dados!$I$1:$I$1819,Dados!$B$1:$B$1819,E$7,Dados!$A$1:$A$1819,$A52)</f>
        <v>0</v>
      </c>
      <c r="F52" s="8">
        <f>SUMIFS(Dados!$I$1:$I$1819,Dados!$B$1:$B$1819,F$7,Dados!$A$1:$A$1819,$A52)</f>
        <v>0</v>
      </c>
      <c r="G52" s="8">
        <f>SUMIFS(Dados!$I$1:$I$1819,Dados!$B$1:$B$1819,G$7,Dados!$A$1:$A$1819,$A52)</f>
        <v>0</v>
      </c>
      <c r="H52" s="8">
        <f>SUMIFS(Dados!$I$1:$I$1819,Dados!$B$1:$B$1819,H$7,Dados!$A$1:$A$1819,$A52)</f>
        <v>0</v>
      </c>
      <c r="I52" s="8">
        <f t="shared" si="5"/>
        <v>0</v>
      </c>
      <c r="J52" s="8">
        <f t="shared" si="6"/>
        <v>0</v>
      </c>
      <c r="K52" s="7">
        <f t="shared" si="7"/>
        <v>0</v>
      </c>
      <c r="L52" s="9">
        <f t="shared" si="9"/>
        <v>999992.5199999999</v>
      </c>
      <c r="N52" s="34"/>
    </row>
    <row r="53" spans="1:14" ht="24" customHeight="1" x14ac:dyDescent="0.25">
      <c r="A53" s="35">
        <v>46178</v>
      </c>
      <c r="B53" s="24">
        <f t="shared" si="8"/>
        <v>45</v>
      </c>
      <c r="C53" s="8">
        <f>SUMIFS(Dados!$I$1:$I$1819,Dados!$B$1:$B$1819,C$7,Dados!$A$1:$A$1819,$A53)</f>
        <v>0</v>
      </c>
      <c r="D53" s="8">
        <f>SUMIFS(Dados!$I$1:$I$1819,Dados!$B$1:$B$1819,D$7,Dados!$A$1:$A$1819,$A53)</f>
        <v>0</v>
      </c>
      <c r="E53" s="8">
        <f>SUMIFS(Dados!$I$1:$I$1819,Dados!$B$1:$B$1819,E$7,Dados!$A$1:$A$1819,$A53)</f>
        <v>0</v>
      </c>
      <c r="F53" s="8">
        <f>SUMIFS(Dados!$I$1:$I$1819,Dados!$B$1:$B$1819,F$7,Dados!$A$1:$A$1819,$A53)</f>
        <v>0</v>
      </c>
      <c r="G53" s="8">
        <f>SUMIFS(Dados!$I$1:$I$1819,Dados!$B$1:$B$1819,G$7,Dados!$A$1:$A$1819,$A53)</f>
        <v>0</v>
      </c>
      <c r="H53" s="8">
        <f>SUMIFS(Dados!$I$1:$I$1819,Dados!$B$1:$B$1819,H$7,Dados!$A$1:$A$1819,$A53)</f>
        <v>0</v>
      </c>
      <c r="I53" s="8">
        <f t="shared" si="5"/>
        <v>0</v>
      </c>
      <c r="J53" s="8">
        <f t="shared" si="6"/>
        <v>0</v>
      </c>
      <c r="K53" s="7">
        <f t="shared" si="7"/>
        <v>0</v>
      </c>
      <c r="L53" s="9">
        <f t="shared" si="9"/>
        <v>999992.5199999999</v>
      </c>
      <c r="N53" s="34"/>
    </row>
    <row r="54" spans="1:14" ht="24" customHeight="1" x14ac:dyDescent="0.25">
      <c r="A54" s="35">
        <v>46193</v>
      </c>
      <c r="B54" s="24">
        <f t="shared" si="8"/>
        <v>46</v>
      </c>
      <c r="C54" s="8">
        <f>SUMIFS(Dados!$I$1:$I$1819,Dados!$B$1:$B$1819,C$7,Dados!$A$1:$A$1819,$A54)</f>
        <v>0</v>
      </c>
      <c r="D54" s="8">
        <f>SUMIFS(Dados!$I$1:$I$1819,Dados!$B$1:$B$1819,D$7,Dados!$A$1:$A$1819,$A54)</f>
        <v>0</v>
      </c>
      <c r="E54" s="8">
        <f>SUMIFS(Dados!$I$1:$I$1819,Dados!$B$1:$B$1819,E$7,Dados!$A$1:$A$1819,$A54)</f>
        <v>0</v>
      </c>
      <c r="F54" s="8">
        <f>SUMIFS(Dados!$I$1:$I$1819,Dados!$B$1:$B$1819,F$7,Dados!$A$1:$A$1819,$A54)</f>
        <v>0</v>
      </c>
      <c r="G54" s="8">
        <f>SUMIFS(Dados!$I$1:$I$1819,Dados!$B$1:$B$1819,G$7,Dados!$A$1:$A$1819,$A54)</f>
        <v>0</v>
      </c>
      <c r="H54" s="8">
        <f>SUMIFS(Dados!$I$1:$I$1819,Dados!$B$1:$B$1819,H$7,Dados!$A$1:$A$1819,$A54)</f>
        <v>0</v>
      </c>
      <c r="I54" s="8">
        <f t="shared" si="5"/>
        <v>0</v>
      </c>
      <c r="J54" s="8">
        <f t="shared" si="6"/>
        <v>0</v>
      </c>
      <c r="K54" s="7">
        <f t="shared" si="7"/>
        <v>0</v>
      </c>
      <c r="L54" s="9">
        <f t="shared" si="9"/>
        <v>999992.5199999999</v>
      </c>
      <c r="N54" s="34"/>
    </row>
    <row r="55" spans="1:14" ht="24" customHeight="1" x14ac:dyDescent="0.25">
      <c r="A55" s="35">
        <v>46208</v>
      </c>
      <c r="B55" s="24">
        <f t="shared" si="8"/>
        <v>47</v>
      </c>
      <c r="C55" s="8">
        <f>SUMIFS(Dados!$I$1:$I$1819,Dados!$B$1:$B$1819,C$7,Dados!$A$1:$A$1819,$A55)</f>
        <v>0</v>
      </c>
      <c r="D55" s="8">
        <f>SUMIFS(Dados!$I$1:$I$1819,Dados!$B$1:$B$1819,D$7,Dados!$A$1:$A$1819,$A55)</f>
        <v>0</v>
      </c>
      <c r="E55" s="8">
        <f>SUMIFS(Dados!$I$1:$I$1819,Dados!$B$1:$B$1819,E$7,Dados!$A$1:$A$1819,$A55)</f>
        <v>0</v>
      </c>
      <c r="F55" s="8">
        <f>SUMIFS(Dados!$I$1:$I$1819,Dados!$B$1:$B$1819,F$7,Dados!$A$1:$A$1819,$A55)</f>
        <v>0</v>
      </c>
      <c r="G55" s="8">
        <f>SUMIFS(Dados!$I$1:$I$1819,Dados!$B$1:$B$1819,G$7,Dados!$A$1:$A$1819,$A55)</f>
        <v>0</v>
      </c>
      <c r="H55" s="8">
        <f>SUMIFS(Dados!$I$1:$I$1819,Dados!$B$1:$B$1819,H$7,Dados!$A$1:$A$1819,$A55)</f>
        <v>0</v>
      </c>
      <c r="I55" s="8">
        <f t="shared" si="5"/>
        <v>0</v>
      </c>
      <c r="J55" s="8">
        <f t="shared" si="6"/>
        <v>0</v>
      </c>
      <c r="K55" s="7">
        <f t="shared" si="7"/>
        <v>0</v>
      </c>
      <c r="L55" s="9">
        <f t="shared" si="9"/>
        <v>999992.5199999999</v>
      </c>
      <c r="N55" s="34"/>
    </row>
    <row r="56" spans="1:14" ht="24" customHeight="1" x14ac:dyDescent="0.25">
      <c r="A56" s="35">
        <v>46223</v>
      </c>
      <c r="B56" s="24">
        <f t="shared" si="8"/>
        <v>48</v>
      </c>
      <c r="C56" s="8">
        <f>SUMIFS(Dados!$I$1:$I$1819,Dados!$B$1:$B$1819,C$7,Dados!$A$1:$A$1819,$A56)</f>
        <v>0</v>
      </c>
      <c r="D56" s="8">
        <f>SUMIFS(Dados!$I$1:$I$1819,Dados!$B$1:$B$1819,D$7,Dados!$A$1:$A$1819,$A56)</f>
        <v>0</v>
      </c>
      <c r="E56" s="8">
        <f>SUMIFS(Dados!$I$1:$I$1819,Dados!$B$1:$B$1819,E$7,Dados!$A$1:$A$1819,$A56)</f>
        <v>0</v>
      </c>
      <c r="F56" s="8">
        <f>SUMIFS(Dados!$I$1:$I$1819,Dados!$B$1:$B$1819,F$7,Dados!$A$1:$A$1819,$A56)</f>
        <v>0</v>
      </c>
      <c r="G56" s="8">
        <f>SUMIFS(Dados!$I$1:$I$1819,Dados!$B$1:$B$1819,G$7,Dados!$A$1:$A$1819,$A56)</f>
        <v>0</v>
      </c>
      <c r="H56" s="8">
        <f>SUMIFS(Dados!$I$1:$I$1819,Dados!$B$1:$B$1819,H$7,Dados!$A$1:$A$1819,$A56)</f>
        <v>0</v>
      </c>
      <c r="I56" s="8">
        <f t="shared" si="5"/>
        <v>0</v>
      </c>
      <c r="J56" s="8">
        <f t="shared" si="6"/>
        <v>0</v>
      </c>
      <c r="K56" s="7">
        <f t="shared" si="7"/>
        <v>0</v>
      </c>
      <c r="L56" s="9">
        <f t="shared" si="9"/>
        <v>999992.5199999999</v>
      </c>
      <c r="N56" s="34"/>
    </row>
    <row r="57" spans="1:14" ht="24" customHeight="1" x14ac:dyDescent="0.25">
      <c r="A57" s="35">
        <v>46239</v>
      </c>
      <c r="B57" s="24">
        <f t="shared" si="8"/>
        <v>49</v>
      </c>
      <c r="C57" s="8">
        <f>SUMIFS(Dados!$I$1:$I$1819,Dados!$B$1:$B$1819,C$7,Dados!$A$1:$A$1819,$A57)</f>
        <v>0</v>
      </c>
      <c r="D57" s="8">
        <f>SUMIFS(Dados!$I$1:$I$1819,Dados!$B$1:$B$1819,D$7,Dados!$A$1:$A$1819,$A57)</f>
        <v>0</v>
      </c>
      <c r="E57" s="8">
        <f>SUMIFS(Dados!$I$1:$I$1819,Dados!$B$1:$B$1819,E$7,Dados!$A$1:$A$1819,$A57)</f>
        <v>0</v>
      </c>
      <c r="F57" s="8">
        <f>SUMIFS(Dados!$I$1:$I$1819,Dados!$B$1:$B$1819,F$7,Dados!$A$1:$A$1819,$A57)</f>
        <v>0</v>
      </c>
      <c r="G57" s="8">
        <f>SUMIFS(Dados!$I$1:$I$1819,Dados!$B$1:$B$1819,G$7,Dados!$A$1:$A$1819,$A57)</f>
        <v>0</v>
      </c>
      <c r="H57" s="8">
        <f>SUMIFS(Dados!$I$1:$I$1819,Dados!$B$1:$B$1819,H$7,Dados!$A$1:$A$1819,$A57)</f>
        <v>0</v>
      </c>
      <c r="I57" s="8">
        <f t="shared" si="5"/>
        <v>0</v>
      </c>
      <c r="J57" s="8">
        <f t="shared" si="6"/>
        <v>0</v>
      </c>
      <c r="K57" s="7">
        <f t="shared" si="7"/>
        <v>0</v>
      </c>
      <c r="L57" s="9">
        <f t="shared" si="9"/>
        <v>999992.5199999999</v>
      </c>
      <c r="N57" s="34"/>
    </row>
    <row r="58" spans="1:14" ht="24" customHeight="1" x14ac:dyDescent="0.25">
      <c r="A58" s="35">
        <v>46254</v>
      </c>
      <c r="B58" s="24">
        <f t="shared" si="8"/>
        <v>50</v>
      </c>
      <c r="C58" s="8">
        <f>SUMIFS(Dados!$I$1:$I$1819,Dados!$B$1:$B$1819,C$7,Dados!$A$1:$A$1819,$A58)</f>
        <v>0</v>
      </c>
      <c r="D58" s="8">
        <f>SUMIFS(Dados!$I$1:$I$1819,Dados!$B$1:$B$1819,D$7,Dados!$A$1:$A$1819,$A58)</f>
        <v>0</v>
      </c>
      <c r="E58" s="8">
        <f>SUMIFS(Dados!$I$1:$I$1819,Dados!$B$1:$B$1819,E$7,Dados!$A$1:$A$1819,$A58)</f>
        <v>0</v>
      </c>
      <c r="F58" s="8">
        <f>SUMIFS(Dados!$I$1:$I$1819,Dados!$B$1:$B$1819,F$7,Dados!$A$1:$A$1819,$A58)</f>
        <v>0</v>
      </c>
      <c r="G58" s="8">
        <f>SUMIFS(Dados!$I$1:$I$1819,Dados!$B$1:$B$1819,G$7,Dados!$A$1:$A$1819,$A58)</f>
        <v>0</v>
      </c>
      <c r="H58" s="8">
        <f>SUMIFS(Dados!$I$1:$I$1819,Dados!$B$1:$B$1819,H$7,Dados!$A$1:$A$1819,$A58)</f>
        <v>0</v>
      </c>
      <c r="I58" s="8">
        <f t="shared" si="5"/>
        <v>0</v>
      </c>
      <c r="J58" s="8">
        <f t="shared" si="6"/>
        <v>0</v>
      </c>
      <c r="K58" s="7">
        <f t="shared" si="7"/>
        <v>0</v>
      </c>
      <c r="L58" s="9">
        <f t="shared" si="9"/>
        <v>999992.5199999999</v>
      </c>
      <c r="N58" s="34"/>
    </row>
    <row r="59" spans="1:14" ht="24" customHeight="1" x14ac:dyDescent="0.25">
      <c r="A59" s="35">
        <v>46270</v>
      </c>
      <c r="B59" s="24">
        <f t="shared" si="8"/>
        <v>51</v>
      </c>
      <c r="C59" s="8">
        <f>SUMIFS(Dados!$I$1:$I$1819,Dados!$B$1:$B$1819,C$7,Dados!$A$1:$A$1819,$A59)</f>
        <v>0</v>
      </c>
      <c r="D59" s="8">
        <f>SUMIFS(Dados!$I$1:$I$1819,Dados!$B$1:$B$1819,D$7,Dados!$A$1:$A$1819,$A59)</f>
        <v>0</v>
      </c>
      <c r="E59" s="8">
        <f>SUMIFS(Dados!$I$1:$I$1819,Dados!$B$1:$B$1819,E$7,Dados!$A$1:$A$1819,$A59)</f>
        <v>0</v>
      </c>
      <c r="F59" s="8">
        <f>SUMIFS(Dados!$I$1:$I$1819,Dados!$B$1:$B$1819,F$7,Dados!$A$1:$A$1819,$A59)</f>
        <v>0</v>
      </c>
      <c r="G59" s="8">
        <f>SUMIFS(Dados!$I$1:$I$1819,Dados!$B$1:$B$1819,G$7,Dados!$A$1:$A$1819,$A59)</f>
        <v>0</v>
      </c>
      <c r="H59" s="8">
        <f>SUMIFS(Dados!$I$1:$I$1819,Dados!$B$1:$B$1819,H$7,Dados!$A$1:$A$1819,$A59)</f>
        <v>0</v>
      </c>
      <c r="I59" s="8">
        <f t="shared" si="5"/>
        <v>0</v>
      </c>
      <c r="J59" s="8">
        <f t="shared" si="6"/>
        <v>0</v>
      </c>
      <c r="K59" s="7">
        <f t="shared" si="7"/>
        <v>0</v>
      </c>
      <c r="L59" s="9">
        <f t="shared" si="9"/>
        <v>999992.5199999999</v>
      </c>
      <c r="N59" s="34"/>
    </row>
    <row r="60" spans="1:14" ht="24" customHeight="1" x14ac:dyDescent="0.25">
      <c r="A60" s="35">
        <v>46285</v>
      </c>
      <c r="B60" s="24">
        <f t="shared" si="8"/>
        <v>52</v>
      </c>
      <c r="C60" s="8">
        <f>SUMIFS(Dados!$I$1:$I$1819,Dados!$B$1:$B$1819,C$7,Dados!$A$1:$A$1819,$A60)</f>
        <v>0</v>
      </c>
      <c r="D60" s="8">
        <f>SUMIFS(Dados!$I$1:$I$1819,Dados!$B$1:$B$1819,D$7,Dados!$A$1:$A$1819,$A60)</f>
        <v>0</v>
      </c>
      <c r="E60" s="8">
        <f>SUMIFS(Dados!$I$1:$I$1819,Dados!$B$1:$B$1819,E$7,Dados!$A$1:$A$1819,$A60)</f>
        <v>0</v>
      </c>
      <c r="F60" s="8">
        <f>SUMIFS(Dados!$I$1:$I$1819,Dados!$B$1:$B$1819,F$7,Dados!$A$1:$A$1819,$A60)</f>
        <v>0</v>
      </c>
      <c r="G60" s="8">
        <f>SUMIFS(Dados!$I$1:$I$1819,Dados!$B$1:$B$1819,G$7,Dados!$A$1:$A$1819,$A60)</f>
        <v>0</v>
      </c>
      <c r="H60" s="8">
        <f>SUMIFS(Dados!$I$1:$I$1819,Dados!$B$1:$B$1819,H$7,Dados!$A$1:$A$1819,$A60)</f>
        <v>0</v>
      </c>
      <c r="I60" s="8">
        <f t="shared" si="5"/>
        <v>0</v>
      </c>
      <c r="J60" s="8">
        <f t="shared" si="6"/>
        <v>0</v>
      </c>
      <c r="K60" s="7">
        <f t="shared" si="7"/>
        <v>0</v>
      </c>
      <c r="L60" s="9">
        <f t="shared" si="9"/>
        <v>999992.5199999999</v>
      </c>
      <c r="N60" s="34"/>
    </row>
    <row r="61" spans="1:14" ht="24" customHeight="1" x14ac:dyDescent="0.25">
      <c r="A61" s="35">
        <v>46300</v>
      </c>
      <c r="B61" s="24">
        <f t="shared" si="8"/>
        <v>53</v>
      </c>
      <c r="C61" s="8">
        <f>SUMIFS(Dados!$I$1:$I$1819,Dados!$B$1:$B$1819,C$7,Dados!$A$1:$A$1819,$A61)</f>
        <v>0</v>
      </c>
      <c r="D61" s="8">
        <f>SUMIFS(Dados!$I$1:$I$1819,Dados!$B$1:$B$1819,D$7,Dados!$A$1:$A$1819,$A61)</f>
        <v>0</v>
      </c>
      <c r="E61" s="8">
        <f>SUMIFS(Dados!$I$1:$I$1819,Dados!$B$1:$B$1819,E$7,Dados!$A$1:$A$1819,$A61)</f>
        <v>0</v>
      </c>
      <c r="F61" s="8">
        <f>SUMIFS(Dados!$I$1:$I$1819,Dados!$B$1:$B$1819,F$7,Dados!$A$1:$A$1819,$A61)</f>
        <v>0</v>
      </c>
      <c r="G61" s="8">
        <f>SUMIFS(Dados!$I$1:$I$1819,Dados!$B$1:$B$1819,G$7,Dados!$A$1:$A$1819,$A61)</f>
        <v>0</v>
      </c>
      <c r="H61" s="8">
        <f>SUMIFS(Dados!$I$1:$I$1819,Dados!$B$1:$B$1819,H$7,Dados!$A$1:$A$1819,$A61)</f>
        <v>0</v>
      </c>
      <c r="I61" s="8">
        <f t="shared" si="5"/>
        <v>0</v>
      </c>
      <c r="J61" s="8">
        <f t="shared" si="6"/>
        <v>0</v>
      </c>
      <c r="K61" s="7">
        <f t="shared" si="7"/>
        <v>0</v>
      </c>
      <c r="L61" s="9">
        <f t="shared" si="9"/>
        <v>999992.5199999999</v>
      </c>
      <c r="N61" s="34"/>
    </row>
    <row r="62" spans="1:14" ht="24" customHeight="1" x14ac:dyDescent="0.25">
      <c r="A62" s="35">
        <v>46315</v>
      </c>
      <c r="B62" s="24">
        <f t="shared" si="8"/>
        <v>54</v>
      </c>
      <c r="C62" s="8">
        <f>SUMIFS(Dados!$I$1:$I$1819,Dados!$B$1:$B$1819,C$7,Dados!$A$1:$A$1819,$A62)</f>
        <v>0</v>
      </c>
      <c r="D62" s="8">
        <f>SUMIFS(Dados!$I$1:$I$1819,Dados!$B$1:$B$1819,D$7,Dados!$A$1:$A$1819,$A62)</f>
        <v>0</v>
      </c>
      <c r="E62" s="8">
        <f>SUMIFS(Dados!$I$1:$I$1819,Dados!$B$1:$B$1819,E$7,Dados!$A$1:$A$1819,$A62)</f>
        <v>0</v>
      </c>
      <c r="F62" s="8">
        <f>SUMIFS(Dados!$I$1:$I$1819,Dados!$B$1:$B$1819,F$7,Dados!$A$1:$A$1819,$A62)</f>
        <v>0</v>
      </c>
      <c r="G62" s="8">
        <f>SUMIFS(Dados!$I$1:$I$1819,Dados!$B$1:$B$1819,G$7,Dados!$A$1:$A$1819,$A62)</f>
        <v>0</v>
      </c>
      <c r="H62" s="8">
        <f>SUMIFS(Dados!$I$1:$I$1819,Dados!$B$1:$B$1819,H$7,Dados!$A$1:$A$1819,$A62)</f>
        <v>0</v>
      </c>
      <c r="I62" s="8">
        <f t="shared" si="5"/>
        <v>0</v>
      </c>
      <c r="J62" s="8">
        <f t="shared" si="6"/>
        <v>0</v>
      </c>
      <c r="K62" s="7">
        <f t="shared" si="7"/>
        <v>0</v>
      </c>
      <c r="L62" s="9">
        <f t="shared" si="9"/>
        <v>999992.5199999999</v>
      </c>
      <c r="N62" s="34"/>
    </row>
    <row r="63" spans="1:14" ht="24" customHeight="1" x14ac:dyDescent="0.25">
      <c r="A63" s="35">
        <v>46331</v>
      </c>
      <c r="B63" s="24">
        <f t="shared" si="8"/>
        <v>55</v>
      </c>
      <c r="C63" s="8">
        <f>SUMIFS(Dados!$I$1:$I$1819,Dados!$B$1:$B$1819,C$7,Dados!$A$1:$A$1819,$A63)</f>
        <v>0</v>
      </c>
      <c r="D63" s="8">
        <f>SUMIFS(Dados!$I$1:$I$1819,Dados!$B$1:$B$1819,D$7,Dados!$A$1:$A$1819,$A63)</f>
        <v>0</v>
      </c>
      <c r="E63" s="8">
        <f>SUMIFS(Dados!$I$1:$I$1819,Dados!$B$1:$B$1819,E$7,Dados!$A$1:$A$1819,$A63)</f>
        <v>0</v>
      </c>
      <c r="F63" s="8">
        <f>SUMIFS(Dados!$I$1:$I$1819,Dados!$B$1:$B$1819,F$7,Dados!$A$1:$A$1819,$A63)</f>
        <v>0</v>
      </c>
      <c r="G63" s="8">
        <f>SUMIFS(Dados!$I$1:$I$1819,Dados!$B$1:$B$1819,G$7,Dados!$A$1:$A$1819,$A63)</f>
        <v>0</v>
      </c>
      <c r="H63" s="8">
        <f>SUMIFS(Dados!$I$1:$I$1819,Dados!$B$1:$B$1819,H$7,Dados!$A$1:$A$1819,$A63)</f>
        <v>0</v>
      </c>
      <c r="I63" s="8">
        <f t="shared" si="5"/>
        <v>0</v>
      </c>
      <c r="J63" s="8">
        <f t="shared" si="6"/>
        <v>0</v>
      </c>
      <c r="K63" s="7">
        <f t="shared" si="7"/>
        <v>0</v>
      </c>
      <c r="L63" s="9">
        <f t="shared" si="9"/>
        <v>999992.5199999999</v>
      </c>
      <c r="N63" s="34"/>
    </row>
    <row r="64" spans="1:14" ht="24" customHeight="1" x14ac:dyDescent="0.25">
      <c r="A64" s="35">
        <v>46346</v>
      </c>
      <c r="B64" s="24">
        <f t="shared" si="8"/>
        <v>56</v>
      </c>
      <c r="C64" s="8">
        <f>SUMIFS(Dados!$I$1:$I$1819,Dados!$B$1:$B$1819,C$7,Dados!$A$1:$A$1819,$A64)</f>
        <v>0</v>
      </c>
      <c r="D64" s="8">
        <f>SUMIFS(Dados!$I$1:$I$1819,Dados!$B$1:$B$1819,D$7,Dados!$A$1:$A$1819,$A64)</f>
        <v>0</v>
      </c>
      <c r="E64" s="8">
        <f>SUMIFS(Dados!$I$1:$I$1819,Dados!$B$1:$B$1819,E$7,Dados!$A$1:$A$1819,$A64)</f>
        <v>0</v>
      </c>
      <c r="F64" s="8">
        <f>SUMIFS(Dados!$I$1:$I$1819,Dados!$B$1:$B$1819,F$7,Dados!$A$1:$A$1819,$A64)</f>
        <v>0</v>
      </c>
      <c r="G64" s="8">
        <f>SUMIFS(Dados!$I$1:$I$1819,Dados!$B$1:$B$1819,G$7,Dados!$A$1:$A$1819,$A64)</f>
        <v>0</v>
      </c>
      <c r="H64" s="8">
        <f>SUMIFS(Dados!$I$1:$I$1819,Dados!$B$1:$B$1819,H$7,Dados!$A$1:$A$1819,$A64)</f>
        <v>0</v>
      </c>
      <c r="I64" s="8">
        <f t="shared" si="5"/>
        <v>0</v>
      </c>
      <c r="J64" s="8">
        <f t="shared" si="6"/>
        <v>0</v>
      </c>
      <c r="K64" s="7">
        <f t="shared" si="7"/>
        <v>0</v>
      </c>
      <c r="L64" s="9">
        <f t="shared" si="9"/>
        <v>999992.5199999999</v>
      </c>
      <c r="N64" s="34"/>
    </row>
    <row r="65" spans="1:14" ht="24" customHeight="1" x14ac:dyDescent="0.25">
      <c r="A65" s="35">
        <v>46361</v>
      </c>
      <c r="B65" s="24">
        <f t="shared" si="8"/>
        <v>57</v>
      </c>
      <c r="C65" s="8">
        <f>SUMIFS(Dados!$I$1:$I$1819,Dados!$B$1:$B$1819,C$7,Dados!$A$1:$A$1819,$A65)</f>
        <v>0</v>
      </c>
      <c r="D65" s="8">
        <f>SUMIFS(Dados!$I$1:$I$1819,Dados!$B$1:$B$1819,D$7,Dados!$A$1:$A$1819,$A65)</f>
        <v>0</v>
      </c>
      <c r="E65" s="8">
        <f>SUMIFS(Dados!$I$1:$I$1819,Dados!$B$1:$B$1819,E$7,Dados!$A$1:$A$1819,$A65)</f>
        <v>0</v>
      </c>
      <c r="F65" s="8">
        <f>SUMIFS(Dados!$I$1:$I$1819,Dados!$B$1:$B$1819,F$7,Dados!$A$1:$A$1819,$A65)</f>
        <v>0</v>
      </c>
      <c r="G65" s="8">
        <f>SUMIFS(Dados!$I$1:$I$1819,Dados!$B$1:$B$1819,G$7,Dados!$A$1:$A$1819,$A65)</f>
        <v>0</v>
      </c>
      <c r="H65" s="8">
        <f>SUMIFS(Dados!$I$1:$I$1819,Dados!$B$1:$B$1819,H$7,Dados!$A$1:$A$1819,$A65)</f>
        <v>0</v>
      </c>
      <c r="I65" s="8">
        <f t="shared" si="5"/>
        <v>0</v>
      </c>
      <c r="J65" s="8">
        <f t="shared" si="6"/>
        <v>0</v>
      </c>
      <c r="K65" s="7">
        <f t="shared" si="7"/>
        <v>0</v>
      </c>
      <c r="L65" s="9">
        <f t="shared" si="9"/>
        <v>999992.5199999999</v>
      </c>
      <c r="N65" s="34"/>
    </row>
    <row r="66" spans="1:14" ht="24" customHeight="1" x14ac:dyDescent="0.25">
      <c r="A66" s="35">
        <v>46376</v>
      </c>
      <c r="B66" s="24">
        <f t="shared" si="8"/>
        <v>58</v>
      </c>
      <c r="C66" s="8">
        <f>SUMIFS(Dados!$I$1:$I$1819,Dados!$B$1:$B$1819,C$7,Dados!$A$1:$A$1819,$A66)</f>
        <v>0</v>
      </c>
      <c r="D66" s="8">
        <f>SUMIFS(Dados!$I$1:$I$1819,Dados!$B$1:$B$1819,D$7,Dados!$A$1:$A$1819,$A66)</f>
        <v>0</v>
      </c>
      <c r="E66" s="8">
        <f>SUMIFS(Dados!$I$1:$I$1819,Dados!$B$1:$B$1819,E$7,Dados!$A$1:$A$1819,$A66)</f>
        <v>0</v>
      </c>
      <c r="F66" s="8">
        <f>SUMIFS(Dados!$I$1:$I$1819,Dados!$B$1:$B$1819,F$7,Dados!$A$1:$A$1819,$A66)</f>
        <v>0</v>
      </c>
      <c r="G66" s="8">
        <f>SUMIFS(Dados!$I$1:$I$1819,Dados!$B$1:$B$1819,G$7,Dados!$A$1:$A$1819,$A66)</f>
        <v>0</v>
      </c>
      <c r="H66" s="8">
        <f>SUMIFS(Dados!$I$1:$I$1819,Dados!$B$1:$B$1819,H$7,Dados!$A$1:$A$1819,$A66)</f>
        <v>0</v>
      </c>
      <c r="I66" s="8">
        <f t="shared" si="5"/>
        <v>0</v>
      </c>
      <c r="J66" s="8">
        <f t="shared" si="6"/>
        <v>0</v>
      </c>
      <c r="K66" s="7">
        <f t="shared" si="7"/>
        <v>0</v>
      </c>
      <c r="L66" s="9">
        <f t="shared" si="9"/>
        <v>999992.5199999999</v>
      </c>
      <c r="N66" s="34"/>
    </row>
    <row r="67" spans="1:14" ht="24" customHeight="1" x14ac:dyDescent="0.25">
      <c r="A67" s="35">
        <v>46392</v>
      </c>
      <c r="B67" s="24">
        <f t="shared" si="8"/>
        <v>59</v>
      </c>
      <c r="C67" s="8">
        <f>SUMIFS(Dados!$I$1:$I$1819,Dados!$B$1:$B$1819,C$7,Dados!$A$1:$A$1819,$A67)</f>
        <v>0</v>
      </c>
      <c r="D67" s="8">
        <f>SUMIFS(Dados!$I$1:$I$1819,Dados!$B$1:$B$1819,D$7,Dados!$A$1:$A$1819,$A67)</f>
        <v>0</v>
      </c>
      <c r="E67" s="8">
        <f>SUMIFS(Dados!$I$1:$I$1819,Dados!$B$1:$B$1819,E$7,Dados!$A$1:$A$1819,$A67)</f>
        <v>0</v>
      </c>
      <c r="F67" s="8">
        <f>SUMIFS(Dados!$I$1:$I$1819,Dados!$B$1:$B$1819,F$7,Dados!$A$1:$A$1819,$A67)</f>
        <v>0</v>
      </c>
      <c r="G67" s="8">
        <f>SUMIFS(Dados!$I$1:$I$1819,Dados!$B$1:$B$1819,G$7,Dados!$A$1:$A$1819,$A67)</f>
        <v>0</v>
      </c>
      <c r="H67" s="8">
        <f>SUMIFS(Dados!$I$1:$I$1819,Dados!$B$1:$B$1819,H$7,Dados!$A$1:$A$1819,$A67)</f>
        <v>0</v>
      </c>
      <c r="I67" s="8">
        <f t="shared" si="5"/>
        <v>0</v>
      </c>
      <c r="J67" s="8">
        <f t="shared" si="6"/>
        <v>0</v>
      </c>
      <c r="K67" s="7">
        <f t="shared" si="7"/>
        <v>0</v>
      </c>
      <c r="L67" s="9">
        <f t="shared" si="9"/>
        <v>999992.5199999999</v>
      </c>
      <c r="N67" s="34"/>
    </row>
    <row r="68" spans="1:14" ht="24" customHeight="1" x14ac:dyDescent="0.25">
      <c r="A68" s="35">
        <v>46407</v>
      </c>
      <c r="B68" s="24">
        <f t="shared" si="8"/>
        <v>60</v>
      </c>
      <c r="C68" s="8">
        <f>SUMIFS(Dados!$I$1:$I$1819,Dados!$B$1:$B$1819,C$7,Dados!$A$1:$A$1819,$A68)</f>
        <v>0</v>
      </c>
      <c r="D68" s="8">
        <f>SUMIFS(Dados!$I$1:$I$1819,Dados!$B$1:$B$1819,D$7,Dados!$A$1:$A$1819,$A68)</f>
        <v>0</v>
      </c>
      <c r="E68" s="8">
        <f>SUMIFS(Dados!$I$1:$I$1819,Dados!$B$1:$B$1819,E$7,Dados!$A$1:$A$1819,$A68)</f>
        <v>0</v>
      </c>
      <c r="F68" s="8">
        <f>SUMIFS(Dados!$I$1:$I$1819,Dados!$B$1:$B$1819,F$7,Dados!$A$1:$A$1819,$A68)</f>
        <v>0</v>
      </c>
      <c r="G68" s="8">
        <f>SUMIFS(Dados!$I$1:$I$1819,Dados!$B$1:$B$1819,G$7,Dados!$A$1:$A$1819,$A68)</f>
        <v>0</v>
      </c>
      <c r="H68" s="8">
        <f>SUMIFS(Dados!$I$1:$I$1819,Dados!$B$1:$B$1819,H$7,Dados!$A$1:$A$1819,$A68)</f>
        <v>0</v>
      </c>
      <c r="I68" s="8">
        <f t="shared" si="5"/>
        <v>0</v>
      </c>
      <c r="J68" s="8">
        <f t="shared" si="6"/>
        <v>0</v>
      </c>
      <c r="K68" s="7">
        <f t="shared" si="7"/>
        <v>0</v>
      </c>
      <c r="L68" s="9">
        <f t="shared" si="9"/>
        <v>999992.5199999999</v>
      </c>
      <c r="N68" s="34"/>
    </row>
    <row r="69" spans="1:14" ht="24" customHeight="1" x14ac:dyDescent="0.25">
      <c r="A69" s="35">
        <v>46423</v>
      </c>
      <c r="B69" s="24">
        <f t="shared" si="8"/>
        <v>61</v>
      </c>
      <c r="C69" s="8">
        <f>SUMIFS(Dados!$I$1:$I$1819,Dados!$B$1:$B$1819,C$7,Dados!$A$1:$A$1819,$A69)</f>
        <v>0</v>
      </c>
      <c r="D69" s="8">
        <f>SUMIFS(Dados!$I$1:$I$1819,Dados!$B$1:$B$1819,D$7,Dados!$A$1:$A$1819,$A69)</f>
        <v>0</v>
      </c>
      <c r="E69" s="8">
        <f>SUMIFS(Dados!$I$1:$I$1819,Dados!$B$1:$B$1819,E$7,Dados!$A$1:$A$1819,$A69)</f>
        <v>0</v>
      </c>
      <c r="F69" s="8">
        <f>SUMIFS(Dados!$I$1:$I$1819,Dados!$B$1:$B$1819,F$7,Dados!$A$1:$A$1819,$A69)</f>
        <v>0</v>
      </c>
      <c r="G69" s="8">
        <f>SUMIFS(Dados!$I$1:$I$1819,Dados!$B$1:$B$1819,G$7,Dados!$A$1:$A$1819,$A69)</f>
        <v>0</v>
      </c>
      <c r="H69" s="8">
        <f>SUMIFS(Dados!$I$1:$I$1819,Dados!$B$1:$B$1819,H$7,Dados!$A$1:$A$1819,$A69)</f>
        <v>0</v>
      </c>
      <c r="I69" s="8">
        <f t="shared" si="5"/>
        <v>0</v>
      </c>
      <c r="J69" s="8">
        <f t="shared" si="6"/>
        <v>0</v>
      </c>
      <c r="K69" s="7">
        <f t="shared" si="7"/>
        <v>0</v>
      </c>
      <c r="L69" s="9">
        <f t="shared" si="9"/>
        <v>999992.5199999999</v>
      </c>
      <c r="N69" s="34"/>
    </row>
    <row r="70" spans="1:14" ht="24" customHeight="1" x14ac:dyDescent="0.25">
      <c r="A70" s="35">
        <v>46438</v>
      </c>
      <c r="B70" s="24">
        <f t="shared" si="8"/>
        <v>62</v>
      </c>
      <c r="C70" s="8">
        <f>SUMIFS(Dados!$I$1:$I$1819,Dados!$B$1:$B$1819,C$7,Dados!$A$1:$A$1819,$A70)</f>
        <v>0</v>
      </c>
      <c r="D70" s="8">
        <f>SUMIFS(Dados!$I$1:$I$1819,Dados!$B$1:$B$1819,D$7,Dados!$A$1:$A$1819,$A70)</f>
        <v>0</v>
      </c>
      <c r="E70" s="8">
        <f>SUMIFS(Dados!$I$1:$I$1819,Dados!$B$1:$B$1819,E$7,Dados!$A$1:$A$1819,$A70)</f>
        <v>0</v>
      </c>
      <c r="F70" s="8">
        <f>SUMIFS(Dados!$I$1:$I$1819,Dados!$B$1:$B$1819,F$7,Dados!$A$1:$A$1819,$A70)</f>
        <v>0</v>
      </c>
      <c r="G70" s="8">
        <f>SUMIFS(Dados!$I$1:$I$1819,Dados!$B$1:$B$1819,G$7,Dados!$A$1:$A$1819,$A70)</f>
        <v>0</v>
      </c>
      <c r="H70" s="8">
        <f>SUMIFS(Dados!$I$1:$I$1819,Dados!$B$1:$B$1819,H$7,Dados!$A$1:$A$1819,$A70)</f>
        <v>0</v>
      </c>
      <c r="I70" s="8">
        <f t="shared" si="5"/>
        <v>0</v>
      </c>
      <c r="J70" s="8">
        <f t="shared" si="6"/>
        <v>0</v>
      </c>
      <c r="K70" s="7">
        <f t="shared" si="7"/>
        <v>0</v>
      </c>
      <c r="L70" s="9">
        <f t="shared" si="9"/>
        <v>999992.5199999999</v>
      </c>
      <c r="N70" s="34"/>
    </row>
    <row r="71" spans="1:14" ht="24" customHeight="1" x14ac:dyDescent="0.25">
      <c r="A71" s="35">
        <v>46451</v>
      </c>
      <c r="B71" s="24">
        <f t="shared" si="8"/>
        <v>63</v>
      </c>
      <c r="C71" s="8">
        <f>SUMIFS(Dados!$I$1:$I$1819,Dados!$B$1:$B$1819,C$7,Dados!$A$1:$A$1819,$A71)</f>
        <v>0</v>
      </c>
      <c r="D71" s="8">
        <f>SUMIFS(Dados!$I$1:$I$1819,Dados!$B$1:$B$1819,D$7,Dados!$A$1:$A$1819,$A71)</f>
        <v>0</v>
      </c>
      <c r="E71" s="8">
        <f>SUMIFS(Dados!$I$1:$I$1819,Dados!$B$1:$B$1819,E$7,Dados!$A$1:$A$1819,$A71)</f>
        <v>0</v>
      </c>
      <c r="F71" s="8">
        <f>SUMIFS(Dados!$I$1:$I$1819,Dados!$B$1:$B$1819,F$7,Dados!$A$1:$A$1819,$A71)</f>
        <v>0</v>
      </c>
      <c r="G71" s="8">
        <f>SUMIFS(Dados!$I$1:$I$1819,Dados!$B$1:$B$1819,G$7,Dados!$A$1:$A$1819,$A71)</f>
        <v>0</v>
      </c>
      <c r="H71" s="8">
        <f>SUMIFS(Dados!$I$1:$I$1819,Dados!$B$1:$B$1819,H$7,Dados!$A$1:$A$1819,$A71)</f>
        <v>0</v>
      </c>
      <c r="I71" s="8">
        <f t="shared" si="5"/>
        <v>0</v>
      </c>
      <c r="J71" s="8">
        <f t="shared" si="6"/>
        <v>0</v>
      </c>
      <c r="K71" s="7">
        <f t="shared" si="7"/>
        <v>0</v>
      </c>
      <c r="L71" s="9">
        <f t="shared" si="9"/>
        <v>999992.5199999999</v>
      </c>
      <c r="N71" s="34"/>
    </row>
    <row r="72" spans="1:14" ht="24" customHeight="1" x14ac:dyDescent="0.25">
      <c r="A72" s="35">
        <v>46466</v>
      </c>
      <c r="B72" s="24">
        <f t="shared" si="8"/>
        <v>64</v>
      </c>
      <c r="C72" s="8">
        <f>SUMIFS(Dados!$I$1:$I$1819,Dados!$B$1:$B$1819,C$7,Dados!$A$1:$A$1819,$A72)</f>
        <v>0</v>
      </c>
      <c r="D72" s="8">
        <f>SUMIFS(Dados!$I$1:$I$1819,Dados!$B$1:$B$1819,D$7,Dados!$A$1:$A$1819,$A72)</f>
        <v>0</v>
      </c>
      <c r="E72" s="8">
        <f>SUMIFS(Dados!$I$1:$I$1819,Dados!$B$1:$B$1819,E$7,Dados!$A$1:$A$1819,$A72)</f>
        <v>0</v>
      </c>
      <c r="F72" s="8">
        <f>SUMIFS(Dados!$I$1:$I$1819,Dados!$B$1:$B$1819,F$7,Dados!$A$1:$A$1819,$A72)</f>
        <v>0</v>
      </c>
      <c r="G72" s="8">
        <f>SUMIFS(Dados!$I$1:$I$1819,Dados!$B$1:$B$1819,G$7,Dados!$A$1:$A$1819,$A72)</f>
        <v>0</v>
      </c>
      <c r="H72" s="8">
        <f>SUMIFS(Dados!$I$1:$I$1819,Dados!$B$1:$B$1819,H$7,Dados!$A$1:$A$1819,$A72)</f>
        <v>0</v>
      </c>
      <c r="I72" s="8">
        <f t="shared" si="5"/>
        <v>0</v>
      </c>
      <c r="J72" s="8">
        <f t="shared" si="6"/>
        <v>0</v>
      </c>
      <c r="K72" s="7">
        <f t="shared" si="7"/>
        <v>0</v>
      </c>
      <c r="L72" s="9">
        <f t="shared" si="9"/>
        <v>999992.5199999999</v>
      </c>
      <c r="N72" s="34"/>
    </row>
    <row r="73" spans="1:14" ht="24" customHeight="1" x14ac:dyDescent="0.25">
      <c r="A73" s="35">
        <v>46482</v>
      </c>
      <c r="B73" s="24">
        <f t="shared" si="8"/>
        <v>65</v>
      </c>
      <c r="C73" s="8">
        <f>SUMIFS(Dados!$I$1:$I$1819,Dados!$B$1:$B$1819,C$7,Dados!$A$1:$A$1819,$A73)</f>
        <v>0</v>
      </c>
      <c r="D73" s="8">
        <f>SUMIFS(Dados!$I$1:$I$1819,Dados!$B$1:$B$1819,D$7,Dados!$A$1:$A$1819,$A73)</f>
        <v>0</v>
      </c>
      <c r="E73" s="8">
        <f>SUMIFS(Dados!$I$1:$I$1819,Dados!$B$1:$B$1819,E$7,Dados!$A$1:$A$1819,$A73)</f>
        <v>0</v>
      </c>
      <c r="F73" s="8">
        <f>SUMIFS(Dados!$I$1:$I$1819,Dados!$B$1:$B$1819,F$7,Dados!$A$1:$A$1819,$A73)</f>
        <v>0</v>
      </c>
      <c r="G73" s="8">
        <f>SUMIFS(Dados!$I$1:$I$1819,Dados!$B$1:$B$1819,G$7,Dados!$A$1:$A$1819,$A73)</f>
        <v>0</v>
      </c>
      <c r="H73" s="8">
        <f>SUMIFS(Dados!$I$1:$I$1819,Dados!$B$1:$B$1819,H$7,Dados!$A$1:$A$1819,$A73)</f>
        <v>0</v>
      </c>
      <c r="I73" s="8">
        <f t="shared" ref="I73:I104" si="10">SUM(C73:H73)</f>
        <v>0</v>
      </c>
      <c r="J73" s="8">
        <f t="shared" ref="J73:J104" si="11">ROUND(I73*$N$8,2)</f>
        <v>0</v>
      </c>
      <c r="K73" s="7">
        <f t="shared" ref="K73:K104" si="12">SUM(I73:J73)</f>
        <v>0</v>
      </c>
      <c r="L73" s="9">
        <f t="shared" si="9"/>
        <v>999992.5199999999</v>
      </c>
      <c r="N73" s="34"/>
    </row>
    <row r="74" spans="1:14" ht="24" customHeight="1" x14ac:dyDescent="0.25">
      <c r="A74" s="35">
        <v>46497</v>
      </c>
      <c r="B74" s="24">
        <f t="shared" ref="B74:B80" si="13">B73+1</f>
        <v>66</v>
      </c>
      <c r="C74" s="8">
        <f>SUMIFS(Dados!$I$1:$I$1819,Dados!$B$1:$B$1819,C$7,Dados!$A$1:$A$1819,$A74)</f>
        <v>0</v>
      </c>
      <c r="D74" s="8">
        <f>SUMIFS(Dados!$I$1:$I$1819,Dados!$B$1:$B$1819,D$7,Dados!$A$1:$A$1819,$A74)</f>
        <v>0</v>
      </c>
      <c r="E74" s="8">
        <f>SUMIFS(Dados!$I$1:$I$1819,Dados!$B$1:$B$1819,E$7,Dados!$A$1:$A$1819,$A74)</f>
        <v>0</v>
      </c>
      <c r="F74" s="8">
        <f>SUMIFS(Dados!$I$1:$I$1819,Dados!$B$1:$B$1819,F$7,Dados!$A$1:$A$1819,$A74)</f>
        <v>0</v>
      </c>
      <c r="G74" s="8">
        <f>SUMIFS(Dados!$I$1:$I$1819,Dados!$B$1:$B$1819,G$7,Dados!$A$1:$A$1819,$A74)</f>
        <v>0</v>
      </c>
      <c r="H74" s="8">
        <f>SUMIFS(Dados!$I$1:$I$1819,Dados!$B$1:$B$1819,H$7,Dados!$A$1:$A$1819,$A74)</f>
        <v>0</v>
      </c>
      <c r="I74" s="8">
        <f t="shared" si="10"/>
        <v>0</v>
      </c>
      <c r="J74" s="8">
        <f t="shared" si="11"/>
        <v>0</v>
      </c>
      <c r="K74" s="7">
        <f t="shared" si="12"/>
        <v>0</v>
      </c>
      <c r="L74" s="9">
        <f t="shared" ref="L74:L105" si="14">K74+L73</f>
        <v>999992.5199999999</v>
      </c>
      <c r="N74" s="34"/>
    </row>
    <row r="75" spans="1:14" ht="24" customHeight="1" x14ac:dyDescent="0.25">
      <c r="A75" s="35">
        <v>46512</v>
      </c>
      <c r="B75" s="24">
        <f t="shared" si="13"/>
        <v>67</v>
      </c>
      <c r="C75" s="8">
        <f>SUMIFS(Dados!$I$1:$I$1819,Dados!$B$1:$B$1819,C$7,Dados!$A$1:$A$1819,$A75)</f>
        <v>0</v>
      </c>
      <c r="D75" s="8">
        <f>SUMIFS(Dados!$I$1:$I$1819,Dados!$B$1:$B$1819,D$7,Dados!$A$1:$A$1819,$A75)</f>
        <v>0</v>
      </c>
      <c r="E75" s="8">
        <f>SUMIFS(Dados!$I$1:$I$1819,Dados!$B$1:$B$1819,E$7,Dados!$A$1:$A$1819,$A75)</f>
        <v>0</v>
      </c>
      <c r="F75" s="8">
        <f>SUMIFS(Dados!$I$1:$I$1819,Dados!$B$1:$B$1819,F$7,Dados!$A$1:$A$1819,$A75)</f>
        <v>0</v>
      </c>
      <c r="G75" s="8">
        <f>SUMIFS(Dados!$I$1:$I$1819,Dados!$B$1:$B$1819,G$7,Dados!$A$1:$A$1819,$A75)</f>
        <v>0</v>
      </c>
      <c r="H75" s="8">
        <f>SUMIFS(Dados!$I$1:$I$1819,Dados!$B$1:$B$1819,H$7,Dados!$A$1:$A$1819,$A75)</f>
        <v>0</v>
      </c>
      <c r="I75" s="8">
        <f t="shared" si="10"/>
        <v>0</v>
      </c>
      <c r="J75" s="8">
        <f t="shared" si="11"/>
        <v>0</v>
      </c>
      <c r="K75" s="7">
        <f t="shared" si="12"/>
        <v>0</v>
      </c>
      <c r="L75" s="9">
        <f t="shared" si="14"/>
        <v>999992.5199999999</v>
      </c>
      <c r="N75" s="34"/>
    </row>
    <row r="76" spans="1:14" ht="24" customHeight="1" x14ac:dyDescent="0.25">
      <c r="A76" s="35">
        <v>46527</v>
      </c>
      <c r="B76" s="24">
        <f t="shared" si="13"/>
        <v>68</v>
      </c>
      <c r="C76" s="8">
        <f>SUMIFS(Dados!$I$1:$I$1819,Dados!$B$1:$B$1819,C$7,Dados!$A$1:$A$1819,$A76)</f>
        <v>0</v>
      </c>
      <c r="D76" s="8">
        <f>SUMIFS(Dados!$I$1:$I$1819,Dados!$B$1:$B$1819,D$7,Dados!$A$1:$A$1819,$A76)</f>
        <v>0</v>
      </c>
      <c r="E76" s="8">
        <f>SUMIFS(Dados!$I$1:$I$1819,Dados!$B$1:$B$1819,E$7,Dados!$A$1:$A$1819,$A76)</f>
        <v>0</v>
      </c>
      <c r="F76" s="8">
        <f>SUMIFS(Dados!$I$1:$I$1819,Dados!$B$1:$B$1819,F$7,Dados!$A$1:$A$1819,$A76)</f>
        <v>0</v>
      </c>
      <c r="G76" s="8">
        <f>SUMIFS(Dados!$I$1:$I$1819,Dados!$B$1:$B$1819,G$7,Dados!$A$1:$A$1819,$A76)</f>
        <v>0</v>
      </c>
      <c r="H76" s="8">
        <f>SUMIFS(Dados!$I$1:$I$1819,Dados!$B$1:$B$1819,H$7,Dados!$A$1:$A$1819,$A76)</f>
        <v>0</v>
      </c>
      <c r="I76" s="8">
        <f t="shared" si="10"/>
        <v>0</v>
      </c>
      <c r="J76" s="8">
        <f t="shared" si="11"/>
        <v>0</v>
      </c>
      <c r="K76" s="7">
        <f t="shared" si="12"/>
        <v>0</v>
      </c>
      <c r="L76" s="9">
        <f t="shared" si="14"/>
        <v>999992.5199999999</v>
      </c>
      <c r="N76" s="34"/>
    </row>
    <row r="77" spans="1:14" ht="24" customHeight="1" x14ac:dyDescent="0.25">
      <c r="A77" s="35">
        <v>46543</v>
      </c>
      <c r="B77" s="24">
        <f t="shared" si="13"/>
        <v>69</v>
      </c>
      <c r="C77" s="8">
        <f>SUMIFS(Dados!$I$1:$I$1819,Dados!$B$1:$B$1819,C$7,Dados!$A$1:$A$1819,$A77)</f>
        <v>0</v>
      </c>
      <c r="D77" s="8">
        <f>SUMIFS(Dados!$I$1:$I$1819,Dados!$B$1:$B$1819,D$7,Dados!$A$1:$A$1819,$A77)</f>
        <v>0</v>
      </c>
      <c r="E77" s="8">
        <f>SUMIFS(Dados!$I$1:$I$1819,Dados!$B$1:$B$1819,E$7,Dados!$A$1:$A$1819,$A77)</f>
        <v>0</v>
      </c>
      <c r="F77" s="8">
        <f>SUMIFS(Dados!$I$1:$I$1819,Dados!$B$1:$B$1819,F$7,Dados!$A$1:$A$1819,$A77)</f>
        <v>0</v>
      </c>
      <c r="G77" s="8">
        <f>SUMIFS(Dados!$I$1:$I$1819,Dados!$B$1:$B$1819,G$7,Dados!$A$1:$A$1819,$A77)</f>
        <v>0</v>
      </c>
      <c r="H77" s="8">
        <f>SUMIFS(Dados!$I$1:$I$1819,Dados!$B$1:$B$1819,H$7,Dados!$A$1:$A$1819,$A77)</f>
        <v>0</v>
      </c>
      <c r="I77" s="8">
        <f t="shared" si="10"/>
        <v>0</v>
      </c>
      <c r="J77" s="8">
        <f t="shared" si="11"/>
        <v>0</v>
      </c>
      <c r="K77" s="7">
        <f t="shared" si="12"/>
        <v>0</v>
      </c>
      <c r="L77" s="9">
        <f t="shared" si="14"/>
        <v>999992.5199999999</v>
      </c>
      <c r="N77" s="34"/>
    </row>
    <row r="78" spans="1:14" ht="24" customHeight="1" x14ac:dyDescent="0.25">
      <c r="A78" s="35">
        <v>46558</v>
      </c>
      <c r="B78" s="24">
        <f t="shared" si="13"/>
        <v>70</v>
      </c>
      <c r="C78" s="8">
        <f>SUMIFS(Dados!$I$1:$I$1819,Dados!$B$1:$B$1819,C$7,Dados!$A$1:$A$1819,$A78)</f>
        <v>0</v>
      </c>
      <c r="D78" s="8">
        <f>SUMIFS(Dados!$I$1:$I$1819,Dados!$B$1:$B$1819,D$7,Dados!$A$1:$A$1819,$A78)</f>
        <v>0</v>
      </c>
      <c r="E78" s="8">
        <f>SUMIFS(Dados!$I$1:$I$1819,Dados!$B$1:$B$1819,E$7,Dados!$A$1:$A$1819,$A78)</f>
        <v>0</v>
      </c>
      <c r="F78" s="8">
        <f>SUMIFS(Dados!$I$1:$I$1819,Dados!$B$1:$B$1819,F$7,Dados!$A$1:$A$1819,$A78)</f>
        <v>0</v>
      </c>
      <c r="G78" s="8">
        <f>SUMIFS(Dados!$I$1:$I$1819,Dados!$B$1:$B$1819,G$7,Dados!$A$1:$A$1819,$A78)</f>
        <v>0</v>
      </c>
      <c r="H78" s="8">
        <f>SUMIFS(Dados!$I$1:$I$1819,Dados!$B$1:$B$1819,H$7,Dados!$A$1:$A$1819,$A78)</f>
        <v>0</v>
      </c>
      <c r="I78" s="8">
        <f t="shared" si="10"/>
        <v>0</v>
      </c>
      <c r="J78" s="8">
        <f t="shared" si="11"/>
        <v>0</v>
      </c>
      <c r="K78" s="7">
        <f t="shared" si="12"/>
        <v>0</v>
      </c>
      <c r="L78" s="9">
        <f t="shared" si="14"/>
        <v>999992.5199999999</v>
      </c>
      <c r="N78" s="34"/>
    </row>
    <row r="79" spans="1:14" ht="24" customHeight="1" x14ac:dyDescent="0.25">
      <c r="A79" s="35">
        <v>46573</v>
      </c>
      <c r="B79" s="24">
        <f t="shared" si="13"/>
        <v>71</v>
      </c>
      <c r="C79" s="8">
        <f>SUMIFS(Dados!$I$1:$I$1819,Dados!$B$1:$B$1819,C$7,Dados!$A$1:$A$1819,$A79)</f>
        <v>0</v>
      </c>
      <c r="D79" s="8">
        <f>SUMIFS(Dados!$I$1:$I$1819,Dados!$B$1:$B$1819,D$7,Dados!$A$1:$A$1819,$A79)</f>
        <v>0</v>
      </c>
      <c r="E79" s="8">
        <f>SUMIFS(Dados!$I$1:$I$1819,Dados!$B$1:$B$1819,E$7,Dados!$A$1:$A$1819,$A79)</f>
        <v>0</v>
      </c>
      <c r="F79" s="8">
        <f>SUMIFS(Dados!$I$1:$I$1819,Dados!$B$1:$B$1819,F$7,Dados!$A$1:$A$1819,$A79)</f>
        <v>0</v>
      </c>
      <c r="G79" s="8">
        <f>SUMIFS(Dados!$I$1:$I$1819,Dados!$B$1:$B$1819,G$7,Dados!$A$1:$A$1819,$A79)</f>
        <v>0</v>
      </c>
      <c r="H79" s="8">
        <f>SUMIFS(Dados!$I$1:$I$1819,Dados!$B$1:$B$1819,H$7,Dados!$A$1:$A$1819,$A79)</f>
        <v>0</v>
      </c>
      <c r="I79" s="8">
        <f t="shared" si="10"/>
        <v>0</v>
      </c>
      <c r="J79" s="8">
        <f t="shared" si="11"/>
        <v>0</v>
      </c>
      <c r="K79" s="7">
        <f t="shared" si="12"/>
        <v>0</v>
      </c>
      <c r="L79" s="9">
        <f t="shared" si="14"/>
        <v>999992.5199999999</v>
      </c>
      <c r="N79" s="34"/>
    </row>
    <row r="80" spans="1:14" ht="24" customHeight="1" thickBot="1" x14ac:dyDescent="0.3">
      <c r="A80" s="35">
        <v>46588</v>
      </c>
      <c r="B80" s="24">
        <f t="shared" si="13"/>
        <v>72</v>
      </c>
      <c r="C80" s="8">
        <f>SUMIFS(Dados!$I$1:$I$1819,Dados!$B$1:$B$1819,C$7,Dados!$A$1:$A$1819,$A80)</f>
        <v>0</v>
      </c>
      <c r="D80" s="8">
        <f>SUMIFS(Dados!$I$1:$I$1819,Dados!$B$1:$B$1819,D$7,Dados!$A$1:$A$1819,$A80)</f>
        <v>0</v>
      </c>
      <c r="E80" s="8">
        <f>SUMIFS(Dados!$I$1:$I$1819,Dados!$B$1:$B$1819,E$7,Dados!$A$1:$A$1819,$A80)</f>
        <v>0</v>
      </c>
      <c r="F80" s="8">
        <f>SUMIFS(Dados!$I$1:$I$1819,Dados!$B$1:$B$1819,F$7,Dados!$A$1:$A$1819,$A80)</f>
        <v>0</v>
      </c>
      <c r="G80" s="8">
        <f>SUMIFS(Dados!$I$1:$I$1819,Dados!$B$1:$B$1819,G$7,Dados!$A$1:$A$1819,$A80)</f>
        <v>0</v>
      </c>
      <c r="H80" s="8">
        <f>SUMIFS(Dados!$I$1:$I$1819,Dados!$B$1:$B$1819,H$7,Dados!$A$1:$A$1819,$A80)</f>
        <v>0</v>
      </c>
      <c r="I80" s="8">
        <f t="shared" si="10"/>
        <v>0</v>
      </c>
      <c r="J80" s="8">
        <f t="shared" si="11"/>
        <v>0</v>
      </c>
      <c r="K80" s="7">
        <f t="shared" si="12"/>
        <v>0</v>
      </c>
      <c r="L80" s="9">
        <f t="shared" si="14"/>
        <v>999992.5199999999</v>
      </c>
      <c r="N80" s="34"/>
    </row>
    <row r="81" spans="1:12" ht="36" customHeight="1" thickTop="1" thickBot="1" x14ac:dyDescent="0.3">
      <c r="A81" s="19" t="s">
        <v>581</v>
      </c>
      <c r="B81" s="19"/>
      <c r="C81" s="14">
        <f t="shared" ref="C81:K81" si="15">SUM(C9:C80)</f>
        <v>236031.13</v>
      </c>
      <c r="D81" s="14">
        <f t="shared" si="15"/>
        <v>124534.18</v>
      </c>
      <c r="E81" s="14">
        <f t="shared" si="15"/>
        <v>161708.47999999998</v>
      </c>
      <c r="F81" s="14">
        <f t="shared" si="15"/>
        <v>280</v>
      </c>
      <c r="G81" s="14">
        <f t="shared" si="15"/>
        <v>477438.73</v>
      </c>
      <c r="H81" s="14">
        <f t="shared" si="15"/>
        <v>0</v>
      </c>
      <c r="I81" s="14">
        <f t="shared" si="15"/>
        <v>999992.5199999999</v>
      </c>
      <c r="J81" s="14">
        <f t="shared" si="15"/>
        <v>0</v>
      </c>
      <c r="K81" s="14">
        <f t="shared" si="15"/>
        <v>999992.5199999999</v>
      </c>
      <c r="L81" s="15"/>
    </row>
    <row r="82" spans="1:12" ht="50.1" hidden="1" customHeight="1" x14ac:dyDescent="0.25">
      <c r="A82" s="20"/>
      <c r="B82" s="20"/>
    </row>
    <row r="83" spans="1:12" ht="50.1" hidden="1" customHeight="1" x14ac:dyDescent="0.25">
      <c r="A83" s="20"/>
      <c r="B83" s="20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zoomScale="80" zoomScaleNormal="80" workbookViewId="0">
      <selection activeCell="M10" sqref="M1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11" width="8.875" style="1" customWidth="1"/>
    <col min="12" max="12" width="11" style="1" bestFit="1" customWidth="1"/>
    <col min="13" max="79" width="8.875" style="1" customWidth="1"/>
    <col min="80" max="16384" width="8.875" style="1"/>
  </cols>
  <sheetData>
    <row r="1" spans="1:18" ht="69.95" customHeight="1" x14ac:dyDescent="0.25">
      <c r="D1" s="2"/>
      <c r="E1" s="2"/>
      <c r="G1" s="71" t="s">
        <v>565</v>
      </c>
      <c r="H1" s="72"/>
      <c r="I1" s="72"/>
      <c r="J1" s="72"/>
      <c r="L1" s="2"/>
      <c r="M1" s="2"/>
      <c r="N1" s="71"/>
      <c r="O1" s="72"/>
      <c r="P1" s="72"/>
      <c r="Q1" s="72"/>
      <c r="R1" s="72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2" t="str">
        <f>RESUMO!A3</f>
        <v>JOSÉ PAULO DE SOUZA PEIXE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3" t="str">
        <f>RESUMO!A4</f>
        <v>ALAMEDA DA TERNURA 0006, LOTE 369-B, QUADRA ÚNICA - Nº 55 - CONDOMINIO PASARGADA, NOVA LIMA/MG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1" t="s">
        <v>583</v>
      </c>
      <c r="B6" s="21"/>
    </row>
    <row r="7" spans="1:18" ht="17.100000000000001" hidden="1" customHeight="1" thickBot="1" x14ac:dyDescent="0.3">
      <c r="A7" s="20"/>
      <c r="B7" s="20"/>
      <c r="C7" s="1" t="s">
        <v>21</v>
      </c>
      <c r="D7" s="1" t="s">
        <v>67</v>
      </c>
      <c r="E7" s="1" t="s">
        <v>118</v>
      </c>
      <c r="F7" s="1" t="s">
        <v>32</v>
      </c>
      <c r="G7" s="1" t="s">
        <v>26</v>
      </c>
      <c r="H7" s="1" t="s">
        <v>46</v>
      </c>
      <c r="I7" s="1" t="s">
        <v>80</v>
      </c>
    </row>
    <row r="8" spans="1:18" ht="39.950000000000003" customHeight="1" thickBot="1" x14ac:dyDescent="0.3">
      <c r="A8" s="29" t="s">
        <v>571</v>
      </c>
      <c r="B8" s="29"/>
      <c r="C8" s="16" t="s">
        <v>584</v>
      </c>
      <c r="D8" s="16" t="s">
        <v>585</v>
      </c>
      <c r="E8" s="16" t="s">
        <v>586</v>
      </c>
      <c r="F8" s="16" t="s">
        <v>587</v>
      </c>
      <c r="G8" s="16" t="s">
        <v>588</v>
      </c>
      <c r="H8" s="16" t="s">
        <v>589</v>
      </c>
      <c r="I8" s="16" t="s">
        <v>590</v>
      </c>
      <c r="J8" s="17" t="s">
        <v>581</v>
      </c>
    </row>
    <row r="9" spans="1:18" ht="27.95" customHeight="1" thickTop="1" x14ac:dyDescent="0.25">
      <c r="A9" s="44">
        <f>DATE(YEAR(RESUMO!A9),MONTH(RESUMO!A9),1)</f>
        <v>45505</v>
      </c>
      <c r="B9" s="36"/>
      <c r="C9" s="7">
        <f>SUMIFS(Dados!$I$1:$I$1828,Dados!$K$1:$K$1828,Tp.Despesas!C$7,Dados!$A$1:$A$1828,"&gt;="&amp;$A9,Dados!$A$1:$A$1828,"&lt;="&amp;EOMONTH($A9,0))</f>
        <v>8610</v>
      </c>
      <c r="D9" s="7">
        <f>SUMIFS(Dados!$I$1:$I$1828,Dados!$K$1:$K$1828,Tp.Despesas!D$7,Dados!$A$1:$A$1828,"&gt;="&amp;$A9,Dados!$A$1:$A$1828,"&lt;="&amp;EOMONTH($A9,0))</f>
        <v>282.55</v>
      </c>
      <c r="E9" s="7">
        <f>SUMIFS(Dados!$I$1:$I$1828,Dados!$K$1:$K$1828,Tp.Despesas!E$7,Dados!$A$1:$A$1828,"&gt;="&amp;$A9,Dados!$A$1:$A$1828,"&lt;="&amp;EOMONTH($A9,0))</f>
        <v>150</v>
      </c>
      <c r="F9" s="7">
        <f>SUMIFS(Dados!$I$1:$I$1828,Dados!$K$1:$K$1828,Tp.Despesas!F$7,Dados!$A$1:$A$1828,"&gt;="&amp;$A9,Dados!$A$1:$A$1828,"&lt;="&amp;EOMONTH($A9,0))</f>
        <v>20693.280000000002</v>
      </c>
      <c r="G9" s="7">
        <f>SUMIFS(Dados!$I$1:$I$1828,Dados!$K$1:$K$1828,Tp.Despesas!G$7,Dados!$A$1:$A$1828,"&gt;="&amp;$A9,Dados!$A$1:$A$1828,"&lt;="&amp;EOMONTH($A9,0))</f>
        <v>27664.27</v>
      </c>
      <c r="H9" s="7">
        <f>SUMIFS(Dados!$I$1:$I$1828,Dados!$K$1:$K$1828,Tp.Despesas!H$7,Dados!$A$1:$A$1828,"&gt;="&amp;$A9,Dados!$A$1:$A$1828,"&lt;="&amp;EOMONTH($A9,0))</f>
        <v>40978.18</v>
      </c>
      <c r="I9" s="7">
        <f>SUMIFS(Dados!$I$1:$I$1828,Dados!$K$1:$K$1828,Tp.Despesas!I$7,Dados!$A$1:$A$1828,"&gt;="&amp;$A9,Dados!$A$1:$A$1828,"&lt;="&amp;EOMONTH($A9,0))</f>
        <v>66.17</v>
      </c>
      <c r="J9" s="18">
        <f t="shared" ref="J9:J44" si="0">SUM(C9:I9)</f>
        <v>98444.45</v>
      </c>
      <c r="L9" s="61">
        <v>97937.45</v>
      </c>
      <c r="M9" s="6">
        <f>J9-L9</f>
        <v>507</v>
      </c>
    </row>
    <row r="10" spans="1:18" ht="27.95" customHeight="1" x14ac:dyDescent="0.25">
      <c r="A10" s="44">
        <f t="shared" ref="A10:A44" si="1">EOMONTH(A9,1)-DAY(EOMONTH(A9,1))+1</f>
        <v>45536</v>
      </c>
      <c r="B10" s="37"/>
      <c r="C10" s="7">
        <f>SUMIFS(Dados!$I$1:$I$1828,Dados!$K$1:$K$1828,Tp.Despesas!C$7,Dados!$A$1:$A$1828,"&gt;="&amp;$A10,Dados!$A$1:$A$1828,"&lt;="&amp;EOMONTH($A10,0))</f>
        <v>4165</v>
      </c>
      <c r="D10" s="7">
        <f>SUMIFS(Dados!$I$1:$I$1828,Dados!$K$1:$K$1828,Tp.Despesas!D$7,Dados!$A$1:$A$1828,"&gt;="&amp;$A10,Dados!$A$1:$A$1828,"&lt;="&amp;EOMONTH($A10,0))</f>
        <v>285</v>
      </c>
      <c r="E10" s="7">
        <f>SUMIFS(Dados!$I$1:$I$1828,Dados!$K$1:$K$1828,Tp.Despesas!E$7,Dados!$A$1:$A$1828,"&gt;="&amp;$A10,Dados!$A$1:$A$1828,"&lt;="&amp;EOMONTH($A10,0))</f>
        <v>854</v>
      </c>
      <c r="F10" s="7">
        <f>SUMIFS(Dados!$I$1:$I$1828,Dados!$K$1:$K$1828,Tp.Despesas!F$7,Dados!$A$1:$A$1828,"&gt;="&amp;$A10,Dados!$A$1:$A$1828,"&lt;="&amp;EOMONTH($A10,0))</f>
        <v>37285.14</v>
      </c>
      <c r="G10" s="7">
        <f>SUMIFS(Dados!$I$1:$I$1828,Dados!$K$1:$K$1828,Tp.Despesas!G$7,Dados!$A$1:$A$1828,"&gt;="&amp;$A10,Dados!$A$1:$A$1828,"&lt;="&amp;EOMONTH($A10,0))</f>
        <v>36786.929999999993</v>
      </c>
      <c r="H10" s="7">
        <f>SUMIFS(Dados!$I$1:$I$1828,Dados!$K$1:$K$1828,Tp.Despesas!H$7,Dados!$A$1:$A$1828,"&gt;="&amp;$A10,Dados!$A$1:$A$1828,"&lt;="&amp;EOMONTH($A10,0))</f>
        <v>5036</v>
      </c>
      <c r="I10" s="7">
        <f>SUMIFS(Dados!$I$1:$I$1828,Dados!$K$1:$K$1828,Tp.Despesas!I$7,Dados!$A$1:$A$1828,"&gt;="&amp;$A10,Dados!$A$1:$A$1828,"&lt;="&amp;EOMONTH($A10,0))</f>
        <v>0</v>
      </c>
      <c r="J10" s="18">
        <f t="shared" si="0"/>
        <v>84412.069999999992</v>
      </c>
    </row>
    <row r="11" spans="1:18" ht="27.95" customHeight="1" x14ac:dyDescent="0.25">
      <c r="A11" s="44">
        <f t="shared" si="1"/>
        <v>45566</v>
      </c>
      <c r="B11" s="37"/>
      <c r="C11" s="7">
        <f>SUMIFS(Dados!$I$1:$I$1828,Dados!$K$1:$K$1828,Tp.Despesas!C$7,Dados!$A$1:$A$1828,"&gt;="&amp;$A11,Dados!$A$1:$A$1828,"&lt;="&amp;EOMONTH($A11,0))</f>
        <v>4165</v>
      </c>
      <c r="D11" s="7">
        <f>SUMIFS(Dados!$I$1:$I$1828,Dados!$K$1:$K$1828,Tp.Despesas!D$7,Dados!$A$1:$A$1828,"&gt;="&amp;$A11,Dados!$A$1:$A$1828,"&lt;="&amp;EOMONTH($A11,0))</f>
        <v>135</v>
      </c>
      <c r="E11" s="7">
        <f>SUMIFS(Dados!$I$1:$I$1828,Dados!$K$1:$K$1828,Tp.Despesas!E$7,Dados!$A$1:$A$1828,"&gt;="&amp;$A11,Dados!$A$1:$A$1828,"&lt;="&amp;EOMONTH($A11,0))</f>
        <v>2012.52</v>
      </c>
      <c r="F11" s="7">
        <f>SUMIFS(Dados!$I$1:$I$1828,Dados!$K$1:$K$1828,Tp.Despesas!F$7,Dados!$A$1:$A$1828,"&gt;="&amp;$A11,Dados!$A$1:$A$1828,"&lt;="&amp;EOMONTH($A11,0))</f>
        <v>160842.47</v>
      </c>
      <c r="G11" s="7">
        <f>SUMIFS(Dados!$I$1:$I$1828,Dados!$K$1:$K$1828,Tp.Despesas!G$7,Dados!$A$1:$A$1828,"&gt;="&amp;$A11,Dados!$A$1:$A$1828,"&lt;="&amp;EOMONTH($A11,0))</f>
        <v>52707.6</v>
      </c>
      <c r="H11" s="7">
        <f>SUMIFS(Dados!$I$1:$I$1828,Dados!$K$1:$K$1828,Tp.Despesas!H$7,Dados!$A$1:$A$1828,"&gt;="&amp;$A11,Dados!$A$1:$A$1828,"&lt;="&amp;EOMONTH($A11,0))</f>
        <v>19130</v>
      </c>
      <c r="I11" s="7">
        <f>SUMIFS(Dados!$I$1:$I$1828,Dados!$K$1:$K$1828,Tp.Despesas!I$7,Dados!$A$1:$A$1828,"&gt;="&amp;$A11,Dados!$A$1:$A$1828,"&lt;="&amp;EOMONTH($A11,0))</f>
        <v>0</v>
      </c>
      <c r="J11" s="18">
        <f t="shared" si="0"/>
        <v>238992.59</v>
      </c>
    </row>
    <row r="12" spans="1:18" ht="27.95" customHeight="1" x14ac:dyDescent="0.25">
      <c r="A12" s="44">
        <f t="shared" si="1"/>
        <v>45597</v>
      </c>
      <c r="B12" s="37"/>
      <c r="C12" s="7">
        <f>SUMIFS(Dados!$I$1:$I$1828,Dados!$K$1:$K$1828,Tp.Despesas!C$7,Dados!$A$1:$A$1828,"&gt;="&amp;$A12,Dados!$A$1:$A$1828,"&lt;="&amp;EOMONTH($A12,0))</f>
        <v>0</v>
      </c>
      <c r="D12" s="7">
        <f>SUMIFS(Dados!$I$1:$I$1828,Dados!$K$1:$K$1828,Tp.Despesas!D$7,Dados!$A$1:$A$1828,"&gt;="&amp;$A12,Dados!$A$1:$A$1828,"&lt;="&amp;EOMONTH($A12,0))</f>
        <v>944</v>
      </c>
      <c r="E12" s="7">
        <f>SUMIFS(Dados!$I$1:$I$1828,Dados!$K$1:$K$1828,Tp.Despesas!E$7,Dados!$A$1:$A$1828,"&gt;="&amp;$A12,Dados!$A$1:$A$1828,"&lt;="&amp;EOMONTH($A12,0))</f>
        <v>3610</v>
      </c>
      <c r="F12" s="7">
        <f>SUMIFS(Dados!$I$1:$I$1828,Dados!$K$1:$K$1828,Tp.Despesas!F$7,Dados!$A$1:$A$1828,"&gt;="&amp;$A12,Dados!$A$1:$A$1828,"&lt;="&amp;EOMONTH($A12,0))</f>
        <v>39565.729999999996</v>
      </c>
      <c r="G12" s="7">
        <f>SUMIFS(Dados!$I$1:$I$1828,Dados!$K$1:$K$1828,Tp.Despesas!G$7,Dados!$A$1:$A$1828,"&gt;="&amp;$A12,Dados!$A$1:$A$1828,"&lt;="&amp;EOMONTH($A12,0))</f>
        <v>70790.260000000024</v>
      </c>
      <c r="H12" s="7">
        <f>SUMIFS(Dados!$I$1:$I$1828,Dados!$K$1:$K$1828,Tp.Despesas!H$7,Dados!$A$1:$A$1828,"&gt;="&amp;$A12,Dados!$A$1:$A$1828,"&lt;="&amp;EOMONTH($A12,0))</f>
        <v>6298.5</v>
      </c>
      <c r="I12" s="7">
        <f>SUMIFS(Dados!$I$1:$I$1828,Dados!$K$1:$K$1828,Tp.Despesas!I$7,Dados!$A$1:$A$1828,"&gt;="&amp;$A12,Dados!$A$1:$A$1828,"&lt;="&amp;EOMONTH($A12,0))</f>
        <v>0</v>
      </c>
      <c r="J12" s="18">
        <f t="shared" si="0"/>
        <v>121208.49000000002</v>
      </c>
    </row>
    <row r="13" spans="1:18" ht="27.95" customHeight="1" x14ac:dyDescent="0.25">
      <c r="A13" s="44">
        <f t="shared" si="1"/>
        <v>45627</v>
      </c>
      <c r="B13" s="37"/>
      <c r="C13" s="7">
        <f>SUMIFS(Dados!$I$1:$I$1828,Dados!$K$1:$K$1828,Tp.Despesas!C$7,Dados!$A$1:$A$1828,"&gt;="&amp;$A13,Dados!$A$1:$A$1828,"&lt;="&amp;EOMONTH($A13,0))</f>
        <v>4165</v>
      </c>
      <c r="D13" s="7">
        <f>SUMIFS(Dados!$I$1:$I$1828,Dados!$K$1:$K$1828,Tp.Despesas!D$7,Dados!$A$1:$A$1828,"&gt;="&amp;$A13,Dados!$A$1:$A$1828,"&lt;="&amp;EOMONTH($A13,0))</f>
        <v>920</v>
      </c>
      <c r="E13" s="7">
        <f>SUMIFS(Dados!$I$1:$I$1828,Dados!$K$1:$K$1828,Tp.Despesas!E$7,Dados!$A$1:$A$1828,"&gt;="&amp;$A13,Dados!$A$1:$A$1828,"&lt;="&amp;EOMONTH($A13,0))</f>
        <v>7631.04</v>
      </c>
      <c r="F13" s="7">
        <f>SUMIFS(Dados!$I$1:$I$1828,Dados!$K$1:$K$1828,Tp.Despesas!F$7,Dados!$A$1:$A$1828,"&gt;="&amp;$A13,Dados!$A$1:$A$1828,"&lt;="&amp;EOMONTH($A13,0))</f>
        <v>60918.29</v>
      </c>
      <c r="G13" s="7">
        <f>SUMIFS(Dados!$I$1:$I$1828,Dados!$K$1:$K$1828,Tp.Despesas!G$7,Dados!$A$1:$A$1828,"&gt;="&amp;$A13,Dados!$A$1:$A$1828,"&lt;="&amp;EOMONTH($A13,0))</f>
        <v>69768.240000000005</v>
      </c>
      <c r="H13" s="7">
        <f>SUMIFS(Dados!$I$1:$I$1828,Dados!$K$1:$K$1828,Tp.Despesas!H$7,Dados!$A$1:$A$1828,"&gt;="&amp;$A13,Dados!$A$1:$A$1828,"&lt;="&amp;EOMONTH($A13,0))</f>
        <v>5709.5</v>
      </c>
      <c r="I13" s="7">
        <f>SUMIFS(Dados!$I$1:$I$1828,Dados!$K$1:$K$1828,Tp.Despesas!I$7,Dados!$A$1:$A$1828,"&gt;="&amp;$A13,Dados!$A$1:$A$1828,"&lt;="&amp;EOMONTH($A13,0))</f>
        <v>0</v>
      </c>
      <c r="J13" s="18">
        <f t="shared" si="0"/>
        <v>149112.07</v>
      </c>
    </row>
    <row r="14" spans="1:18" ht="27.95" customHeight="1" x14ac:dyDescent="0.25">
      <c r="A14" s="44">
        <f t="shared" si="1"/>
        <v>45658</v>
      </c>
      <c r="B14" s="37"/>
      <c r="C14" s="7">
        <f>SUMIFS(Dados!$I$1:$I$1828,Dados!$K$1:$K$1828,Tp.Despesas!C$7,Dados!$A$1:$A$1828,"&gt;="&amp;$A14,Dados!$A$1:$A$1828,"&lt;="&amp;EOMONTH($A14,0))</f>
        <v>0</v>
      </c>
      <c r="D14" s="7">
        <f>SUMIFS(Dados!$I$1:$I$1828,Dados!$K$1:$K$1828,Tp.Despesas!D$7,Dados!$A$1:$A$1828,"&gt;="&amp;$A14,Dados!$A$1:$A$1828,"&lt;="&amp;EOMONTH($A14,0))</f>
        <v>135</v>
      </c>
      <c r="E14" s="7">
        <f>SUMIFS(Dados!$I$1:$I$1828,Dados!$K$1:$K$1828,Tp.Despesas!E$7,Dados!$A$1:$A$1828,"&gt;="&amp;$A14,Dados!$A$1:$A$1828,"&lt;="&amp;EOMONTH($A14,0))</f>
        <v>5178.7299999999996</v>
      </c>
      <c r="F14" s="7">
        <f>SUMIFS(Dados!$I$1:$I$1828,Dados!$K$1:$K$1828,Tp.Despesas!F$7,Dados!$A$1:$A$1828,"&gt;="&amp;$A14,Dados!$A$1:$A$1828,"&lt;="&amp;EOMONTH($A14,0))</f>
        <v>100997.31999999999</v>
      </c>
      <c r="G14" s="7">
        <f>SUMIFS(Dados!$I$1:$I$1828,Dados!$K$1:$K$1828,Tp.Despesas!G$7,Dados!$A$1:$A$1828,"&gt;="&amp;$A14,Dados!$A$1:$A$1828,"&lt;="&amp;EOMONTH($A14,0))</f>
        <v>54764.070000000007</v>
      </c>
      <c r="H14" s="7">
        <f>SUMIFS(Dados!$I$1:$I$1828,Dados!$K$1:$K$1828,Tp.Despesas!H$7,Dados!$A$1:$A$1828,"&gt;="&amp;$A14,Dados!$A$1:$A$1828,"&lt;="&amp;EOMONTH($A14,0))</f>
        <v>1039.5</v>
      </c>
      <c r="I14" s="7">
        <f>SUMIFS(Dados!$I$1:$I$1828,Dados!$K$1:$K$1828,Tp.Despesas!I$7,Dados!$A$1:$A$1828,"&gt;="&amp;$A14,Dados!$A$1:$A$1828,"&lt;="&amp;EOMONTH($A14,0))</f>
        <v>0</v>
      </c>
      <c r="J14" s="18">
        <f t="shared" si="0"/>
        <v>162114.62</v>
      </c>
    </row>
    <row r="15" spans="1:18" ht="27.95" customHeight="1" x14ac:dyDescent="0.25">
      <c r="A15" s="44">
        <f t="shared" si="1"/>
        <v>45689</v>
      </c>
      <c r="B15" s="37"/>
      <c r="C15" s="7">
        <f>SUMIFS(Dados!$I$1:$I$1828,Dados!$K$1:$K$1828,Tp.Despesas!C$7,Dados!$A$1:$A$1828,"&gt;="&amp;$A15,Dados!$A$1:$A$1828,"&lt;="&amp;EOMONTH($A15,0))</f>
        <v>23800</v>
      </c>
      <c r="D15" s="7">
        <f>SUMIFS(Dados!$I$1:$I$1828,Dados!$K$1:$K$1828,Tp.Despesas!D$7,Dados!$A$1:$A$1828,"&gt;="&amp;$A15,Dados!$A$1:$A$1828,"&lt;="&amp;EOMONTH($A15,0))</f>
        <v>352.06</v>
      </c>
      <c r="E15" s="7">
        <f>SUMIFS(Dados!$I$1:$I$1828,Dados!$K$1:$K$1828,Tp.Despesas!E$7,Dados!$A$1:$A$1828,"&gt;="&amp;$A15,Dados!$A$1:$A$1828,"&lt;="&amp;EOMONTH($A15,0))</f>
        <v>2096.8199999999997</v>
      </c>
      <c r="F15" s="7">
        <f>SUMIFS(Dados!$I$1:$I$1828,Dados!$K$1:$K$1828,Tp.Despesas!F$7,Dados!$A$1:$A$1828,"&gt;="&amp;$A15,Dados!$A$1:$A$1828,"&lt;="&amp;EOMONTH($A15,0))</f>
        <v>47252.82</v>
      </c>
      <c r="G15" s="7">
        <f>SUMIFS(Dados!$I$1:$I$1828,Dados!$K$1:$K$1828,Tp.Despesas!G$7,Dados!$A$1:$A$1828,"&gt;="&amp;$A15,Dados!$A$1:$A$1828,"&lt;="&amp;EOMONTH($A15,0))</f>
        <v>58574.030000000013</v>
      </c>
      <c r="H15" s="7">
        <f>SUMIFS(Dados!$I$1:$I$1828,Dados!$K$1:$K$1828,Tp.Despesas!H$7,Dados!$A$1:$A$1828,"&gt;="&amp;$A15,Dados!$A$1:$A$1828,"&lt;="&amp;EOMONTH($A15,0))</f>
        <v>12314</v>
      </c>
      <c r="I15" s="7">
        <f>SUMIFS(Dados!$I$1:$I$1828,Dados!$K$1:$K$1828,Tp.Despesas!I$7,Dados!$A$1:$A$1828,"&gt;="&amp;$A15,Dados!$A$1:$A$1828,"&lt;="&amp;EOMONTH($A15,0))</f>
        <v>0</v>
      </c>
      <c r="J15" s="18">
        <f t="shared" si="0"/>
        <v>144389.73000000001</v>
      </c>
    </row>
    <row r="16" spans="1:18" ht="27.95" customHeight="1" x14ac:dyDescent="0.25">
      <c r="A16" s="44">
        <f t="shared" si="1"/>
        <v>45717</v>
      </c>
      <c r="B16" s="37"/>
      <c r="C16" s="7">
        <f>SUMIFS(Dados!$I$1:$I$1828,Dados!$K$1:$K$1828,Tp.Despesas!C$7,Dados!$A$1:$A$1828,"&gt;="&amp;$A16,Dados!$A$1:$A$1828,"&lt;="&amp;EOMONTH($A16,0))</f>
        <v>0</v>
      </c>
      <c r="D16" s="7">
        <f>SUMIFS(Dados!$I$1:$I$1828,Dados!$K$1:$K$1828,Tp.Despesas!D$7,Dados!$A$1:$A$1828,"&gt;="&amp;$A16,Dados!$A$1:$A$1828,"&lt;="&amp;EOMONTH($A16,0))</f>
        <v>0</v>
      </c>
      <c r="E16" s="7">
        <f>SUMIFS(Dados!$I$1:$I$1828,Dados!$K$1:$K$1828,Tp.Despesas!E$7,Dados!$A$1:$A$1828,"&gt;="&amp;$A16,Dados!$A$1:$A$1828,"&lt;="&amp;EOMONTH($A16,0))</f>
        <v>0</v>
      </c>
      <c r="F16" s="7">
        <f>SUMIFS(Dados!$I$1:$I$1828,Dados!$K$1:$K$1828,Tp.Despesas!F$7,Dados!$A$1:$A$1828,"&gt;="&amp;$A16,Dados!$A$1:$A$1828,"&lt;="&amp;EOMONTH($A16,0))</f>
        <v>0</v>
      </c>
      <c r="G16" s="7">
        <f>SUMIFS(Dados!$I$1:$I$1828,Dados!$K$1:$K$1828,Tp.Despesas!G$7,Dados!$A$1:$A$1828,"&gt;="&amp;$A16,Dados!$A$1:$A$1828,"&lt;="&amp;EOMONTH($A16,0))</f>
        <v>0</v>
      </c>
      <c r="H16" s="7">
        <f>SUMIFS(Dados!$I$1:$I$1828,Dados!$K$1:$K$1828,Tp.Despesas!H$7,Dados!$A$1:$A$1828,"&gt;="&amp;$A16,Dados!$A$1:$A$1828,"&lt;="&amp;EOMONTH($A16,0))</f>
        <v>0</v>
      </c>
      <c r="I16" s="7">
        <f>SUMIFS(Dados!$I$1:$I$1828,Dados!$K$1:$K$1828,Tp.Despesas!I$7,Dados!$A$1:$A$1828,"&gt;="&amp;$A16,Dados!$A$1:$A$1828,"&lt;="&amp;EOMONTH($A16,0))</f>
        <v>0</v>
      </c>
      <c r="J16" s="18">
        <f t="shared" si="0"/>
        <v>0</v>
      </c>
    </row>
    <row r="17" spans="1:10" ht="27.95" customHeight="1" x14ac:dyDescent="0.25">
      <c r="A17" s="44">
        <f t="shared" si="1"/>
        <v>45748</v>
      </c>
      <c r="B17" s="37"/>
      <c r="C17" s="7">
        <f>SUMIFS(Dados!$I$1:$I$1828,Dados!$K$1:$K$1828,Tp.Despesas!C$7,Dados!$A$1:$A$1828,"&gt;="&amp;$A17,Dados!$A$1:$A$1828,"&lt;="&amp;EOMONTH($A17,0))</f>
        <v>0</v>
      </c>
      <c r="D17" s="7">
        <f>SUMIFS(Dados!$I$1:$I$1828,Dados!$K$1:$K$1828,Tp.Despesas!D$7,Dados!$A$1:$A$1828,"&gt;="&amp;$A17,Dados!$A$1:$A$1828,"&lt;="&amp;EOMONTH($A17,0))</f>
        <v>0</v>
      </c>
      <c r="E17" s="7">
        <f>SUMIFS(Dados!$I$1:$I$1828,Dados!$K$1:$K$1828,Tp.Despesas!E$7,Dados!$A$1:$A$1828,"&gt;="&amp;$A17,Dados!$A$1:$A$1828,"&lt;="&amp;EOMONTH($A17,0))</f>
        <v>0</v>
      </c>
      <c r="F17" s="7">
        <f>SUMIFS(Dados!$I$1:$I$1828,Dados!$K$1:$K$1828,Tp.Despesas!F$7,Dados!$A$1:$A$1828,"&gt;="&amp;$A17,Dados!$A$1:$A$1828,"&lt;="&amp;EOMONTH($A17,0))</f>
        <v>0</v>
      </c>
      <c r="G17" s="7">
        <f>SUMIFS(Dados!$I$1:$I$1828,Dados!$K$1:$K$1828,Tp.Despesas!G$7,Dados!$A$1:$A$1828,"&gt;="&amp;$A17,Dados!$A$1:$A$1828,"&lt;="&amp;EOMONTH($A17,0))</f>
        <v>0</v>
      </c>
      <c r="H17" s="7">
        <f>SUMIFS(Dados!$I$1:$I$1828,Dados!$K$1:$K$1828,Tp.Despesas!H$7,Dados!$A$1:$A$1828,"&gt;="&amp;$A17,Dados!$A$1:$A$1828,"&lt;="&amp;EOMONTH($A17,0))</f>
        <v>0</v>
      </c>
      <c r="I17" s="7">
        <f>SUMIFS(Dados!$I$1:$I$1828,Dados!$K$1:$K$1828,Tp.Despesas!I$7,Dados!$A$1:$A$1828,"&gt;="&amp;$A17,Dados!$A$1:$A$1828,"&lt;="&amp;EOMONTH($A17,0))</f>
        <v>0</v>
      </c>
      <c r="J17" s="18">
        <f t="shared" si="0"/>
        <v>0</v>
      </c>
    </row>
    <row r="18" spans="1:10" ht="27.95" customHeight="1" x14ac:dyDescent="0.25">
      <c r="A18" s="44">
        <f t="shared" si="1"/>
        <v>45778</v>
      </c>
      <c r="B18" s="37"/>
      <c r="C18" s="7">
        <f>SUMIFS(Dados!$I$1:$I$1828,Dados!$K$1:$K$1828,Tp.Despesas!C$7,Dados!$A$1:$A$1828,"&gt;="&amp;$A18,Dados!$A$1:$A$1828,"&lt;="&amp;EOMONTH($A18,0))</f>
        <v>0</v>
      </c>
      <c r="D18" s="7">
        <f>SUMIFS(Dados!$I$1:$I$1828,Dados!$K$1:$K$1828,Tp.Despesas!D$7,Dados!$A$1:$A$1828,"&gt;="&amp;$A18,Dados!$A$1:$A$1828,"&lt;="&amp;EOMONTH($A18,0))</f>
        <v>0</v>
      </c>
      <c r="E18" s="7">
        <f>SUMIFS(Dados!$I$1:$I$1828,Dados!$K$1:$K$1828,Tp.Despesas!E$7,Dados!$A$1:$A$1828,"&gt;="&amp;$A18,Dados!$A$1:$A$1828,"&lt;="&amp;EOMONTH($A18,0))</f>
        <v>0</v>
      </c>
      <c r="F18" s="7">
        <f>SUMIFS(Dados!$I$1:$I$1828,Dados!$K$1:$K$1828,Tp.Despesas!F$7,Dados!$A$1:$A$1828,"&gt;="&amp;$A18,Dados!$A$1:$A$1828,"&lt;="&amp;EOMONTH($A18,0))</f>
        <v>0</v>
      </c>
      <c r="G18" s="7">
        <f>SUMIFS(Dados!$I$1:$I$1828,Dados!$K$1:$K$1828,Tp.Despesas!G$7,Dados!$A$1:$A$1828,"&gt;="&amp;$A18,Dados!$A$1:$A$1828,"&lt;="&amp;EOMONTH($A18,0))</f>
        <v>0</v>
      </c>
      <c r="H18" s="7">
        <f>SUMIFS(Dados!$I$1:$I$1828,Dados!$K$1:$K$1828,Tp.Despesas!H$7,Dados!$A$1:$A$1828,"&gt;="&amp;$A18,Dados!$A$1:$A$1828,"&lt;="&amp;EOMONTH($A18,0))</f>
        <v>0</v>
      </c>
      <c r="I18" s="7">
        <f>SUMIFS(Dados!$I$1:$I$1828,Dados!$K$1:$K$1828,Tp.Despesas!I$7,Dados!$A$1:$A$1828,"&gt;="&amp;$A18,Dados!$A$1:$A$1828,"&lt;="&amp;EOMONTH($A18,0))</f>
        <v>0</v>
      </c>
      <c r="J18" s="18">
        <f t="shared" si="0"/>
        <v>0</v>
      </c>
    </row>
    <row r="19" spans="1:10" ht="27.95" customHeight="1" x14ac:dyDescent="0.25">
      <c r="A19" s="44">
        <f t="shared" si="1"/>
        <v>45809</v>
      </c>
      <c r="B19" s="37"/>
      <c r="C19" s="7">
        <f>SUMIFS(Dados!$I$1:$I$1828,Dados!$K$1:$K$1828,Tp.Despesas!C$7,Dados!$A$1:$A$1828,"&gt;="&amp;$A19,Dados!$A$1:$A$1828,"&lt;="&amp;EOMONTH($A19,0))</f>
        <v>0</v>
      </c>
      <c r="D19" s="7">
        <f>SUMIFS(Dados!$I$1:$I$1828,Dados!$K$1:$K$1828,Tp.Despesas!D$7,Dados!$A$1:$A$1828,"&gt;="&amp;$A19,Dados!$A$1:$A$1828,"&lt;="&amp;EOMONTH($A19,0))</f>
        <v>0</v>
      </c>
      <c r="E19" s="7">
        <f>SUMIFS(Dados!$I$1:$I$1828,Dados!$K$1:$K$1828,Tp.Despesas!E$7,Dados!$A$1:$A$1828,"&gt;="&amp;$A19,Dados!$A$1:$A$1828,"&lt;="&amp;EOMONTH($A19,0))</f>
        <v>0</v>
      </c>
      <c r="F19" s="7">
        <f>SUMIFS(Dados!$I$1:$I$1828,Dados!$K$1:$K$1828,Tp.Despesas!F$7,Dados!$A$1:$A$1828,"&gt;="&amp;$A19,Dados!$A$1:$A$1828,"&lt;="&amp;EOMONTH($A19,0))</f>
        <v>0</v>
      </c>
      <c r="G19" s="7">
        <f>SUMIFS(Dados!$I$1:$I$1828,Dados!$K$1:$K$1828,Tp.Despesas!G$7,Dados!$A$1:$A$1828,"&gt;="&amp;$A19,Dados!$A$1:$A$1828,"&lt;="&amp;EOMONTH($A19,0))</f>
        <v>0</v>
      </c>
      <c r="H19" s="7">
        <f>SUMIFS(Dados!$I$1:$I$1828,Dados!$K$1:$K$1828,Tp.Despesas!H$7,Dados!$A$1:$A$1828,"&gt;="&amp;$A19,Dados!$A$1:$A$1828,"&lt;="&amp;EOMONTH($A19,0))</f>
        <v>0</v>
      </c>
      <c r="I19" s="7">
        <f>SUMIFS(Dados!$I$1:$I$1828,Dados!$K$1:$K$1828,Tp.Despesas!I$7,Dados!$A$1:$A$1828,"&gt;="&amp;$A19,Dados!$A$1:$A$1828,"&lt;="&amp;EOMONTH($A19,0))</f>
        <v>0</v>
      </c>
      <c r="J19" s="18">
        <f t="shared" si="0"/>
        <v>0</v>
      </c>
    </row>
    <row r="20" spans="1:10" ht="27.95" customHeight="1" x14ac:dyDescent="0.25">
      <c r="A20" s="44">
        <f t="shared" si="1"/>
        <v>45839</v>
      </c>
      <c r="B20" s="37"/>
      <c r="C20" s="7">
        <f>SUMIFS(Dados!$I$1:$I$1828,Dados!$K$1:$K$1828,Tp.Despesas!C$7,Dados!$A$1:$A$1828,"&gt;="&amp;$A20,Dados!$A$1:$A$1828,"&lt;="&amp;EOMONTH($A20,0))</f>
        <v>0</v>
      </c>
      <c r="D20" s="7">
        <f>SUMIFS(Dados!$I$1:$I$1828,Dados!$K$1:$K$1828,Tp.Despesas!D$7,Dados!$A$1:$A$1828,"&gt;="&amp;$A20,Dados!$A$1:$A$1828,"&lt;="&amp;EOMONTH($A20,0))</f>
        <v>0</v>
      </c>
      <c r="E20" s="7">
        <f>SUMIFS(Dados!$I$1:$I$1828,Dados!$K$1:$K$1828,Tp.Despesas!E$7,Dados!$A$1:$A$1828,"&gt;="&amp;$A20,Dados!$A$1:$A$1828,"&lt;="&amp;EOMONTH($A20,0))</f>
        <v>0</v>
      </c>
      <c r="F20" s="7">
        <f>SUMIFS(Dados!$I$1:$I$1828,Dados!$K$1:$K$1828,Tp.Despesas!F$7,Dados!$A$1:$A$1828,"&gt;="&amp;$A20,Dados!$A$1:$A$1828,"&lt;="&amp;EOMONTH($A20,0))</f>
        <v>0</v>
      </c>
      <c r="G20" s="7">
        <f>SUMIFS(Dados!$I$1:$I$1828,Dados!$K$1:$K$1828,Tp.Despesas!G$7,Dados!$A$1:$A$1828,"&gt;="&amp;$A20,Dados!$A$1:$A$1828,"&lt;="&amp;EOMONTH($A20,0))</f>
        <v>0</v>
      </c>
      <c r="H20" s="7">
        <f>SUMIFS(Dados!$I$1:$I$1828,Dados!$K$1:$K$1828,Tp.Despesas!H$7,Dados!$A$1:$A$1828,"&gt;="&amp;$A20,Dados!$A$1:$A$1828,"&lt;="&amp;EOMONTH($A20,0))</f>
        <v>0</v>
      </c>
      <c r="I20" s="7">
        <f>SUMIFS(Dados!$I$1:$I$1828,Dados!$K$1:$K$1828,Tp.Despesas!I$7,Dados!$A$1:$A$1828,"&gt;="&amp;$A20,Dados!$A$1:$A$1828,"&lt;="&amp;EOMONTH($A20,0))</f>
        <v>0</v>
      </c>
      <c r="J20" s="18">
        <f t="shared" si="0"/>
        <v>0</v>
      </c>
    </row>
    <row r="21" spans="1:10" ht="27.95" customHeight="1" x14ac:dyDescent="0.25">
      <c r="A21" s="44">
        <f t="shared" si="1"/>
        <v>45870</v>
      </c>
      <c r="B21" s="30"/>
      <c r="C21" s="7">
        <f>SUMIFS(Dados!$I$1:$I$1828,Dados!$K$1:$K$1828,Tp.Despesas!C$7,Dados!$A$1:$A$1828,"&gt;="&amp;$A21,Dados!$A$1:$A$1828,"&lt;="&amp;EOMONTH($A21,0))</f>
        <v>0</v>
      </c>
      <c r="D21" s="7">
        <f>SUMIFS(Dados!$I$1:$I$1828,Dados!$K$1:$K$1828,Tp.Despesas!D$7,Dados!$A$1:$A$1828,"&gt;="&amp;$A21,Dados!$A$1:$A$1828,"&lt;="&amp;EOMONTH($A21,0))</f>
        <v>0</v>
      </c>
      <c r="E21" s="7">
        <f>SUMIFS(Dados!$I$1:$I$1828,Dados!$K$1:$K$1828,Tp.Despesas!E$7,Dados!$A$1:$A$1828,"&gt;="&amp;$A21,Dados!$A$1:$A$1828,"&lt;="&amp;EOMONTH($A21,0))</f>
        <v>0</v>
      </c>
      <c r="F21" s="7">
        <f>SUMIFS(Dados!$I$1:$I$1828,Dados!$K$1:$K$1828,Tp.Despesas!F$7,Dados!$A$1:$A$1828,"&gt;="&amp;$A21,Dados!$A$1:$A$1828,"&lt;="&amp;EOMONTH($A21,0))</f>
        <v>0</v>
      </c>
      <c r="G21" s="7">
        <f>SUMIFS(Dados!$I$1:$I$1828,Dados!$K$1:$K$1828,Tp.Despesas!G$7,Dados!$A$1:$A$1828,"&gt;="&amp;$A21,Dados!$A$1:$A$1828,"&lt;="&amp;EOMONTH($A21,0))</f>
        <v>0</v>
      </c>
      <c r="H21" s="7">
        <f>SUMIFS(Dados!$I$1:$I$1828,Dados!$K$1:$K$1828,Tp.Despesas!H$7,Dados!$A$1:$A$1828,"&gt;="&amp;$A21,Dados!$A$1:$A$1828,"&lt;="&amp;EOMONTH($A21,0))</f>
        <v>0</v>
      </c>
      <c r="I21" s="7">
        <f>SUMIFS(Dados!$I$1:$I$1828,Dados!$K$1:$K$1828,Tp.Despesas!I$7,Dados!$A$1:$A$1828,"&gt;="&amp;$A21,Dados!$A$1:$A$1828,"&lt;="&amp;EOMONTH($A21,0))</f>
        <v>0</v>
      </c>
      <c r="J21" s="18">
        <f t="shared" si="0"/>
        <v>0</v>
      </c>
    </row>
    <row r="22" spans="1:10" ht="27.95" customHeight="1" x14ac:dyDescent="0.25">
      <c r="A22" s="44">
        <f t="shared" si="1"/>
        <v>45901</v>
      </c>
      <c r="B22" s="30"/>
      <c r="C22" s="7">
        <f>SUMIFS(Dados!$I$1:$I$1828,Dados!$K$1:$K$1828,Tp.Despesas!C$7,Dados!$A$1:$A$1828,"&gt;="&amp;$A22,Dados!$A$1:$A$1828,"&lt;="&amp;EOMONTH($A22,0))</f>
        <v>0</v>
      </c>
      <c r="D22" s="7">
        <f>SUMIFS(Dados!$I$1:$I$1828,Dados!$K$1:$K$1828,Tp.Despesas!D$7,Dados!$A$1:$A$1828,"&gt;="&amp;$A22,Dados!$A$1:$A$1828,"&lt;="&amp;EOMONTH($A22,0))</f>
        <v>0</v>
      </c>
      <c r="E22" s="7">
        <f>SUMIFS(Dados!$I$1:$I$1828,Dados!$K$1:$K$1828,Tp.Despesas!E$7,Dados!$A$1:$A$1828,"&gt;="&amp;$A22,Dados!$A$1:$A$1828,"&lt;="&amp;EOMONTH($A22,0))</f>
        <v>0</v>
      </c>
      <c r="F22" s="7">
        <f>SUMIFS(Dados!$I$1:$I$1828,Dados!$K$1:$K$1828,Tp.Despesas!F$7,Dados!$A$1:$A$1828,"&gt;="&amp;$A22,Dados!$A$1:$A$1828,"&lt;="&amp;EOMONTH($A22,0))</f>
        <v>0</v>
      </c>
      <c r="G22" s="7">
        <f>SUMIFS(Dados!$I$1:$I$1828,Dados!$K$1:$K$1828,Tp.Despesas!G$7,Dados!$A$1:$A$1828,"&gt;="&amp;$A22,Dados!$A$1:$A$1828,"&lt;="&amp;EOMONTH($A22,0))</f>
        <v>0</v>
      </c>
      <c r="H22" s="7">
        <f>SUMIFS(Dados!$I$1:$I$1828,Dados!$K$1:$K$1828,Tp.Despesas!H$7,Dados!$A$1:$A$1828,"&gt;="&amp;$A22,Dados!$A$1:$A$1828,"&lt;="&amp;EOMONTH($A22,0))</f>
        <v>0</v>
      </c>
      <c r="I22" s="7">
        <f>SUMIFS(Dados!$I$1:$I$1828,Dados!$K$1:$K$1828,Tp.Despesas!I$7,Dados!$A$1:$A$1828,"&gt;="&amp;$A22,Dados!$A$1:$A$1828,"&lt;="&amp;EOMONTH($A22,0))</f>
        <v>0</v>
      </c>
      <c r="J22" s="18">
        <f t="shared" si="0"/>
        <v>0</v>
      </c>
    </row>
    <row r="23" spans="1:10" ht="27.95" customHeight="1" x14ac:dyDescent="0.25">
      <c r="A23" s="44">
        <f t="shared" si="1"/>
        <v>45931</v>
      </c>
      <c r="B23" s="30"/>
      <c r="C23" s="7">
        <f>SUMIFS(Dados!$I$1:$I$1828,Dados!$K$1:$K$1828,Tp.Despesas!C$7,Dados!$A$1:$A$1828,"&gt;="&amp;$A23,Dados!$A$1:$A$1828,"&lt;="&amp;EOMONTH($A23,0))</f>
        <v>0</v>
      </c>
      <c r="D23" s="7">
        <f>SUMIFS(Dados!$I$1:$I$1828,Dados!$K$1:$K$1828,Tp.Despesas!D$7,Dados!$A$1:$A$1828,"&gt;="&amp;$A23,Dados!$A$1:$A$1828,"&lt;="&amp;EOMONTH($A23,0))</f>
        <v>0</v>
      </c>
      <c r="E23" s="7">
        <f>SUMIFS(Dados!$I$1:$I$1828,Dados!$K$1:$K$1828,Tp.Despesas!E$7,Dados!$A$1:$A$1828,"&gt;="&amp;$A23,Dados!$A$1:$A$1828,"&lt;="&amp;EOMONTH($A23,0))</f>
        <v>0</v>
      </c>
      <c r="F23" s="7">
        <f>SUMIFS(Dados!$I$1:$I$1828,Dados!$K$1:$K$1828,Tp.Despesas!F$7,Dados!$A$1:$A$1828,"&gt;="&amp;$A23,Dados!$A$1:$A$1828,"&lt;="&amp;EOMONTH($A23,0))</f>
        <v>0</v>
      </c>
      <c r="G23" s="7">
        <f>SUMIFS(Dados!$I$1:$I$1828,Dados!$K$1:$K$1828,Tp.Despesas!G$7,Dados!$A$1:$A$1828,"&gt;="&amp;$A23,Dados!$A$1:$A$1828,"&lt;="&amp;EOMONTH($A23,0))</f>
        <v>0</v>
      </c>
      <c r="H23" s="7">
        <f>SUMIFS(Dados!$I$1:$I$1828,Dados!$K$1:$K$1828,Tp.Despesas!H$7,Dados!$A$1:$A$1828,"&gt;="&amp;$A23,Dados!$A$1:$A$1828,"&lt;="&amp;EOMONTH($A23,0))</f>
        <v>0</v>
      </c>
      <c r="I23" s="7">
        <f>SUMIFS(Dados!$I$1:$I$1828,Dados!$K$1:$K$1828,Tp.Despesas!I$7,Dados!$A$1:$A$1828,"&gt;="&amp;$A23,Dados!$A$1:$A$1828,"&lt;="&amp;EOMONTH($A23,0))</f>
        <v>0</v>
      </c>
      <c r="J23" s="18">
        <f t="shared" si="0"/>
        <v>0</v>
      </c>
    </row>
    <row r="24" spans="1:10" ht="27.95" customHeight="1" x14ac:dyDescent="0.25">
      <c r="A24" s="44">
        <f t="shared" si="1"/>
        <v>45962</v>
      </c>
      <c r="B24" s="30"/>
      <c r="C24" s="7">
        <f>SUMIFS(Dados!$I$1:$I$1828,Dados!$K$1:$K$1828,Tp.Despesas!C$7,Dados!$A$1:$A$1828,"&gt;="&amp;$A24,Dados!$A$1:$A$1828,"&lt;="&amp;EOMONTH($A24,0))</f>
        <v>0</v>
      </c>
      <c r="D24" s="7">
        <f>SUMIFS(Dados!$I$1:$I$1828,Dados!$K$1:$K$1828,Tp.Despesas!D$7,Dados!$A$1:$A$1828,"&gt;="&amp;$A24,Dados!$A$1:$A$1828,"&lt;="&amp;EOMONTH($A24,0))</f>
        <v>0</v>
      </c>
      <c r="E24" s="7">
        <f>SUMIFS(Dados!$I$1:$I$1828,Dados!$K$1:$K$1828,Tp.Despesas!E$7,Dados!$A$1:$A$1828,"&gt;="&amp;$A24,Dados!$A$1:$A$1828,"&lt;="&amp;EOMONTH($A24,0))</f>
        <v>0</v>
      </c>
      <c r="F24" s="7">
        <f>SUMIFS(Dados!$I$1:$I$1828,Dados!$K$1:$K$1828,Tp.Despesas!F$7,Dados!$A$1:$A$1828,"&gt;="&amp;$A24,Dados!$A$1:$A$1828,"&lt;="&amp;EOMONTH($A24,0))</f>
        <v>0</v>
      </c>
      <c r="G24" s="7">
        <f>SUMIFS(Dados!$I$1:$I$1828,Dados!$K$1:$K$1828,Tp.Despesas!G$7,Dados!$A$1:$A$1828,"&gt;="&amp;$A24,Dados!$A$1:$A$1828,"&lt;="&amp;EOMONTH($A24,0))</f>
        <v>0</v>
      </c>
      <c r="H24" s="7">
        <f>SUMIFS(Dados!$I$1:$I$1828,Dados!$K$1:$K$1828,Tp.Despesas!H$7,Dados!$A$1:$A$1828,"&gt;="&amp;$A24,Dados!$A$1:$A$1828,"&lt;="&amp;EOMONTH($A24,0))</f>
        <v>0</v>
      </c>
      <c r="I24" s="7">
        <f>SUMIFS(Dados!$I$1:$I$1828,Dados!$K$1:$K$1828,Tp.Despesas!I$7,Dados!$A$1:$A$1828,"&gt;="&amp;$A24,Dados!$A$1:$A$1828,"&lt;="&amp;EOMONTH($A24,0))</f>
        <v>0</v>
      </c>
      <c r="J24" s="18">
        <f t="shared" si="0"/>
        <v>0</v>
      </c>
    </row>
    <row r="25" spans="1:10" ht="27.95" customHeight="1" x14ac:dyDescent="0.25">
      <c r="A25" s="44">
        <f t="shared" si="1"/>
        <v>45992</v>
      </c>
      <c r="B25" s="30"/>
      <c r="C25" s="7">
        <f>SUMIFS(Dados!$I$1:$I$1828,Dados!$K$1:$K$1828,Tp.Despesas!C$7,Dados!$A$1:$A$1828,"&gt;="&amp;$A25,Dados!$A$1:$A$1828,"&lt;="&amp;EOMONTH($A25,0))</f>
        <v>0</v>
      </c>
      <c r="D25" s="7">
        <f>SUMIFS(Dados!$I$1:$I$1828,Dados!$K$1:$K$1828,Tp.Despesas!D$7,Dados!$A$1:$A$1828,"&gt;="&amp;$A25,Dados!$A$1:$A$1828,"&lt;="&amp;EOMONTH($A25,0))</f>
        <v>0</v>
      </c>
      <c r="E25" s="7">
        <f>SUMIFS(Dados!$I$1:$I$1828,Dados!$K$1:$K$1828,Tp.Despesas!E$7,Dados!$A$1:$A$1828,"&gt;="&amp;$A25,Dados!$A$1:$A$1828,"&lt;="&amp;EOMONTH($A25,0))</f>
        <v>0</v>
      </c>
      <c r="F25" s="7">
        <f>SUMIFS(Dados!$I$1:$I$1828,Dados!$K$1:$K$1828,Tp.Despesas!F$7,Dados!$A$1:$A$1828,"&gt;="&amp;$A25,Dados!$A$1:$A$1828,"&lt;="&amp;EOMONTH($A25,0))</f>
        <v>0</v>
      </c>
      <c r="G25" s="7">
        <f>SUMIFS(Dados!$I$1:$I$1828,Dados!$K$1:$K$1828,Tp.Despesas!G$7,Dados!$A$1:$A$1828,"&gt;="&amp;$A25,Dados!$A$1:$A$1828,"&lt;="&amp;EOMONTH($A25,0))</f>
        <v>0</v>
      </c>
      <c r="H25" s="7">
        <f>SUMIFS(Dados!$I$1:$I$1828,Dados!$K$1:$K$1828,Tp.Despesas!H$7,Dados!$A$1:$A$1828,"&gt;="&amp;$A25,Dados!$A$1:$A$1828,"&lt;="&amp;EOMONTH($A25,0))</f>
        <v>0</v>
      </c>
      <c r="I25" s="7">
        <f>SUMIFS(Dados!$I$1:$I$1828,Dados!$K$1:$K$1828,Tp.Despesas!I$7,Dados!$A$1:$A$1828,"&gt;="&amp;$A25,Dados!$A$1:$A$1828,"&lt;="&amp;EOMONTH($A25,0))</f>
        <v>0</v>
      </c>
      <c r="J25" s="18">
        <f t="shared" si="0"/>
        <v>0</v>
      </c>
    </row>
    <row r="26" spans="1:10" ht="27.95" customHeight="1" x14ac:dyDescent="0.25">
      <c r="A26" s="44">
        <f t="shared" si="1"/>
        <v>46023</v>
      </c>
      <c r="B26" s="30"/>
      <c r="C26" s="7">
        <f>SUMIFS(Dados!$I$1:$I$1828,Dados!$K$1:$K$1828,Tp.Despesas!C$7,Dados!$A$1:$A$1828,"&gt;="&amp;$A26,Dados!$A$1:$A$1828,"&lt;="&amp;EOMONTH($A26,0))</f>
        <v>0</v>
      </c>
      <c r="D26" s="7">
        <f>SUMIFS(Dados!$I$1:$I$1828,Dados!$K$1:$K$1828,Tp.Despesas!D$7,Dados!$A$1:$A$1828,"&gt;="&amp;$A26,Dados!$A$1:$A$1828,"&lt;="&amp;EOMONTH($A26,0))</f>
        <v>0</v>
      </c>
      <c r="E26" s="7">
        <f>SUMIFS(Dados!$I$1:$I$1828,Dados!$K$1:$K$1828,Tp.Despesas!E$7,Dados!$A$1:$A$1828,"&gt;="&amp;$A26,Dados!$A$1:$A$1828,"&lt;="&amp;EOMONTH($A26,0))</f>
        <v>0</v>
      </c>
      <c r="F26" s="7">
        <f>SUMIFS(Dados!$I$1:$I$1828,Dados!$K$1:$K$1828,Tp.Despesas!F$7,Dados!$A$1:$A$1828,"&gt;="&amp;$A26,Dados!$A$1:$A$1828,"&lt;="&amp;EOMONTH($A26,0))</f>
        <v>0</v>
      </c>
      <c r="G26" s="7">
        <f>SUMIFS(Dados!$I$1:$I$1828,Dados!$K$1:$K$1828,Tp.Despesas!G$7,Dados!$A$1:$A$1828,"&gt;="&amp;$A26,Dados!$A$1:$A$1828,"&lt;="&amp;EOMONTH($A26,0))</f>
        <v>0</v>
      </c>
      <c r="H26" s="7">
        <f>SUMIFS(Dados!$I$1:$I$1828,Dados!$K$1:$K$1828,Tp.Despesas!H$7,Dados!$A$1:$A$1828,"&gt;="&amp;$A26,Dados!$A$1:$A$1828,"&lt;="&amp;EOMONTH($A26,0))</f>
        <v>0</v>
      </c>
      <c r="I26" s="7">
        <f>SUMIFS(Dados!$I$1:$I$1828,Dados!$K$1:$K$1828,Tp.Despesas!I$7,Dados!$A$1:$A$1828,"&gt;="&amp;$A26,Dados!$A$1:$A$1828,"&lt;="&amp;EOMONTH($A26,0))</f>
        <v>0</v>
      </c>
      <c r="J26" s="18">
        <f t="shared" si="0"/>
        <v>0</v>
      </c>
    </row>
    <row r="27" spans="1:10" ht="27.95" customHeight="1" x14ac:dyDescent="0.25">
      <c r="A27" s="44">
        <f t="shared" si="1"/>
        <v>46054</v>
      </c>
      <c r="B27" s="30"/>
      <c r="C27" s="7">
        <f>SUMIFS(Dados!$I$1:$I$1828,Dados!$K$1:$K$1828,Tp.Despesas!C$7,Dados!$A$1:$A$1828,"&gt;="&amp;$A27,Dados!$A$1:$A$1828,"&lt;="&amp;EOMONTH($A27,0))</f>
        <v>0</v>
      </c>
      <c r="D27" s="7">
        <f>SUMIFS(Dados!$I$1:$I$1828,Dados!$K$1:$K$1828,Tp.Despesas!D$7,Dados!$A$1:$A$1828,"&gt;="&amp;$A27,Dados!$A$1:$A$1828,"&lt;="&amp;EOMONTH($A27,0))</f>
        <v>0</v>
      </c>
      <c r="E27" s="7">
        <f>SUMIFS(Dados!$I$1:$I$1828,Dados!$K$1:$K$1828,Tp.Despesas!E$7,Dados!$A$1:$A$1828,"&gt;="&amp;$A27,Dados!$A$1:$A$1828,"&lt;="&amp;EOMONTH($A27,0))</f>
        <v>0</v>
      </c>
      <c r="F27" s="7">
        <f>SUMIFS(Dados!$I$1:$I$1828,Dados!$K$1:$K$1828,Tp.Despesas!F$7,Dados!$A$1:$A$1828,"&gt;="&amp;$A27,Dados!$A$1:$A$1828,"&lt;="&amp;EOMONTH($A27,0))</f>
        <v>0</v>
      </c>
      <c r="G27" s="7">
        <f>SUMIFS(Dados!$I$1:$I$1828,Dados!$K$1:$K$1828,Tp.Despesas!G$7,Dados!$A$1:$A$1828,"&gt;="&amp;$A27,Dados!$A$1:$A$1828,"&lt;="&amp;EOMONTH($A27,0))</f>
        <v>0</v>
      </c>
      <c r="H27" s="7">
        <f>SUMIFS(Dados!$I$1:$I$1828,Dados!$K$1:$K$1828,Tp.Despesas!H$7,Dados!$A$1:$A$1828,"&gt;="&amp;$A27,Dados!$A$1:$A$1828,"&lt;="&amp;EOMONTH($A27,0))</f>
        <v>0</v>
      </c>
      <c r="I27" s="7">
        <f>SUMIFS(Dados!$I$1:$I$1828,Dados!$K$1:$K$1828,Tp.Despesas!I$7,Dados!$A$1:$A$1828,"&gt;="&amp;$A27,Dados!$A$1:$A$1828,"&lt;="&amp;EOMONTH($A27,0))</f>
        <v>0</v>
      </c>
      <c r="J27" s="18">
        <f t="shared" si="0"/>
        <v>0</v>
      </c>
    </row>
    <row r="28" spans="1:10" ht="27.95" customHeight="1" x14ac:dyDescent="0.25">
      <c r="A28" s="44">
        <f t="shared" si="1"/>
        <v>46082</v>
      </c>
      <c r="B28" s="30"/>
      <c r="C28" s="7">
        <f>SUMIFS(Dados!$I$1:$I$1828,Dados!$K$1:$K$1828,Tp.Despesas!C$7,Dados!$A$1:$A$1828,"&gt;="&amp;$A28,Dados!$A$1:$A$1828,"&lt;="&amp;EOMONTH($A28,0))</f>
        <v>0</v>
      </c>
      <c r="D28" s="7">
        <f>SUMIFS(Dados!$I$1:$I$1828,Dados!$K$1:$K$1828,Tp.Despesas!D$7,Dados!$A$1:$A$1828,"&gt;="&amp;$A28,Dados!$A$1:$A$1828,"&lt;="&amp;EOMONTH($A28,0))</f>
        <v>0</v>
      </c>
      <c r="E28" s="7">
        <f>SUMIFS(Dados!$I$1:$I$1828,Dados!$K$1:$K$1828,Tp.Despesas!E$7,Dados!$A$1:$A$1828,"&gt;="&amp;$A28,Dados!$A$1:$A$1828,"&lt;="&amp;EOMONTH($A28,0))</f>
        <v>0</v>
      </c>
      <c r="F28" s="7">
        <f>SUMIFS(Dados!$I$1:$I$1828,Dados!$K$1:$K$1828,Tp.Despesas!F$7,Dados!$A$1:$A$1828,"&gt;="&amp;$A28,Dados!$A$1:$A$1828,"&lt;="&amp;EOMONTH($A28,0))</f>
        <v>0</v>
      </c>
      <c r="G28" s="7">
        <f>SUMIFS(Dados!$I$1:$I$1828,Dados!$K$1:$K$1828,Tp.Despesas!G$7,Dados!$A$1:$A$1828,"&gt;="&amp;$A28,Dados!$A$1:$A$1828,"&lt;="&amp;EOMONTH($A28,0))</f>
        <v>0</v>
      </c>
      <c r="H28" s="7">
        <f>SUMIFS(Dados!$I$1:$I$1828,Dados!$K$1:$K$1828,Tp.Despesas!H$7,Dados!$A$1:$A$1828,"&gt;="&amp;$A28,Dados!$A$1:$A$1828,"&lt;="&amp;EOMONTH($A28,0))</f>
        <v>0</v>
      </c>
      <c r="I28" s="7">
        <f>SUMIFS(Dados!$I$1:$I$1828,Dados!$K$1:$K$1828,Tp.Despesas!I$7,Dados!$A$1:$A$1828,"&gt;="&amp;$A28,Dados!$A$1:$A$1828,"&lt;="&amp;EOMONTH($A28,0))</f>
        <v>0</v>
      </c>
      <c r="J28" s="18">
        <f t="shared" si="0"/>
        <v>0</v>
      </c>
    </row>
    <row r="29" spans="1:10" ht="27.95" customHeight="1" x14ac:dyDescent="0.25">
      <c r="A29" s="44">
        <f t="shared" si="1"/>
        <v>46113</v>
      </c>
      <c r="B29" s="30"/>
      <c r="C29" s="7">
        <f>SUMIFS(Dados!$I$1:$I$1828,Dados!$K$1:$K$1828,Tp.Despesas!C$7,Dados!$A$1:$A$1828,"&gt;="&amp;$A29,Dados!$A$1:$A$1828,"&lt;="&amp;EOMONTH($A29,0))</f>
        <v>0</v>
      </c>
      <c r="D29" s="7">
        <f>SUMIFS(Dados!$I$1:$I$1828,Dados!$K$1:$K$1828,Tp.Despesas!D$7,Dados!$A$1:$A$1828,"&gt;="&amp;$A29,Dados!$A$1:$A$1828,"&lt;="&amp;EOMONTH($A29,0))</f>
        <v>0</v>
      </c>
      <c r="E29" s="7">
        <f>SUMIFS(Dados!$I$1:$I$1828,Dados!$K$1:$K$1828,Tp.Despesas!E$7,Dados!$A$1:$A$1828,"&gt;="&amp;$A29,Dados!$A$1:$A$1828,"&lt;="&amp;EOMONTH($A29,0))</f>
        <v>0</v>
      </c>
      <c r="F29" s="7">
        <f>SUMIFS(Dados!$I$1:$I$1828,Dados!$K$1:$K$1828,Tp.Despesas!F$7,Dados!$A$1:$A$1828,"&gt;="&amp;$A29,Dados!$A$1:$A$1828,"&lt;="&amp;EOMONTH($A29,0))</f>
        <v>0</v>
      </c>
      <c r="G29" s="7">
        <f>SUMIFS(Dados!$I$1:$I$1828,Dados!$K$1:$K$1828,Tp.Despesas!G$7,Dados!$A$1:$A$1828,"&gt;="&amp;$A29,Dados!$A$1:$A$1828,"&lt;="&amp;EOMONTH($A29,0))</f>
        <v>0</v>
      </c>
      <c r="H29" s="7">
        <f>SUMIFS(Dados!$I$1:$I$1828,Dados!$K$1:$K$1828,Tp.Despesas!H$7,Dados!$A$1:$A$1828,"&gt;="&amp;$A29,Dados!$A$1:$A$1828,"&lt;="&amp;EOMONTH($A29,0))</f>
        <v>0</v>
      </c>
      <c r="I29" s="7">
        <f>SUMIFS(Dados!$I$1:$I$1828,Dados!$K$1:$K$1828,Tp.Despesas!I$7,Dados!$A$1:$A$1828,"&gt;="&amp;$A29,Dados!$A$1:$A$1828,"&lt;="&amp;EOMONTH($A29,0))</f>
        <v>0</v>
      </c>
      <c r="J29" s="18">
        <f t="shared" si="0"/>
        <v>0</v>
      </c>
    </row>
    <row r="30" spans="1:10" ht="27.95" customHeight="1" x14ac:dyDescent="0.25">
      <c r="A30" s="44">
        <f t="shared" si="1"/>
        <v>46143</v>
      </c>
      <c r="B30" s="30"/>
      <c r="C30" s="7">
        <f>SUMIFS(Dados!$I$1:$I$1828,Dados!$K$1:$K$1828,Tp.Despesas!C$7,Dados!$A$1:$A$1828,"&gt;="&amp;$A30,Dados!$A$1:$A$1828,"&lt;="&amp;EOMONTH($A30,0))</f>
        <v>0</v>
      </c>
      <c r="D30" s="7">
        <f>SUMIFS(Dados!$I$1:$I$1828,Dados!$K$1:$K$1828,Tp.Despesas!D$7,Dados!$A$1:$A$1828,"&gt;="&amp;$A30,Dados!$A$1:$A$1828,"&lt;="&amp;EOMONTH($A30,0))</f>
        <v>0</v>
      </c>
      <c r="E30" s="7">
        <f>SUMIFS(Dados!$I$1:$I$1828,Dados!$K$1:$K$1828,Tp.Despesas!E$7,Dados!$A$1:$A$1828,"&gt;="&amp;$A30,Dados!$A$1:$A$1828,"&lt;="&amp;EOMONTH($A30,0))</f>
        <v>0</v>
      </c>
      <c r="F30" s="7">
        <f>SUMIFS(Dados!$I$1:$I$1828,Dados!$K$1:$K$1828,Tp.Despesas!F$7,Dados!$A$1:$A$1828,"&gt;="&amp;$A30,Dados!$A$1:$A$1828,"&lt;="&amp;EOMONTH($A30,0))</f>
        <v>0</v>
      </c>
      <c r="G30" s="7">
        <f>SUMIFS(Dados!$I$1:$I$1828,Dados!$K$1:$K$1828,Tp.Despesas!G$7,Dados!$A$1:$A$1828,"&gt;="&amp;$A30,Dados!$A$1:$A$1828,"&lt;="&amp;EOMONTH($A30,0))</f>
        <v>0</v>
      </c>
      <c r="H30" s="7">
        <f>SUMIFS(Dados!$I$1:$I$1828,Dados!$K$1:$K$1828,Tp.Despesas!H$7,Dados!$A$1:$A$1828,"&gt;="&amp;$A30,Dados!$A$1:$A$1828,"&lt;="&amp;EOMONTH($A30,0))</f>
        <v>0</v>
      </c>
      <c r="I30" s="7">
        <f>SUMIFS(Dados!$I$1:$I$1828,Dados!$K$1:$K$1828,Tp.Despesas!I$7,Dados!$A$1:$A$1828,"&gt;="&amp;$A30,Dados!$A$1:$A$1828,"&lt;="&amp;EOMONTH($A30,0))</f>
        <v>0</v>
      </c>
      <c r="J30" s="18">
        <f t="shared" si="0"/>
        <v>0</v>
      </c>
    </row>
    <row r="31" spans="1:10" ht="27.95" customHeight="1" x14ac:dyDescent="0.25">
      <c r="A31" s="44">
        <f t="shared" si="1"/>
        <v>46174</v>
      </c>
      <c r="B31" s="30"/>
      <c r="C31" s="7">
        <f>SUMIFS(Dados!$I$1:$I$1828,Dados!$K$1:$K$1828,Tp.Despesas!C$7,Dados!$A$1:$A$1828,"&gt;="&amp;$A31,Dados!$A$1:$A$1828,"&lt;="&amp;EOMONTH($A31,0))</f>
        <v>0</v>
      </c>
      <c r="D31" s="7">
        <f>SUMIFS(Dados!$I$1:$I$1828,Dados!$K$1:$K$1828,Tp.Despesas!D$7,Dados!$A$1:$A$1828,"&gt;="&amp;$A31,Dados!$A$1:$A$1828,"&lt;="&amp;EOMONTH($A31,0))</f>
        <v>0</v>
      </c>
      <c r="E31" s="7">
        <f>SUMIFS(Dados!$I$1:$I$1828,Dados!$K$1:$K$1828,Tp.Despesas!E$7,Dados!$A$1:$A$1828,"&gt;="&amp;$A31,Dados!$A$1:$A$1828,"&lt;="&amp;EOMONTH($A31,0))</f>
        <v>0</v>
      </c>
      <c r="F31" s="7">
        <f>SUMIFS(Dados!$I$1:$I$1828,Dados!$K$1:$K$1828,Tp.Despesas!F$7,Dados!$A$1:$A$1828,"&gt;="&amp;$A31,Dados!$A$1:$A$1828,"&lt;="&amp;EOMONTH($A31,0))</f>
        <v>0</v>
      </c>
      <c r="G31" s="7">
        <f>SUMIFS(Dados!$I$1:$I$1828,Dados!$K$1:$K$1828,Tp.Despesas!G$7,Dados!$A$1:$A$1828,"&gt;="&amp;$A31,Dados!$A$1:$A$1828,"&lt;="&amp;EOMONTH($A31,0))</f>
        <v>0</v>
      </c>
      <c r="H31" s="7">
        <f>SUMIFS(Dados!$I$1:$I$1828,Dados!$K$1:$K$1828,Tp.Despesas!H$7,Dados!$A$1:$A$1828,"&gt;="&amp;$A31,Dados!$A$1:$A$1828,"&lt;="&amp;EOMONTH($A31,0))</f>
        <v>0</v>
      </c>
      <c r="I31" s="7">
        <f>SUMIFS(Dados!$I$1:$I$1828,Dados!$K$1:$K$1828,Tp.Despesas!I$7,Dados!$A$1:$A$1828,"&gt;="&amp;$A31,Dados!$A$1:$A$1828,"&lt;="&amp;EOMONTH($A31,0))</f>
        <v>0</v>
      </c>
      <c r="J31" s="18">
        <f t="shared" si="0"/>
        <v>0</v>
      </c>
    </row>
    <row r="32" spans="1:10" ht="27.95" customHeight="1" x14ac:dyDescent="0.25">
      <c r="A32" s="44">
        <f t="shared" si="1"/>
        <v>46204</v>
      </c>
      <c r="B32" s="30"/>
      <c r="C32" s="7">
        <f>SUMIFS(Dados!$I$1:$I$1828,Dados!$K$1:$K$1828,Tp.Despesas!C$7,Dados!$A$1:$A$1828,"&gt;="&amp;$A32,Dados!$A$1:$A$1828,"&lt;="&amp;EOMONTH($A32,0))</f>
        <v>0</v>
      </c>
      <c r="D32" s="7">
        <f>SUMIFS(Dados!$I$1:$I$1828,Dados!$K$1:$K$1828,Tp.Despesas!D$7,Dados!$A$1:$A$1828,"&gt;="&amp;$A32,Dados!$A$1:$A$1828,"&lt;="&amp;EOMONTH($A32,0))</f>
        <v>0</v>
      </c>
      <c r="E32" s="7">
        <f>SUMIFS(Dados!$I$1:$I$1828,Dados!$K$1:$K$1828,Tp.Despesas!E$7,Dados!$A$1:$A$1828,"&gt;="&amp;$A32,Dados!$A$1:$A$1828,"&lt;="&amp;EOMONTH($A32,0))</f>
        <v>0</v>
      </c>
      <c r="F32" s="7">
        <f>SUMIFS(Dados!$I$1:$I$1828,Dados!$K$1:$K$1828,Tp.Despesas!F$7,Dados!$A$1:$A$1828,"&gt;="&amp;$A32,Dados!$A$1:$A$1828,"&lt;="&amp;EOMONTH($A32,0))</f>
        <v>0</v>
      </c>
      <c r="G32" s="7">
        <f>SUMIFS(Dados!$I$1:$I$1828,Dados!$K$1:$K$1828,Tp.Despesas!G$7,Dados!$A$1:$A$1828,"&gt;="&amp;$A32,Dados!$A$1:$A$1828,"&lt;="&amp;EOMONTH($A32,0))</f>
        <v>0</v>
      </c>
      <c r="H32" s="7">
        <f>SUMIFS(Dados!$I$1:$I$1828,Dados!$K$1:$K$1828,Tp.Despesas!H$7,Dados!$A$1:$A$1828,"&gt;="&amp;$A32,Dados!$A$1:$A$1828,"&lt;="&amp;EOMONTH($A32,0))</f>
        <v>0</v>
      </c>
      <c r="I32" s="7">
        <f>SUMIFS(Dados!$I$1:$I$1828,Dados!$K$1:$K$1828,Tp.Despesas!I$7,Dados!$A$1:$A$1828,"&gt;="&amp;$A32,Dados!$A$1:$A$1828,"&lt;="&amp;EOMONTH($A32,0))</f>
        <v>0</v>
      </c>
      <c r="J32" s="18">
        <f t="shared" si="0"/>
        <v>0</v>
      </c>
    </row>
    <row r="33" spans="1:10" ht="27.95" customHeight="1" x14ac:dyDescent="0.25">
      <c r="A33" s="44">
        <f t="shared" si="1"/>
        <v>46235</v>
      </c>
      <c r="B33" s="30"/>
      <c r="C33" s="7">
        <f>SUMIFS(Dados!$I$1:$I$1828,Dados!$K$1:$K$1828,Tp.Despesas!C$7,Dados!$A$1:$A$1828,"&gt;="&amp;$A33,Dados!$A$1:$A$1828,"&lt;="&amp;EOMONTH($A33,0))</f>
        <v>0</v>
      </c>
      <c r="D33" s="7">
        <f>SUMIFS(Dados!$I$1:$I$1828,Dados!$K$1:$K$1828,Tp.Despesas!D$7,Dados!$A$1:$A$1828,"&gt;="&amp;$A33,Dados!$A$1:$A$1828,"&lt;="&amp;EOMONTH($A33,0))</f>
        <v>0</v>
      </c>
      <c r="E33" s="7">
        <f>SUMIFS(Dados!$I$1:$I$1828,Dados!$K$1:$K$1828,Tp.Despesas!E$7,Dados!$A$1:$A$1828,"&gt;="&amp;$A33,Dados!$A$1:$A$1828,"&lt;="&amp;EOMONTH($A33,0))</f>
        <v>0</v>
      </c>
      <c r="F33" s="7">
        <f>SUMIFS(Dados!$I$1:$I$1828,Dados!$K$1:$K$1828,Tp.Despesas!F$7,Dados!$A$1:$A$1828,"&gt;="&amp;$A33,Dados!$A$1:$A$1828,"&lt;="&amp;EOMONTH($A33,0))</f>
        <v>0</v>
      </c>
      <c r="G33" s="7">
        <f>SUMIFS(Dados!$I$1:$I$1828,Dados!$K$1:$K$1828,Tp.Despesas!G$7,Dados!$A$1:$A$1828,"&gt;="&amp;$A33,Dados!$A$1:$A$1828,"&lt;="&amp;EOMONTH($A33,0))</f>
        <v>0</v>
      </c>
      <c r="H33" s="7">
        <f>SUMIFS(Dados!$I$1:$I$1828,Dados!$K$1:$K$1828,Tp.Despesas!H$7,Dados!$A$1:$A$1828,"&gt;="&amp;$A33,Dados!$A$1:$A$1828,"&lt;="&amp;EOMONTH($A33,0))</f>
        <v>0</v>
      </c>
      <c r="I33" s="7">
        <f>SUMIFS(Dados!$I$1:$I$1828,Dados!$K$1:$K$1828,Tp.Despesas!I$7,Dados!$A$1:$A$1828,"&gt;="&amp;$A33,Dados!$A$1:$A$1828,"&lt;="&amp;EOMONTH($A33,0))</f>
        <v>0</v>
      </c>
      <c r="J33" s="18">
        <f t="shared" si="0"/>
        <v>0</v>
      </c>
    </row>
    <row r="34" spans="1:10" ht="27.95" customHeight="1" x14ac:dyDescent="0.25">
      <c r="A34" s="44">
        <f t="shared" si="1"/>
        <v>46266</v>
      </c>
      <c r="B34" s="30"/>
      <c r="C34" s="7">
        <f>SUMIFS(Dados!$I$1:$I$1828,Dados!$K$1:$K$1828,Tp.Despesas!C$7,Dados!$A$1:$A$1828,"&gt;="&amp;$A34,Dados!$A$1:$A$1828,"&lt;="&amp;EOMONTH($A34,0))</f>
        <v>0</v>
      </c>
      <c r="D34" s="7">
        <f>SUMIFS(Dados!$I$1:$I$1828,Dados!$K$1:$K$1828,Tp.Despesas!D$7,Dados!$A$1:$A$1828,"&gt;="&amp;$A34,Dados!$A$1:$A$1828,"&lt;="&amp;EOMONTH($A34,0))</f>
        <v>0</v>
      </c>
      <c r="E34" s="7">
        <f>SUMIFS(Dados!$I$1:$I$1828,Dados!$K$1:$K$1828,Tp.Despesas!E$7,Dados!$A$1:$A$1828,"&gt;="&amp;$A34,Dados!$A$1:$A$1828,"&lt;="&amp;EOMONTH($A34,0))</f>
        <v>0</v>
      </c>
      <c r="F34" s="7">
        <f>SUMIFS(Dados!$I$1:$I$1828,Dados!$K$1:$K$1828,Tp.Despesas!F$7,Dados!$A$1:$A$1828,"&gt;="&amp;$A34,Dados!$A$1:$A$1828,"&lt;="&amp;EOMONTH($A34,0))</f>
        <v>0</v>
      </c>
      <c r="G34" s="7">
        <f>SUMIFS(Dados!$I$1:$I$1828,Dados!$K$1:$K$1828,Tp.Despesas!G$7,Dados!$A$1:$A$1828,"&gt;="&amp;$A34,Dados!$A$1:$A$1828,"&lt;="&amp;EOMONTH($A34,0))</f>
        <v>0</v>
      </c>
      <c r="H34" s="7">
        <f>SUMIFS(Dados!$I$1:$I$1828,Dados!$K$1:$K$1828,Tp.Despesas!H$7,Dados!$A$1:$A$1828,"&gt;="&amp;$A34,Dados!$A$1:$A$1828,"&lt;="&amp;EOMONTH($A34,0))</f>
        <v>0</v>
      </c>
      <c r="I34" s="7">
        <f>SUMIFS(Dados!$I$1:$I$1828,Dados!$K$1:$K$1828,Tp.Despesas!I$7,Dados!$A$1:$A$1828,"&gt;="&amp;$A34,Dados!$A$1:$A$1828,"&lt;="&amp;EOMONTH($A34,0))</f>
        <v>0</v>
      </c>
      <c r="J34" s="18">
        <f t="shared" si="0"/>
        <v>0</v>
      </c>
    </row>
    <row r="35" spans="1:10" ht="27.95" customHeight="1" x14ac:dyDescent="0.25">
      <c r="A35" s="44">
        <f t="shared" si="1"/>
        <v>46296</v>
      </c>
      <c r="B35" s="30"/>
      <c r="C35" s="7">
        <f>SUMIFS(Dados!$I$1:$I$1828,Dados!$K$1:$K$1828,Tp.Despesas!C$7,Dados!$A$1:$A$1828,"&gt;="&amp;$A35,Dados!$A$1:$A$1828,"&lt;="&amp;EOMONTH($A35,0))</f>
        <v>0</v>
      </c>
      <c r="D35" s="7">
        <f>SUMIFS(Dados!$I$1:$I$1828,Dados!$K$1:$K$1828,Tp.Despesas!D$7,Dados!$A$1:$A$1828,"&gt;="&amp;$A35,Dados!$A$1:$A$1828,"&lt;="&amp;EOMONTH($A35,0))</f>
        <v>0</v>
      </c>
      <c r="E35" s="7">
        <f>SUMIFS(Dados!$I$1:$I$1828,Dados!$K$1:$K$1828,Tp.Despesas!E$7,Dados!$A$1:$A$1828,"&gt;="&amp;$A35,Dados!$A$1:$A$1828,"&lt;="&amp;EOMONTH($A35,0))</f>
        <v>0</v>
      </c>
      <c r="F35" s="7">
        <f>SUMIFS(Dados!$I$1:$I$1828,Dados!$K$1:$K$1828,Tp.Despesas!F$7,Dados!$A$1:$A$1828,"&gt;="&amp;$A35,Dados!$A$1:$A$1828,"&lt;="&amp;EOMONTH($A35,0))</f>
        <v>0</v>
      </c>
      <c r="G35" s="7">
        <f>SUMIFS(Dados!$I$1:$I$1828,Dados!$K$1:$K$1828,Tp.Despesas!G$7,Dados!$A$1:$A$1828,"&gt;="&amp;$A35,Dados!$A$1:$A$1828,"&lt;="&amp;EOMONTH($A35,0))</f>
        <v>0</v>
      </c>
      <c r="H35" s="7">
        <f>SUMIFS(Dados!$I$1:$I$1828,Dados!$K$1:$K$1828,Tp.Despesas!H$7,Dados!$A$1:$A$1828,"&gt;="&amp;$A35,Dados!$A$1:$A$1828,"&lt;="&amp;EOMONTH($A35,0))</f>
        <v>0</v>
      </c>
      <c r="I35" s="7">
        <f>SUMIFS(Dados!$I$1:$I$1828,Dados!$K$1:$K$1828,Tp.Despesas!I$7,Dados!$A$1:$A$1828,"&gt;="&amp;$A35,Dados!$A$1:$A$1828,"&lt;="&amp;EOMONTH($A35,0))</f>
        <v>0</v>
      </c>
      <c r="J35" s="18">
        <f t="shared" si="0"/>
        <v>0</v>
      </c>
    </row>
    <row r="36" spans="1:10" ht="27.95" customHeight="1" x14ac:dyDescent="0.25">
      <c r="A36" s="44">
        <f t="shared" si="1"/>
        <v>46327</v>
      </c>
      <c r="B36" s="30"/>
      <c r="C36" s="7">
        <f>SUMIFS(Dados!$I$1:$I$1828,Dados!$K$1:$K$1828,Tp.Despesas!C$7,Dados!$A$1:$A$1828,"&gt;="&amp;$A36,Dados!$A$1:$A$1828,"&lt;="&amp;EOMONTH($A36,0))</f>
        <v>0</v>
      </c>
      <c r="D36" s="7">
        <f>SUMIFS(Dados!$I$1:$I$1828,Dados!$K$1:$K$1828,Tp.Despesas!D$7,Dados!$A$1:$A$1828,"&gt;="&amp;$A36,Dados!$A$1:$A$1828,"&lt;="&amp;EOMONTH($A36,0))</f>
        <v>0</v>
      </c>
      <c r="E36" s="7">
        <f>SUMIFS(Dados!$I$1:$I$1828,Dados!$K$1:$K$1828,Tp.Despesas!E$7,Dados!$A$1:$A$1828,"&gt;="&amp;$A36,Dados!$A$1:$A$1828,"&lt;="&amp;EOMONTH($A36,0))</f>
        <v>0</v>
      </c>
      <c r="F36" s="7">
        <f>SUMIFS(Dados!$I$1:$I$1828,Dados!$K$1:$K$1828,Tp.Despesas!F$7,Dados!$A$1:$A$1828,"&gt;="&amp;$A36,Dados!$A$1:$A$1828,"&lt;="&amp;EOMONTH($A36,0))</f>
        <v>0</v>
      </c>
      <c r="G36" s="7">
        <f>SUMIFS(Dados!$I$1:$I$1828,Dados!$K$1:$K$1828,Tp.Despesas!G$7,Dados!$A$1:$A$1828,"&gt;="&amp;$A36,Dados!$A$1:$A$1828,"&lt;="&amp;EOMONTH($A36,0))</f>
        <v>0</v>
      </c>
      <c r="H36" s="7">
        <f>SUMIFS(Dados!$I$1:$I$1828,Dados!$K$1:$K$1828,Tp.Despesas!H$7,Dados!$A$1:$A$1828,"&gt;="&amp;$A36,Dados!$A$1:$A$1828,"&lt;="&amp;EOMONTH($A36,0))</f>
        <v>0</v>
      </c>
      <c r="I36" s="7">
        <f>SUMIFS(Dados!$I$1:$I$1828,Dados!$K$1:$K$1828,Tp.Despesas!I$7,Dados!$A$1:$A$1828,"&gt;="&amp;$A36,Dados!$A$1:$A$1828,"&lt;="&amp;EOMONTH($A36,0))</f>
        <v>0</v>
      </c>
      <c r="J36" s="18">
        <f t="shared" si="0"/>
        <v>0</v>
      </c>
    </row>
    <row r="37" spans="1:10" ht="27.95" customHeight="1" x14ac:dyDescent="0.25">
      <c r="A37" s="44">
        <f t="shared" si="1"/>
        <v>46357</v>
      </c>
      <c r="B37" s="30"/>
      <c r="C37" s="7">
        <f>SUMIFS(Dados!$I$1:$I$1828,Dados!$K$1:$K$1828,Tp.Despesas!C$7,Dados!$A$1:$A$1828,"&gt;="&amp;$A37,Dados!$A$1:$A$1828,"&lt;="&amp;EOMONTH($A37,0))</f>
        <v>0</v>
      </c>
      <c r="D37" s="7">
        <f>SUMIFS(Dados!$I$1:$I$1828,Dados!$K$1:$K$1828,Tp.Despesas!D$7,Dados!$A$1:$A$1828,"&gt;="&amp;$A37,Dados!$A$1:$A$1828,"&lt;="&amp;EOMONTH($A37,0))</f>
        <v>0</v>
      </c>
      <c r="E37" s="7">
        <f>SUMIFS(Dados!$I$1:$I$1828,Dados!$K$1:$K$1828,Tp.Despesas!E$7,Dados!$A$1:$A$1828,"&gt;="&amp;$A37,Dados!$A$1:$A$1828,"&lt;="&amp;EOMONTH($A37,0))</f>
        <v>0</v>
      </c>
      <c r="F37" s="7">
        <f>SUMIFS(Dados!$I$1:$I$1828,Dados!$K$1:$K$1828,Tp.Despesas!F$7,Dados!$A$1:$A$1828,"&gt;="&amp;$A37,Dados!$A$1:$A$1828,"&lt;="&amp;EOMONTH($A37,0))</f>
        <v>0</v>
      </c>
      <c r="G37" s="7">
        <f>SUMIFS(Dados!$I$1:$I$1828,Dados!$K$1:$K$1828,Tp.Despesas!G$7,Dados!$A$1:$A$1828,"&gt;="&amp;$A37,Dados!$A$1:$A$1828,"&lt;="&amp;EOMONTH($A37,0))</f>
        <v>0</v>
      </c>
      <c r="H37" s="7">
        <f>SUMIFS(Dados!$I$1:$I$1828,Dados!$K$1:$K$1828,Tp.Despesas!H$7,Dados!$A$1:$A$1828,"&gt;="&amp;$A37,Dados!$A$1:$A$1828,"&lt;="&amp;EOMONTH($A37,0))</f>
        <v>0</v>
      </c>
      <c r="I37" s="7">
        <f>SUMIFS(Dados!$I$1:$I$1828,Dados!$K$1:$K$1828,Tp.Despesas!I$7,Dados!$A$1:$A$1828,"&gt;="&amp;$A37,Dados!$A$1:$A$1828,"&lt;="&amp;EOMONTH($A37,0))</f>
        <v>0</v>
      </c>
      <c r="J37" s="18">
        <f t="shared" si="0"/>
        <v>0</v>
      </c>
    </row>
    <row r="38" spans="1:10" ht="27.95" customHeight="1" x14ac:dyDescent="0.25">
      <c r="A38" s="44">
        <f t="shared" si="1"/>
        <v>46388</v>
      </c>
      <c r="B38" s="30"/>
      <c r="C38" s="7">
        <f>SUMIFS(Dados!$I$1:$I$1828,Dados!$K$1:$K$1828,Tp.Despesas!C$7,Dados!$A$1:$A$1828,"&gt;="&amp;$A38,Dados!$A$1:$A$1828,"&lt;="&amp;EOMONTH($A38,0))</f>
        <v>0</v>
      </c>
      <c r="D38" s="7">
        <f>SUMIFS(Dados!$I$1:$I$1828,Dados!$K$1:$K$1828,Tp.Despesas!D$7,Dados!$A$1:$A$1828,"&gt;="&amp;$A38,Dados!$A$1:$A$1828,"&lt;="&amp;EOMONTH($A38,0))</f>
        <v>0</v>
      </c>
      <c r="E38" s="7">
        <f>SUMIFS(Dados!$I$1:$I$1828,Dados!$K$1:$K$1828,Tp.Despesas!E$7,Dados!$A$1:$A$1828,"&gt;="&amp;$A38,Dados!$A$1:$A$1828,"&lt;="&amp;EOMONTH($A38,0))</f>
        <v>0</v>
      </c>
      <c r="F38" s="7">
        <f>SUMIFS(Dados!$I$1:$I$1828,Dados!$K$1:$K$1828,Tp.Despesas!F$7,Dados!$A$1:$A$1828,"&gt;="&amp;$A38,Dados!$A$1:$A$1828,"&lt;="&amp;EOMONTH($A38,0))</f>
        <v>0</v>
      </c>
      <c r="G38" s="7">
        <f>SUMIFS(Dados!$I$1:$I$1828,Dados!$K$1:$K$1828,Tp.Despesas!G$7,Dados!$A$1:$A$1828,"&gt;="&amp;$A38,Dados!$A$1:$A$1828,"&lt;="&amp;EOMONTH($A38,0))</f>
        <v>0</v>
      </c>
      <c r="H38" s="7">
        <f>SUMIFS(Dados!$I$1:$I$1828,Dados!$K$1:$K$1828,Tp.Despesas!H$7,Dados!$A$1:$A$1828,"&gt;="&amp;$A38,Dados!$A$1:$A$1828,"&lt;="&amp;EOMONTH($A38,0))</f>
        <v>0</v>
      </c>
      <c r="I38" s="7">
        <f>SUMIFS(Dados!$I$1:$I$1828,Dados!$K$1:$K$1828,Tp.Despesas!I$7,Dados!$A$1:$A$1828,"&gt;="&amp;$A38,Dados!$A$1:$A$1828,"&lt;="&amp;EOMONTH($A38,0))</f>
        <v>0</v>
      </c>
      <c r="J38" s="18">
        <f t="shared" si="0"/>
        <v>0</v>
      </c>
    </row>
    <row r="39" spans="1:10" ht="27.95" customHeight="1" x14ac:dyDescent="0.25">
      <c r="A39" s="44">
        <f t="shared" si="1"/>
        <v>46419</v>
      </c>
      <c r="B39" s="30"/>
      <c r="C39" s="7">
        <f>SUMIFS(Dados!$I$1:$I$1828,Dados!$K$1:$K$1828,Tp.Despesas!C$7,Dados!$A$1:$A$1828,"&gt;="&amp;$A39,Dados!$A$1:$A$1828,"&lt;="&amp;EOMONTH($A39,0))</f>
        <v>0</v>
      </c>
      <c r="D39" s="7">
        <f>SUMIFS(Dados!$I$1:$I$1828,Dados!$K$1:$K$1828,Tp.Despesas!D$7,Dados!$A$1:$A$1828,"&gt;="&amp;$A39,Dados!$A$1:$A$1828,"&lt;="&amp;EOMONTH($A39,0))</f>
        <v>0</v>
      </c>
      <c r="E39" s="7">
        <f>SUMIFS(Dados!$I$1:$I$1828,Dados!$K$1:$K$1828,Tp.Despesas!E$7,Dados!$A$1:$A$1828,"&gt;="&amp;$A39,Dados!$A$1:$A$1828,"&lt;="&amp;EOMONTH($A39,0))</f>
        <v>0</v>
      </c>
      <c r="F39" s="7">
        <f>SUMIFS(Dados!$I$1:$I$1828,Dados!$K$1:$K$1828,Tp.Despesas!F$7,Dados!$A$1:$A$1828,"&gt;="&amp;$A39,Dados!$A$1:$A$1828,"&lt;="&amp;EOMONTH($A39,0))</f>
        <v>0</v>
      </c>
      <c r="G39" s="7">
        <f>SUMIFS(Dados!$I$1:$I$1828,Dados!$K$1:$K$1828,Tp.Despesas!G$7,Dados!$A$1:$A$1828,"&gt;="&amp;$A39,Dados!$A$1:$A$1828,"&lt;="&amp;EOMONTH($A39,0))</f>
        <v>0</v>
      </c>
      <c r="H39" s="7">
        <f>SUMIFS(Dados!$I$1:$I$1828,Dados!$K$1:$K$1828,Tp.Despesas!H$7,Dados!$A$1:$A$1828,"&gt;="&amp;$A39,Dados!$A$1:$A$1828,"&lt;="&amp;EOMONTH($A39,0))</f>
        <v>0</v>
      </c>
      <c r="I39" s="7">
        <f>SUMIFS(Dados!$I$1:$I$1828,Dados!$K$1:$K$1828,Tp.Despesas!I$7,Dados!$A$1:$A$1828,"&gt;="&amp;$A39,Dados!$A$1:$A$1828,"&lt;="&amp;EOMONTH($A39,0))</f>
        <v>0</v>
      </c>
      <c r="J39" s="18">
        <f t="shared" si="0"/>
        <v>0</v>
      </c>
    </row>
    <row r="40" spans="1:10" ht="27.95" customHeight="1" x14ac:dyDescent="0.25">
      <c r="A40" s="44">
        <f t="shared" si="1"/>
        <v>46447</v>
      </c>
      <c r="B40" s="30"/>
      <c r="C40" s="7">
        <f>SUMIFS(Dados!$I$1:$I$1828,Dados!$K$1:$K$1828,Tp.Despesas!C$7,Dados!$A$1:$A$1828,"&gt;="&amp;$A40,Dados!$A$1:$A$1828,"&lt;="&amp;EOMONTH($A40,0))</f>
        <v>0</v>
      </c>
      <c r="D40" s="7">
        <f>SUMIFS(Dados!$I$1:$I$1828,Dados!$K$1:$K$1828,Tp.Despesas!D$7,Dados!$A$1:$A$1828,"&gt;="&amp;$A40,Dados!$A$1:$A$1828,"&lt;="&amp;EOMONTH($A40,0))</f>
        <v>0</v>
      </c>
      <c r="E40" s="7">
        <f>SUMIFS(Dados!$I$1:$I$1828,Dados!$K$1:$K$1828,Tp.Despesas!E$7,Dados!$A$1:$A$1828,"&gt;="&amp;$A40,Dados!$A$1:$A$1828,"&lt;="&amp;EOMONTH($A40,0))</f>
        <v>0</v>
      </c>
      <c r="F40" s="7">
        <f>SUMIFS(Dados!$I$1:$I$1828,Dados!$K$1:$K$1828,Tp.Despesas!F$7,Dados!$A$1:$A$1828,"&gt;="&amp;$A40,Dados!$A$1:$A$1828,"&lt;="&amp;EOMONTH($A40,0))</f>
        <v>0</v>
      </c>
      <c r="G40" s="7">
        <f>SUMIFS(Dados!$I$1:$I$1828,Dados!$K$1:$K$1828,Tp.Despesas!G$7,Dados!$A$1:$A$1828,"&gt;="&amp;$A40,Dados!$A$1:$A$1828,"&lt;="&amp;EOMONTH($A40,0))</f>
        <v>0</v>
      </c>
      <c r="H40" s="7">
        <f>SUMIFS(Dados!$I$1:$I$1828,Dados!$K$1:$K$1828,Tp.Despesas!H$7,Dados!$A$1:$A$1828,"&gt;="&amp;$A40,Dados!$A$1:$A$1828,"&lt;="&amp;EOMONTH($A40,0))</f>
        <v>0</v>
      </c>
      <c r="I40" s="7">
        <f>SUMIFS(Dados!$I$1:$I$1828,Dados!$K$1:$K$1828,Tp.Despesas!I$7,Dados!$A$1:$A$1828,"&gt;="&amp;$A40,Dados!$A$1:$A$1828,"&lt;="&amp;EOMONTH($A40,0))</f>
        <v>0</v>
      </c>
      <c r="J40" s="18">
        <f t="shared" si="0"/>
        <v>0</v>
      </c>
    </row>
    <row r="41" spans="1:10" ht="27.95" customHeight="1" x14ac:dyDescent="0.25">
      <c r="A41" s="44">
        <f t="shared" si="1"/>
        <v>46478</v>
      </c>
      <c r="B41" s="30"/>
      <c r="C41" s="7">
        <f>SUMIFS(Dados!$I$1:$I$1828,Dados!$K$1:$K$1828,Tp.Despesas!C$7,Dados!$A$1:$A$1828,"&gt;="&amp;$A41,Dados!$A$1:$A$1828,"&lt;="&amp;EOMONTH($A41,0))</f>
        <v>0</v>
      </c>
      <c r="D41" s="7">
        <f>SUMIFS(Dados!$I$1:$I$1828,Dados!$K$1:$K$1828,Tp.Despesas!D$7,Dados!$A$1:$A$1828,"&gt;="&amp;$A41,Dados!$A$1:$A$1828,"&lt;="&amp;EOMONTH($A41,0))</f>
        <v>0</v>
      </c>
      <c r="E41" s="7">
        <f>SUMIFS(Dados!$I$1:$I$1828,Dados!$K$1:$K$1828,Tp.Despesas!E$7,Dados!$A$1:$A$1828,"&gt;="&amp;$A41,Dados!$A$1:$A$1828,"&lt;="&amp;EOMONTH($A41,0))</f>
        <v>0</v>
      </c>
      <c r="F41" s="7">
        <f>SUMIFS(Dados!$I$1:$I$1828,Dados!$K$1:$K$1828,Tp.Despesas!F$7,Dados!$A$1:$A$1828,"&gt;="&amp;$A41,Dados!$A$1:$A$1828,"&lt;="&amp;EOMONTH($A41,0))</f>
        <v>0</v>
      </c>
      <c r="G41" s="7">
        <f>SUMIFS(Dados!$I$1:$I$1828,Dados!$K$1:$K$1828,Tp.Despesas!G$7,Dados!$A$1:$A$1828,"&gt;="&amp;$A41,Dados!$A$1:$A$1828,"&lt;="&amp;EOMONTH($A41,0))</f>
        <v>0</v>
      </c>
      <c r="H41" s="7">
        <f>SUMIFS(Dados!$I$1:$I$1828,Dados!$K$1:$K$1828,Tp.Despesas!H$7,Dados!$A$1:$A$1828,"&gt;="&amp;$A41,Dados!$A$1:$A$1828,"&lt;="&amp;EOMONTH($A41,0))</f>
        <v>0</v>
      </c>
      <c r="I41" s="7">
        <f>SUMIFS(Dados!$I$1:$I$1828,Dados!$K$1:$K$1828,Tp.Despesas!I$7,Dados!$A$1:$A$1828,"&gt;="&amp;$A41,Dados!$A$1:$A$1828,"&lt;="&amp;EOMONTH($A41,0))</f>
        <v>0</v>
      </c>
      <c r="J41" s="18">
        <f t="shared" si="0"/>
        <v>0</v>
      </c>
    </row>
    <row r="42" spans="1:10" ht="27.95" customHeight="1" x14ac:dyDescent="0.25">
      <c r="A42" s="44">
        <f t="shared" si="1"/>
        <v>46508</v>
      </c>
      <c r="B42" s="30"/>
      <c r="C42" s="7">
        <f>SUMIFS(Dados!$I$1:$I$1828,Dados!$K$1:$K$1828,Tp.Despesas!C$7,Dados!$A$1:$A$1828,"&gt;="&amp;$A42,Dados!$A$1:$A$1828,"&lt;="&amp;EOMONTH($A42,0))</f>
        <v>0</v>
      </c>
      <c r="D42" s="7">
        <f>SUMIFS(Dados!$I$1:$I$1828,Dados!$K$1:$K$1828,Tp.Despesas!D$7,Dados!$A$1:$A$1828,"&gt;="&amp;$A42,Dados!$A$1:$A$1828,"&lt;="&amp;EOMONTH($A42,0))</f>
        <v>0</v>
      </c>
      <c r="E42" s="7">
        <f>SUMIFS(Dados!$I$1:$I$1828,Dados!$K$1:$K$1828,Tp.Despesas!E$7,Dados!$A$1:$A$1828,"&gt;="&amp;$A42,Dados!$A$1:$A$1828,"&lt;="&amp;EOMONTH($A42,0))</f>
        <v>0</v>
      </c>
      <c r="F42" s="7">
        <f>SUMIFS(Dados!$I$1:$I$1828,Dados!$K$1:$K$1828,Tp.Despesas!F$7,Dados!$A$1:$A$1828,"&gt;="&amp;$A42,Dados!$A$1:$A$1828,"&lt;="&amp;EOMONTH($A42,0))</f>
        <v>0</v>
      </c>
      <c r="G42" s="7">
        <f>SUMIFS(Dados!$I$1:$I$1828,Dados!$K$1:$K$1828,Tp.Despesas!G$7,Dados!$A$1:$A$1828,"&gt;="&amp;$A42,Dados!$A$1:$A$1828,"&lt;="&amp;EOMONTH($A42,0))</f>
        <v>0</v>
      </c>
      <c r="H42" s="7">
        <f>SUMIFS(Dados!$I$1:$I$1828,Dados!$K$1:$K$1828,Tp.Despesas!H$7,Dados!$A$1:$A$1828,"&gt;="&amp;$A42,Dados!$A$1:$A$1828,"&lt;="&amp;EOMONTH($A42,0))</f>
        <v>0</v>
      </c>
      <c r="I42" s="7">
        <f>SUMIFS(Dados!$I$1:$I$1828,Dados!$K$1:$K$1828,Tp.Despesas!I$7,Dados!$A$1:$A$1828,"&gt;="&amp;$A42,Dados!$A$1:$A$1828,"&lt;="&amp;EOMONTH($A42,0))</f>
        <v>0</v>
      </c>
      <c r="J42" s="18">
        <f t="shared" si="0"/>
        <v>0</v>
      </c>
    </row>
    <row r="43" spans="1:10" ht="27.95" customHeight="1" x14ac:dyDescent="0.25">
      <c r="A43" s="44">
        <f t="shared" si="1"/>
        <v>46539</v>
      </c>
      <c r="B43" s="30"/>
      <c r="C43" s="7">
        <f>SUMIFS(Dados!$I$1:$I$1828,Dados!$K$1:$K$1828,Tp.Despesas!C$7,Dados!$A$1:$A$1828,"&gt;="&amp;$A43,Dados!$A$1:$A$1828,"&lt;="&amp;EOMONTH($A43,0))</f>
        <v>0</v>
      </c>
      <c r="D43" s="7">
        <f>SUMIFS(Dados!$I$1:$I$1828,Dados!$K$1:$K$1828,Tp.Despesas!D$7,Dados!$A$1:$A$1828,"&gt;="&amp;$A43,Dados!$A$1:$A$1828,"&lt;="&amp;EOMONTH($A43,0))</f>
        <v>0</v>
      </c>
      <c r="E43" s="7">
        <f>SUMIFS(Dados!$I$1:$I$1828,Dados!$K$1:$K$1828,Tp.Despesas!E$7,Dados!$A$1:$A$1828,"&gt;="&amp;$A43,Dados!$A$1:$A$1828,"&lt;="&amp;EOMONTH($A43,0))</f>
        <v>0</v>
      </c>
      <c r="F43" s="7">
        <f>SUMIFS(Dados!$I$1:$I$1828,Dados!$K$1:$K$1828,Tp.Despesas!F$7,Dados!$A$1:$A$1828,"&gt;="&amp;$A43,Dados!$A$1:$A$1828,"&lt;="&amp;EOMONTH($A43,0))</f>
        <v>0</v>
      </c>
      <c r="G43" s="7">
        <f>SUMIFS(Dados!$I$1:$I$1828,Dados!$K$1:$K$1828,Tp.Despesas!G$7,Dados!$A$1:$A$1828,"&gt;="&amp;$A43,Dados!$A$1:$A$1828,"&lt;="&amp;EOMONTH($A43,0))</f>
        <v>0</v>
      </c>
      <c r="H43" s="7">
        <f>SUMIFS(Dados!$I$1:$I$1828,Dados!$K$1:$K$1828,Tp.Despesas!H$7,Dados!$A$1:$A$1828,"&gt;="&amp;$A43,Dados!$A$1:$A$1828,"&lt;="&amp;EOMONTH($A43,0))</f>
        <v>0</v>
      </c>
      <c r="I43" s="7">
        <f>SUMIFS(Dados!$I$1:$I$1828,Dados!$K$1:$K$1828,Tp.Despesas!I$7,Dados!$A$1:$A$1828,"&gt;="&amp;$A43,Dados!$A$1:$A$1828,"&lt;="&amp;EOMONTH($A43,0))</f>
        <v>0</v>
      </c>
      <c r="J43" s="18">
        <f t="shared" si="0"/>
        <v>0</v>
      </c>
    </row>
    <row r="44" spans="1:10" ht="27.95" customHeight="1" thickBot="1" x14ac:dyDescent="0.3">
      <c r="A44" s="44">
        <f t="shared" si="1"/>
        <v>46569</v>
      </c>
      <c r="B44" s="30"/>
      <c r="C44" s="7">
        <f>SUMIFS(Dados!$I$1:$I$1828,Dados!$K$1:$K$1828,Tp.Despesas!C$7,Dados!$A$1:$A$1828,"&gt;="&amp;$A44,Dados!$A$1:$A$1828,"&lt;="&amp;EOMONTH($A44,0))</f>
        <v>0</v>
      </c>
      <c r="D44" s="7">
        <f>SUMIFS(Dados!$I$1:$I$1828,Dados!$K$1:$K$1828,Tp.Despesas!D$7,Dados!$A$1:$A$1828,"&gt;="&amp;$A44,Dados!$A$1:$A$1828,"&lt;="&amp;EOMONTH($A44,0))</f>
        <v>0</v>
      </c>
      <c r="E44" s="7">
        <f>SUMIFS(Dados!$I$1:$I$1828,Dados!$K$1:$K$1828,Tp.Despesas!E$7,Dados!$A$1:$A$1828,"&gt;="&amp;$A44,Dados!$A$1:$A$1828,"&lt;="&amp;EOMONTH($A44,0))</f>
        <v>0</v>
      </c>
      <c r="F44" s="7">
        <f>SUMIFS(Dados!$I$1:$I$1828,Dados!$K$1:$K$1828,Tp.Despesas!F$7,Dados!$A$1:$A$1828,"&gt;="&amp;$A44,Dados!$A$1:$A$1828,"&lt;="&amp;EOMONTH($A44,0))</f>
        <v>0</v>
      </c>
      <c r="G44" s="7">
        <f>SUMIFS(Dados!$I$1:$I$1828,Dados!$K$1:$K$1828,Tp.Despesas!G$7,Dados!$A$1:$A$1828,"&gt;="&amp;$A44,Dados!$A$1:$A$1828,"&lt;="&amp;EOMONTH($A44,0))</f>
        <v>0</v>
      </c>
      <c r="H44" s="7">
        <f>SUMIFS(Dados!$I$1:$I$1828,Dados!$K$1:$K$1828,Tp.Despesas!H$7,Dados!$A$1:$A$1828,"&gt;="&amp;$A44,Dados!$A$1:$A$1828,"&lt;="&amp;EOMONTH($A44,0))</f>
        <v>0</v>
      </c>
      <c r="I44" s="7">
        <f>SUMIFS(Dados!$I$1:$I$1828,Dados!$K$1:$K$1828,Tp.Despesas!I$7,Dados!$A$1:$A$1828,"&gt;="&amp;$A44,Dados!$A$1:$A$1828,"&lt;="&amp;EOMONTH($A44,0))</f>
        <v>0</v>
      </c>
      <c r="J44" s="18">
        <f t="shared" si="0"/>
        <v>0</v>
      </c>
    </row>
    <row r="45" spans="1:10" ht="33.950000000000003" customHeight="1" thickTop="1" thickBot="1" x14ac:dyDescent="0.3">
      <c r="A45" s="73" t="s">
        <v>591</v>
      </c>
      <c r="B45" s="74"/>
      <c r="C45" s="25">
        <f t="shared" ref="C45:J45" si="2">SUM(C9:C44)</f>
        <v>44905</v>
      </c>
      <c r="D45" s="25">
        <f t="shared" si="2"/>
        <v>3053.61</v>
      </c>
      <c r="E45" s="25">
        <f t="shared" si="2"/>
        <v>21533.11</v>
      </c>
      <c r="F45" s="25">
        <f t="shared" si="2"/>
        <v>467555.05</v>
      </c>
      <c r="G45" s="25">
        <f t="shared" si="2"/>
        <v>371055.4</v>
      </c>
      <c r="H45" s="25">
        <f t="shared" si="2"/>
        <v>90505.68</v>
      </c>
      <c r="I45" s="25">
        <f t="shared" si="2"/>
        <v>66.17</v>
      </c>
      <c r="J45" s="26">
        <f t="shared" si="2"/>
        <v>998674.0199999999</v>
      </c>
    </row>
    <row r="46" spans="1:10" ht="17.100000000000001" customHeight="1" thickBot="1" x14ac:dyDescent="0.3">
      <c r="A46" s="75"/>
      <c r="B46" s="76"/>
      <c r="C46" s="27">
        <f t="shared" ref="C46:J46" si="3">C45/$J$45</f>
        <v>4.4964622189731143E-2</v>
      </c>
      <c r="D46" s="27">
        <f t="shared" si="3"/>
        <v>3.057664401843557E-3</v>
      </c>
      <c r="E46" s="27">
        <f t="shared" si="3"/>
        <v>2.1561700383474481E-2</v>
      </c>
      <c r="F46" s="27">
        <f t="shared" si="3"/>
        <v>0.4681758418027136</v>
      </c>
      <c r="G46" s="27">
        <f t="shared" si="3"/>
        <v>0.37154806530363138</v>
      </c>
      <c r="H46" s="27">
        <f t="shared" si="3"/>
        <v>9.0625848062013264E-2</v>
      </c>
      <c r="I46" s="27">
        <f t="shared" si="3"/>
        <v>6.6257856592684777E-5</v>
      </c>
      <c r="J46" s="28">
        <f t="shared" si="3"/>
        <v>1</v>
      </c>
    </row>
    <row r="48" spans="1:10" x14ac:dyDescent="0.25">
      <c r="J48" s="2">
        <f>RESUMO!L80</f>
        <v>999992.5199999999</v>
      </c>
    </row>
    <row r="49" spans="10:10" x14ac:dyDescent="0.25">
      <c r="J49" s="6">
        <f>J48-J45</f>
        <v>1318.5</v>
      </c>
    </row>
    <row r="50" spans="10:10" x14ac:dyDescent="0.25">
      <c r="J50" s="31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9"/>
  <sheetViews>
    <sheetView topLeftCell="V1" workbookViewId="0">
      <selection activeCell="AF2" sqref="AF2"/>
    </sheetView>
  </sheetViews>
  <sheetFormatPr defaultColWidth="8.875" defaultRowHeight="15.75" x14ac:dyDescent="0.25"/>
  <cols>
    <col min="1" max="27" width="15" customWidth="1"/>
    <col min="28" max="28" width="34.625" bestFit="1" customWidth="1"/>
    <col min="29" max="32" width="15" customWidth="1"/>
  </cols>
  <sheetData>
    <row r="1" spans="1:32" x14ac:dyDescent="0.25">
      <c r="A1" t="s">
        <v>592</v>
      </c>
      <c r="G1" t="s">
        <v>593</v>
      </c>
      <c r="N1" t="s">
        <v>594</v>
      </c>
      <c r="R1" t="s">
        <v>595</v>
      </c>
      <c r="Y1" t="s">
        <v>596</v>
      </c>
    </row>
    <row r="2" spans="1:32" x14ac:dyDescent="0.25">
      <c r="A2" s="68" t="s">
        <v>597</v>
      </c>
      <c r="B2" s="68" t="s">
        <v>598</v>
      </c>
      <c r="C2" s="68" t="s">
        <v>599</v>
      </c>
      <c r="D2" s="68" t="s">
        <v>600</v>
      </c>
      <c r="E2" s="68" t="s">
        <v>601</v>
      </c>
      <c r="F2" s="68"/>
      <c r="G2" s="68" t="s">
        <v>597</v>
      </c>
      <c r="H2" s="68" t="s">
        <v>602</v>
      </c>
      <c r="I2" s="68" t="s">
        <v>603</v>
      </c>
      <c r="J2" s="68" t="s">
        <v>604</v>
      </c>
      <c r="K2" s="68" t="s">
        <v>605</v>
      </c>
      <c r="L2" s="68" t="s">
        <v>606</v>
      </c>
      <c r="M2" s="68" t="s">
        <v>607</v>
      </c>
      <c r="N2" s="68" t="s">
        <v>597</v>
      </c>
      <c r="O2" s="68" t="s">
        <v>608</v>
      </c>
      <c r="P2" s="68" t="s">
        <v>598</v>
      </c>
      <c r="Q2" s="68" t="s">
        <v>599</v>
      </c>
      <c r="R2" s="68" t="s">
        <v>597</v>
      </c>
      <c r="S2" s="68" t="s">
        <v>608</v>
      </c>
      <c r="T2" s="68" t="s">
        <v>602</v>
      </c>
      <c r="U2" s="68" t="s">
        <v>603</v>
      </c>
      <c r="V2" s="68" t="s">
        <v>604</v>
      </c>
      <c r="W2" s="68" t="s">
        <v>605</v>
      </c>
      <c r="X2" s="68" t="s">
        <v>606</v>
      </c>
      <c r="Y2" s="68" t="s">
        <v>609</v>
      </c>
      <c r="Z2" s="68" t="s">
        <v>610</v>
      </c>
      <c r="AA2" s="68" t="s">
        <v>602</v>
      </c>
      <c r="AB2" s="68" t="s">
        <v>611</v>
      </c>
      <c r="AC2" s="68" t="s">
        <v>612</v>
      </c>
      <c r="AD2" s="68" t="s">
        <v>613</v>
      </c>
      <c r="AE2" s="68" t="s">
        <v>600</v>
      </c>
      <c r="AF2" s="68" t="s">
        <v>614</v>
      </c>
    </row>
    <row r="3" spans="1:32" x14ac:dyDescent="0.25">
      <c r="A3" t="s">
        <v>615</v>
      </c>
      <c r="B3" s="69">
        <v>45509</v>
      </c>
      <c r="C3" s="69">
        <v>46239</v>
      </c>
      <c r="D3" t="s">
        <v>616</v>
      </c>
    </row>
    <row r="4" spans="1:32" x14ac:dyDescent="0.25">
      <c r="G4" t="s">
        <v>615</v>
      </c>
      <c r="H4" t="s">
        <v>17</v>
      </c>
      <c r="I4" t="s">
        <v>18</v>
      </c>
      <c r="J4" t="s">
        <v>617</v>
      </c>
      <c r="K4" t="s">
        <v>618</v>
      </c>
      <c r="L4">
        <v>75250</v>
      </c>
      <c r="M4">
        <v>17</v>
      </c>
    </row>
    <row r="5" spans="1:32" x14ac:dyDescent="0.25">
      <c r="Y5" t="s">
        <v>615</v>
      </c>
      <c r="Z5">
        <v>1</v>
      </c>
      <c r="AA5" t="s">
        <v>17</v>
      </c>
      <c r="AB5" t="s">
        <v>18</v>
      </c>
      <c r="AC5" s="42">
        <v>45509</v>
      </c>
      <c r="AD5">
        <v>4165</v>
      </c>
      <c r="AE5" t="s">
        <v>619</v>
      </c>
      <c r="AF5" s="42">
        <v>45524</v>
      </c>
    </row>
    <row r="6" spans="1:32" x14ac:dyDescent="0.25">
      <c r="Y6" t="s">
        <v>615</v>
      </c>
      <c r="Z6">
        <v>2</v>
      </c>
      <c r="AA6" t="s">
        <v>17</v>
      </c>
      <c r="AB6" t="s">
        <v>18</v>
      </c>
      <c r="AC6" s="42">
        <v>45540</v>
      </c>
      <c r="AD6">
        <v>4165</v>
      </c>
      <c r="AE6" t="s">
        <v>619</v>
      </c>
      <c r="AF6" s="42">
        <v>45555</v>
      </c>
    </row>
    <row r="7" spans="1:32" x14ac:dyDescent="0.25">
      <c r="Y7" t="s">
        <v>615</v>
      </c>
      <c r="Z7">
        <v>3</v>
      </c>
      <c r="AA7" t="s">
        <v>17</v>
      </c>
      <c r="AB7" t="s">
        <v>18</v>
      </c>
      <c r="AC7" s="42">
        <v>45570</v>
      </c>
      <c r="AD7">
        <v>4165</v>
      </c>
      <c r="AE7" t="s">
        <v>619</v>
      </c>
      <c r="AF7" s="42">
        <v>45569</v>
      </c>
    </row>
    <row r="8" spans="1:32" x14ac:dyDescent="0.25">
      <c r="Y8" t="s">
        <v>615</v>
      </c>
      <c r="Z8">
        <v>4</v>
      </c>
      <c r="AA8" t="s">
        <v>17</v>
      </c>
      <c r="AB8" t="s">
        <v>18</v>
      </c>
      <c r="AC8" s="42">
        <v>45601</v>
      </c>
      <c r="AD8">
        <v>4165</v>
      </c>
      <c r="AE8" t="s">
        <v>619</v>
      </c>
      <c r="AF8" s="42">
        <v>45602</v>
      </c>
    </row>
    <row r="9" spans="1:32" x14ac:dyDescent="0.25">
      <c r="Y9" t="s">
        <v>615</v>
      </c>
      <c r="Z9">
        <v>5</v>
      </c>
      <c r="AA9" t="s">
        <v>17</v>
      </c>
      <c r="AB9" t="s">
        <v>18</v>
      </c>
      <c r="AC9" s="42">
        <v>45631</v>
      </c>
      <c r="AD9">
        <v>4165</v>
      </c>
      <c r="AE9" t="s">
        <v>619</v>
      </c>
      <c r="AF9" s="42">
        <v>45632</v>
      </c>
    </row>
    <row r="10" spans="1:32" x14ac:dyDescent="0.25">
      <c r="Y10" t="s">
        <v>615</v>
      </c>
      <c r="Z10">
        <v>6</v>
      </c>
      <c r="AA10" t="s">
        <v>17</v>
      </c>
      <c r="AB10" t="s">
        <v>18</v>
      </c>
      <c r="AC10" s="42">
        <v>45662</v>
      </c>
      <c r="AD10">
        <v>4165</v>
      </c>
      <c r="AE10" t="s">
        <v>619</v>
      </c>
      <c r="AF10" s="69">
        <v>45694</v>
      </c>
    </row>
    <row r="11" spans="1:32" x14ac:dyDescent="0.25">
      <c r="Y11" t="s">
        <v>615</v>
      </c>
      <c r="Z11">
        <v>7</v>
      </c>
      <c r="AA11" t="s">
        <v>17</v>
      </c>
      <c r="AB11" t="s">
        <v>18</v>
      </c>
      <c r="AC11" s="42">
        <v>45693</v>
      </c>
      <c r="AD11">
        <v>4165</v>
      </c>
      <c r="AE11" t="s">
        <v>619</v>
      </c>
      <c r="AF11" s="69">
        <v>45708</v>
      </c>
    </row>
    <row r="12" spans="1:32" x14ac:dyDescent="0.25">
      <c r="Y12" t="s">
        <v>615</v>
      </c>
      <c r="Z12">
        <v>8</v>
      </c>
      <c r="AA12" t="s">
        <v>17</v>
      </c>
      <c r="AB12" t="s">
        <v>18</v>
      </c>
      <c r="AC12" s="42">
        <v>45721</v>
      </c>
      <c r="AD12">
        <v>4165</v>
      </c>
      <c r="AE12" t="s">
        <v>620</v>
      </c>
    </row>
    <row r="13" spans="1:32" x14ac:dyDescent="0.25">
      <c r="Y13" t="s">
        <v>615</v>
      </c>
      <c r="Z13">
        <v>9</v>
      </c>
      <c r="AA13" t="s">
        <v>17</v>
      </c>
      <c r="AB13" t="s">
        <v>18</v>
      </c>
      <c r="AC13" s="42">
        <v>45752</v>
      </c>
      <c r="AD13">
        <v>4165</v>
      </c>
      <c r="AE13" t="s">
        <v>620</v>
      </c>
    </row>
    <row r="14" spans="1:32" x14ac:dyDescent="0.25">
      <c r="Y14" t="s">
        <v>615</v>
      </c>
      <c r="Z14">
        <v>10</v>
      </c>
      <c r="AA14" t="s">
        <v>17</v>
      </c>
      <c r="AB14" t="s">
        <v>18</v>
      </c>
      <c r="AC14" s="42">
        <v>45782</v>
      </c>
      <c r="AD14">
        <v>4165</v>
      </c>
      <c r="AE14" t="s">
        <v>620</v>
      </c>
    </row>
    <row r="15" spans="1:32" x14ac:dyDescent="0.25">
      <c r="Y15" t="s">
        <v>615</v>
      </c>
      <c r="Z15">
        <v>11</v>
      </c>
      <c r="AA15" t="s">
        <v>17</v>
      </c>
      <c r="AB15" t="s">
        <v>18</v>
      </c>
      <c r="AC15" s="42">
        <v>45813</v>
      </c>
      <c r="AD15">
        <v>4165</v>
      </c>
      <c r="AE15" t="s">
        <v>620</v>
      </c>
    </row>
    <row r="16" spans="1:32" x14ac:dyDescent="0.25">
      <c r="Y16" t="s">
        <v>615</v>
      </c>
      <c r="Z16">
        <v>12</v>
      </c>
      <c r="AA16" t="s">
        <v>17</v>
      </c>
      <c r="AB16" t="s">
        <v>18</v>
      </c>
      <c r="AC16" s="42">
        <v>45843</v>
      </c>
      <c r="AD16">
        <v>4165</v>
      </c>
      <c r="AE16" t="s">
        <v>620</v>
      </c>
    </row>
    <row r="17" spans="7:32" x14ac:dyDescent="0.25">
      <c r="Y17" t="s">
        <v>615</v>
      </c>
      <c r="Z17">
        <v>13</v>
      </c>
      <c r="AA17" t="s">
        <v>17</v>
      </c>
      <c r="AB17" t="s">
        <v>18</v>
      </c>
      <c r="AC17" s="42">
        <v>45874</v>
      </c>
      <c r="AD17">
        <v>4165</v>
      </c>
      <c r="AE17" t="s">
        <v>620</v>
      </c>
    </row>
    <row r="18" spans="7:32" x14ac:dyDescent="0.25">
      <c r="Y18" t="s">
        <v>615</v>
      </c>
      <c r="Z18">
        <v>14</v>
      </c>
      <c r="AA18" t="s">
        <v>17</v>
      </c>
      <c r="AB18" t="s">
        <v>18</v>
      </c>
      <c r="AC18" s="42">
        <v>45905</v>
      </c>
      <c r="AD18">
        <v>4165</v>
      </c>
      <c r="AE18" t="s">
        <v>620</v>
      </c>
    </row>
    <row r="19" spans="7:32" x14ac:dyDescent="0.25">
      <c r="Y19" t="s">
        <v>615</v>
      </c>
      <c r="Z19">
        <v>15</v>
      </c>
      <c r="AA19" t="s">
        <v>17</v>
      </c>
      <c r="AB19" t="s">
        <v>18</v>
      </c>
      <c r="AC19" s="42">
        <v>45935</v>
      </c>
      <c r="AD19">
        <v>4165</v>
      </c>
      <c r="AE19" t="s">
        <v>620</v>
      </c>
    </row>
    <row r="20" spans="7:32" x14ac:dyDescent="0.25">
      <c r="Y20" t="s">
        <v>615</v>
      </c>
      <c r="Z20">
        <v>16</v>
      </c>
      <c r="AA20" t="s">
        <v>17</v>
      </c>
      <c r="AB20" t="s">
        <v>18</v>
      </c>
      <c r="AC20" s="42">
        <v>45966</v>
      </c>
      <c r="AD20">
        <v>4165</v>
      </c>
      <c r="AE20" t="s">
        <v>620</v>
      </c>
    </row>
    <row r="21" spans="7:32" x14ac:dyDescent="0.25">
      <c r="Y21" t="s">
        <v>615</v>
      </c>
      <c r="Z21">
        <v>17</v>
      </c>
      <c r="AA21" t="s">
        <v>17</v>
      </c>
      <c r="AB21" t="s">
        <v>18</v>
      </c>
      <c r="AC21" s="42">
        <v>45996</v>
      </c>
      <c r="AD21">
        <v>4165</v>
      </c>
      <c r="AE21" t="s">
        <v>620</v>
      </c>
    </row>
    <row r="22" spans="7:32" x14ac:dyDescent="0.25">
      <c r="G22" t="s">
        <v>615</v>
      </c>
      <c r="H22" t="s">
        <v>542</v>
      </c>
      <c r="I22" t="s">
        <v>543</v>
      </c>
      <c r="J22" t="s">
        <v>617</v>
      </c>
      <c r="K22" t="s">
        <v>621</v>
      </c>
      <c r="L22">
        <v>139750</v>
      </c>
      <c r="M22">
        <v>17</v>
      </c>
      <c r="AC22" s="42"/>
    </row>
    <row r="23" spans="7:32" x14ac:dyDescent="0.25">
      <c r="Y23" t="s">
        <v>615</v>
      </c>
      <c r="Z23">
        <v>1</v>
      </c>
      <c r="AA23" t="s">
        <v>542</v>
      </c>
      <c r="AB23" t="s">
        <v>543</v>
      </c>
      <c r="AC23" s="42">
        <v>45509</v>
      </c>
      <c r="AD23">
        <v>7735</v>
      </c>
      <c r="AE23" t="s">
        <v>619</v>
      </c>
      <c r="AF23" s="42">
        <v>45524</v>
      </c>
    </row>
    <row r="24" spans="7:32" x14ac:dyDescent="0.25">
      <c r="Y24" t="s">
        <v>615</v>
      </c>
      <c r="Z24">
        <v>2</v>
      </c>
      <c r="AA24" t="s">
        <v>542</v>
      </c>
      <c r="AB24" t="s">
        <v>543</v>
      </c>
      <c r="AC24" s="42">
        <v>45540</v>
      </c>
      <c r="AD24">
        <v>7735</v>
      </c>
      <c r="AE24" t="s">
        <v>619</v>
      </c>
      <c r="AF24" s="42">
        <v>45555</v>
      </c>
    </row>
    <row r="25" spans="7:32" x14ac:dyDescent="0.25">
      <c r="Y25" t="s">
        <v>615</v>
      </c>
      <c r="Z25">
        <v>3</v>
      </c>
      <c r="AA25" t="s">
        <v>542</v>
      </c>
      <c r="AB25" t="s">
        <v>543</v>
      </c>
      <c r="AC25" s="42">
        <v>45570</v>
      </c>
      <c r="AD25">
        <v>7735</v>
      </c>
      <c r="AE25" t="s">
        <v>619</v>
      </c>
      <c r="AF25" s="42">
        <v>45569</v>
      </c>
    </row>
    <row r="26" spans="7:32" x14ac:dyDescent="0.25">
      <c r="Y26" t="s">
        <v>615</v>
      </c>
      <c r="Z26">
        <v>4</v>
      </c>
      <c r="AA26" t="s">
        <v>542</v>
      </c>
      <c r="AB26" t="s">
        <v>543</v>
      </c>
      <c r="AC26" s="42">
        <v>45601</v>
      </c>
      <c r="AD26">
        <v>7735</v>
      </c>
      <c r="AE26" t="s">
        <v>619</v>
      </c>
      <c r="AF26" s="42">
        <v>45602</v>
      </c>
    </row>
    <row r="27" spans="7:32" x14ac:dyDescent="0.25">
      <c r="Y27" t="s">
        <v>615</v>
      </c>
      <c r="Z27">
        <v>5</v>
      </c>
      <c r="AA27" t="s">
        <v>542</v>
      </c>
      <c r="AB27" t="s">
        <v>543</v>
      </c>
      <c r="AC27" s="42">
        <v>45631</v>
      </c>
      <c r="AD27">
        <v>7735</v>
      </c>
      <c r="AE27" t="s">
        <v>619</v>
      </c>
      <c r="AF27" s="42">
        <v>45632</v>
      </c>
    </row>
    <row r="28" spans="7:32" x14ac:dyDescent="0.25">
      <c r="Y28" t="s">
        <v>615</v>
      </c>
      <c r="Z28">
        <v>6</v>
      </c>
      <c r="AA28" t="s">
        <v>542</v>
      </c>
      <c r="AB28" t="s">
        <v>543</v>
      </c>
      <c r="AC28" s="42">
        <v>45662</v>
      </c>
      <c r="AD28">
        <v>7735</v>
      </c>
      <c r="AE28" t="s">
        <v>619</v>
      </c>
      <c r="AF28" s="69">
        <v>45694</v>
      </c>
    </row>
    <row r="29" spans="7:32" x14ac:dyDescent="0.25">
      <c r="Y29" t="s">
        <v>615</v>
      </c>
      <c r="Z29">
        <v>7</v>
      </c>
      <c r="AA29" t="s">
        <v>542</v>
      </c>
      <c r="AB29" t="s">
        <v>543</v>
      </c>
      <c r="AC29" s="42">
        <v>45693</v>
      </c>
      <c r="AD29">
        <v>7735</v>
      </c>
      <c r="AE29" t="s">
        <v>619</v>
      </c>
      <c r="AF29" s="69">
        <v>45708</v>
      </c>
    </row>
    <row r="30" spans="7:32" x14ac:dyDescent="0.25">
      <c r="Y30" t="s">
        <v>615</v>
      </c>
      <c r="Z30">
        <v>8</v>
      </c>
      <c r="AA30" t="s">
        <v>542</v>
      </c>
      <c r="AB30" t="s">
        <v>543</v>
      </c>
      <c r="AC30" s="42">
        <v>45721</v>
      </c>
      <c r="AD30">
        <v>7735</v>
      </c>
      <c r="AE30" t="s">
        <v>620</v>
      </c>
    </row>
    <row r="31" spans="7:32" x14ac:dyDescent="0.25">
      <c r="Y31" t="s">
        <v>615</v>
      </c>
      <c r="Z31">
        <v>9</v>
      </c>
      <c r="AA31" t="s">
        <v>542</v>
      </c>
      <c r="AB31" t="s">
        <v>543</v>
      </c>
      <c r="AC31" s="42">
        <v>45752</v>
      </c>
      <c r="AD31">
        <v>7735</v>
      </c>
      <c r="AE31" t="s">
        <v>620</v>
      </c>
    </row>
    <row r="32" spans="7:32" x14ac:dyDescent="0.25">
      <c r="Y32" t="s">
        <v>615</v>
      </c>
      <c r="Z32">
        <v>10</v>
      </c>
      <c r="AA32" t="s">
        <v>542</v>
      </c>
      <c r="AB32" t="s">
        <v>543</v>
      </c>
      <c r="AC32" s="42">
        <v>45782</v>
      </c>
      <c r="AD32">
        <v>7735</v>
      </c>
      <c r="AE32" t="s">
        <v>620</v>
      </c>
    </row>
    <row r="33" spans="25:31" x14ac:dyDescent="0.25">
      <c r="Y33" t="s">
        <v>615</v>
      </c>
      <c r="Z33">
        <v>11</v>
      </c>
      <c r="AA33" t="s">
        <v>542</v>
      </c>
      <c r="AB33" t="s">
        <v>543</v>
      </c>
      <c r="AC33" s="42">
        <v>45813</v>
      </c>
      <c r="AD33">
        <v>7735</v>
      </c>
      <c r="AE33" t="s">
        <v>620</v>
      </c>
    </row>
    <row r="34" spans="25:31" x14ac:dyDescent="0.25">
      <c r="Y34" t="s">
        <v>615</v>
      </c>
      <c r="Z34">
        <v>12</v>
      </c>
      <c r="AA34" t="s">
        <v>542</v>
      </c>
      <c r="AB34" t="s">
        <v>543</v>
      </c>
      <c r="AC34" s="42">
        <v>45843</v>
      </c>
      <c r="AD34">
        <v>7735</v>
      </c>
      <c r="AE34" t="s">
        <v>620</v>
      </c>
    </row>
    <row r="35" spans="25:31" x14ac:dyDescent="0.25">
      <c r="Y35" t="s">
        <v>615</v>
      </c>
      <c r="Z35">
        <v>13</v>
      </c>
      <c r="AA35" t="s">
        <v>542</v>
      </c>
      <c r="AB35" t="s">
        <v>543</v>
      </c>
      <c r="AC35" s="42">
        <v>45874</v>
      </c>
      <c r="AD35">
        <v>7735</v>
      </c>
      <c r="AE35" t="s">
        <v>620</v>
      </c>
    </row>
    <row r="36" spans="25:31" x14ac:dyDescent="0.25">
      <c r="Y36" t="s">
        <v>615</v>
      </c>
      <c r="Z36">
        <v>14</v>
      </c>
      <c r="AA36" t="s">
        <v>542</v>
      </c>
      <c r="AB36" t="s">
        <v>543</v>
      </c>
      <c r="AC36" s="42">
        <v>45905</v>
      </c>
      <c r="AD36">
        <v>7735</v>
      </c>
      <c r="AE36" t="s">
        <v>620</v>
      </c>
    </row>
    <row r="37" spans="25:31" x14ac:dyDescent="0.25">
      <c r="Y37" t="s">
        <v>615</v>
      </c>
      <c r="Z37">
        <v>15</v>
      </c>
      <c r="AA37" t="s">
        <v>542</v>
      </c>
      <c r="AB37" t="s">
        <v>543</v>
      </c>
      <c r="AC37" s="42">
        <v>45935</v>
      </c>
      <c r="AD37">
        <v>7735</v>
      </c>
      <c r="AE37" t="s">
        <v>620</v>
      </c>
    </row>
    <row r="38" spans="25:31" x14ac:dyDescent="0.25">
      <c r="Y38" t="s">
        <v>615</v>
      </c>
      <c r="Z38">
        <v>16</v>
      </c>
      <c r="AA38" t="s">
        <v>542</v>
      </c>
      <c r="AB38" t="s">
        <v>543</v>
      </c>
      <c r="AC38" s="42">
        <v>45966</v>
      </c>
      <c r="AD38">
        <v>7735</v>
      </c>
      <c r="AE38" t="s">
        <v>620</v>
      </c>
    </row>
    <row r="39" spans="25:31" x14ac:dyDescent="0.25">
      <c r="Y39" t="s">
        <v>615</v>
      </c>
      <c r="Z39">
        <v>17</v>
      </c>
      <c r="AA39" t="s">
        <v>542</v>
      </c>
      <c r="AB39" t="s">
        <v>543</v>
      </c>
      <c r="AC39" s="42">
        <v>45996</v>
      </c>
      <c r="AD39">
        <v>7735</v>
      </c>
      <c r="AE39" t="s">
        <v>620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2025-02-19T00:31:00Z</dcterms:modified>
</cp:coreProperties>
</file>