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4100" yWindow="500" windowWidth="21500" windowHeight="24700" tabRatio="600" firstSheet="0" activeTab="0" autoFilterDateGrouping="1"/>
  </bookViews>
  <sheets>
    <sheet name="Dados" sheetId="1" state="visible" r:id="rId1"/>
    <sheet name="RESUMO" sheetId="2" state="visible" r:id="rId2"/>
    <sheet name="Tp.Despesas" sheetId="3" state="visible" r:id="rId3"/>
    <sheet name="Contratos_ADM" sheetId="4" state="visible" r:id="rId4"/>
  </sheets>
  <definedNames>
    <definedName name="Z_1F464119_5B8A_40C0_B182_993F69588B9D_.wvu.Cols" localSheetId="0" hidden="1">Dados!$H:$R</definedName>
    <definedName name="Z_1F464119_5B8A_40C0_B182_993F69588B9D_.wvu.FilterData" localSheetId="0" hidden="1">Dados!$A$1:$O$1</definedName>
    <definedName name="Z_4D7D1941_B5FD_47B6_8D54_2E45180B8868_.wvu.Cols" localSheetId="0" hidden="1">Dados!$H:$R</definedName>
    <definedName name="Z_4D7D1941_B5FD_47B6_8D54_2E45180B8868_.wvu.FilterData" localSheetId="0" hidden="1">Dados!$A$1:$O$1</definedName>
    <definedName name="_xlnm._FilterDatabase" localSheetId="0" hidden="1">'Dados'!$A$1:$Q$53</definedName>
    <definedName name="_xlnm.Print_Titles" localSheetId="1">'RESUMO'!$1:$5</definedName>
    <definedName name="_xlnm.Print_Area" localSheetId="1">'RESUMO'!$A$1:$L$83</definedName>
    <definedName name="_xlnm.Print_Titles" localSheetId="2">'Tp.Despesas'!$1:$5</definedName>
    <definedName name="_xlnm.Print_Area" localSheetId="2">'Tp.Despesas'!$A$1:$J$47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dd/mm/yy;@"/>
    <numFmt numFmtId="166" formatCode="00"/>
    <numFmt numFmtId="167" formatCode="0.0%"/>
    <numFmt numFmtId="168" formatCode="[&lt;=99999999999]\ 000\.000\.000\-00;\ 00\.000\.000\/0000\-00"/>
    <numFmt numFmtId="169" formatCode="mm/yyyy"/>
    <numFmt numFmtId="170" formatCode="yyyy\-mm\-dd"/>
    <numFmt numFmtId="171" formatCode="DD/MM/YYYY"/>
    <numFmt numFmtId="172" formatCode="_(&quot;R$&quot;* #,##0.00_);_(&quot;R$&quot;* \(#,##0.00\);_(&quot;R$&quot;* &quot;-&quot;??_);_(@_)"/>
    <numFmt numFmtId="173" formatCode="yyyy-mm-dd h:mm:ss"/>
  </numFmts>
  <fonts count="15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0" tint="-0.3499862666707358"/>
      <sz val="8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2"/>
    </font>
  </fonts>
  <fills count="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</fills>
  <borders count="25">
    <border>
      <left/>
      <right/>
      <top/>
      <bottom/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/>
      <top/>
      <bottom style="thin">
        <color theme="0" tint="-0.249946592608417"/>
      </bottom>
      <diagonal/>
    </border>
    <border>
      <left/>
      <right style="thin">
        <color theme="0" tint="-0.249946592608417"/>
      </right>
      <top style="medium">
        <color theme="0" tint="-0.249946592608417"/>
      </top>
      <bottom style="double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medium">
        <color theme="0" tint="-0.249946592608417"/>
      </top>
      <bottom style="double">
        <color theme="0" tint="-0.249946592608417"/>
      </bottom>
      <diagonal/>
    </border>
    <border>
      <left style="thin">
        <color theme="0" tint="-0.249946592608417"/>
      </left>
      <right/>
      <top style="medium">
        <color theme="0" tint="-0.249946592608417"/>
      </top>
      <bottom style="double">
        <color theme="0" tint="-0.249946592608417"/>
      </bottom>
      <diagonal/>
    </border>
    <border>
      <left/>
      <right style="thin">
        <color theme="0" tint="-0.249946592608417"/>
      </right>
      <top style="double">
        <color theme="0" tint="-0.249946592608417"/>
      </top>
      <bottom style="medium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double">
        <color theme="0" tint="-0.249946592608417"/>
      </top>
      <bottom style="medium">
        <color theme="0" tint="-0.249946592608417"/>
      </bottom>
      <diagonal/>
    </border>
    <border>
      <left style="thin">
        <color theme="0" tint="-0.249946592608417"/>
      </left>
      <right/>
      <top style="double">
        <color theme="0" tint="-0.249946592608417"/>
      </top>
      <bottom style="medium">
        <color theme="0" tint="-0.249946592608417"/>
      </bottom>
      <diagonal/>
    </border>
    <border>
      <left/>
      <right style="thin">
        <color theme="0" tint="-0.249946592608417"/>
      </right>
      <top style="double">
        <color theme="0" tint="-0.249946592608417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double">
        <color theme="0" tint="-0.249946592608417"/>
      </top>
      <bottom/>
      <diagonal/>
    </border>
    <border>
      <left style="thin">
        <color theme="0" tint="-0.249946592608417"/>
      </left>
      <right/>
      <top style="double">
        <color theme="0" tint="-0.249946592608417"/>
      </top>
      <bottom/>
      <diagonal/>
    </border>
    <border>
      <left/>
      <right style="thin">
        <color theme="0" tint="-0.249946592608417"/>
      </right>
      <top/>
      <bottom style="medium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theme="0" tint="-0.249946592608417"/>
      </bottom>
      <diagonal/>
    </border>
    <border>
      <left style="thin">
        <color theme="0" tint="-0.249946592608417"/>
      </left>
      <right/>
      <top/>
      <bottom style="medium">
        <color theme="0" tint="-0.249946592608417"/>
      </bottom>
      <diagonal/>
    </border>
    <border>
      <left/>
      <right/>
      <top/>
      <bottom style="medium">
        <color theme="0" tint="-0.249946592608417"/>
      </bottom>
      <diagonal/>
    </border>
    <border>
      <left/>
      <right style="thin">
        <color theme="0" tint="-0.249946592608417"/>
      </right>
      <top style="double">
        <color theme="0" tint="-0.249946592608417"/>
      </top>
      <bottom style="thin">
        <color theme="0" tint="-0.249946592608417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theme="4" tint="0.3999755851924192"/>
      </right>
      <top/>
      <bottom style="double">
        <color auto="1"/>
      </bottom>
      <diagonal/>
    </border>
    <border>
      <left/>
      <right/>
      <top style="double">
        <color theme="0" tint="-0.249946592608417"/>
      </top>
      <bottom/>
      <diagonal/>
    </border>
    <border>
      <left/>
      <right style="thin">
        <color theme="0" tint="-0.249946592608417"/>
      </right>
      <top/>
      <bottom/>
      <diagonal/>
    </border>
  </borders>
  <cellStyleXfs count="9">
    <xf numFmtId="0" fontId="3" fillId="0" borderId="0"/>
    <xf numFmtId="43" fontId="3" fillId="0" borderId="0"/>
    <xf numFmtId="0" fontId="5" fillId="0" borderId="0"/>
    <xf numFmtId="0" fontId="6" fillId="0" borderId="0"/>
    <xf numFmtId="0" fontId="5" fillId="0" borderId="0"/>
    <xf numFmtId="9" fontId="3" fillId="0" borderId="0"/>
    <xf numFmtId="0" fontId="5" fillId="0" borderId="0"/>
    <xf numFmtId="172" fontId="5" fillId="0" borderId="0"/>
    <xf numFmtId="43" fontId="3" fillId="0" borderId="0"/>
  </cellStyleXfs>
  <cellXfs count="104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0" fontId="9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2" applyAlignment="1" pivotButton="0" quotePrefix="0" xfId="1">
      <alignment vertical="center"/>
    </xf>
    <xf numFmtId="164" fontId="0" fillId="0" borderId="5" applyAlignment="1" pivotButton="0" quotePrefix="0" xfId="1">
      <alignment vertical="center"/>
    </xf>
    <xf numFmtId="164" fontId="0" fillId="0" borderId="6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2" fillId="0" borderId="8" applyAlignment="1" pivotButton="0" quotePrefix="0" xfId="0">
      <alignment vertical="center" wrapText="1"/>
    </xf>
    <xf numFmtId="0" fontId="7" fillId="0" borderId="8" applyAlignment="1" pivotButton="0" quotePrefix="0" xfId="0">
      <alignment vertical="center" wrapText="1"/>
    </xf>
    <xf numFmtId="0" fontId="7" fillId="0" borderId="9" applyAlignment="1" pivotButton="0" quotePrefix="0" xfId="0">
      <alignment vertical="center" wrapText="1"/>
    </xf>
    <xf numFmtId="164" fontId="4" fillId="0" borderId="11" applyAlignment="1" pivotButton="0" quotePrefix="0" xfId="1">
      <alignment vertical="center"/>
    </xf>
    <xf numFmtId="0" fontId="0" fillId="0" borderId="12" applyAlignment="1" pivotButton="0" quotePrefix="0" xfId="0">
      <alignment vertical="center"/>
    </xf>
    <xf numFmtId="0" fontId="7" fillId="0" borderId="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164" fontId="0" fillId="0" borderId="6" applyAlignment="1" pivotButton="0" quotePrefix="0" xfId="1">
      <alignment vertical="center"/>
    </xf>
    <xf numFmtId="164" fontId="0" fillId="0" borderId="3" applyAlignment="1" pivotButton="0" quotePrefix="0" xfId="1">
      <alignment vertical="center"/>
    </xf>
    <xf numFmtId="165" fontId="4" fillId="0" borderId="10" applyAlignment="1" pivotButton="0" quotePrefix="0" xfId="0">
      <alignment horizontal="center" vertical="center"/>
    </xf>
    <xf numFmtId="165" fontId="0" fillId="0" borderId="0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0" fontId="0" fillId="0" borderId="7" applyAlignment="1" pivotButton="0" quotePrefix="0" xfId="0">
      <alignment vertical="center" wrapText="1"/>
    </xf>
    <xf numFmtId="166" fontId="0" fillId="0" borderId="4" applyAlignment="1" pivotButton="0" quotePrefix="0" xfId="1">
      <alignment horizontal="center" vertical="center"/>
    </xf>
    <xf numFmtId="166" fontId="0" fillId="0" borderId="1" applyAlignment="1" pivotButton="0" quotePrefix="0" xfId="1">
      <alignment horizontal="center" vertical="center"/>
    </xf>
    <xf numFmtId="164" fontId="4" fillId="2" borderId="14" applyAlignment="1" pivotButton="0" quotePrefix="0" xfId="1">
      <alignment vertical="center"/>
    </xf>
    <xf numFmtId="164" fontId="4" fillId="2" borderId="15" applyAlignment="1" pivotButton="0" quotePrefix="0" xfId="1">
      <alignment vertical="center"/>
    </xf>
    <xf numFmtId="167" fontId="0" fillId="2" borderId="17" applyAlignment="1" pivotButton="0" quotePrefix="0" xfId="5">
      <alignment vertical="center"/>
    </xf>
    <xf numFmtId="9" fontId="4" fillId="2" borderId="18" applyAlignment="1" pivotButton="0" quotePrefix="0" xfId="5">
      <alignment vertical="center"/>
    </xf>
    <xf numFmtId="165" fontId="4" fillId="0" borderId="7" applyAlignment="1" pivotButton="0" quotePrefix="0" xfId="0">
      <alignment horizontal="centerContinuous" vertical="center"/>
    </xf>
    <xf numFmtId="165" fontId="0" fillId="0" borderId="1" applyAlignment="1" pivotButton="0" quotePrefix="0" xfId="0">
      <alignment horizontal="centerContinuous" vertical="center"/>
    </xf>
    <xf numFmtId="9" fontId="0" fillId="0" borderId="0" applyAlignment="1" pivotButton="0" quotePrefix="0" xfId="5">
      <alignment vertical="center"/>
    </xf>
    <xf numFmtId="0" fontId="10" fillId="0" borderId="0" applyAlignment="1" applyProtection="1" pivotButton="0" quotePrefix="0" xfId="0">
      <alignment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12" fillId="0" borderId="0" applyAlignment="1" pivotButton="0" quotePrefix="0" xfId="0">
      <alignment vertical="center"/>
    </xf>
    <xf numFmtId="165" fontId="4" fillId="0" borderId="20" applyAlignment="1" pivotButton="0" quotePrefix="0" xfId="0">
      <alignment horizontal="centerContinuous" vertical="center"/>
    </xf>
    <xf numFmtId="165" fontId="4" fillId="0" borderId="1" applyAlignment="1" pivotButton="0" quotePrefix="0" xfId="0">
      <alignment horizontal="centerContinuous" vertical="center"/>
    </xf>
    <xf numFmtId="0" fontId="1" fillId="0" borderId="8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14" fontId="0" fillId="0" borderId="0" pivotButton="0" quotePrefix="0" xfId="0"/>
    <xf numFmtId="168" fontId="0" fillId="0" borderId="0" applyAlignment="1" pivotButton="0" quotePrefix="0" xfId="0">
      <alignment vertical="center"/>
    </xf>
    <xf numFmtId="169" fontId="0" fillId="0" borderId="1" applyAlignment="1" pivotButton="0" quotePrefix="0" xfId="0">
      <alignment horizontal="centerContinuous" vertical="center"/>
    </xf>
    <xf numFmtId="0" fontId="0" fillId="0" borderId="21" applyAlignment="1" pivotButton="0" quotePrefix="0" xfId="0">
      <alignment vertical="center"/>
    </xf>
    <xf numFmtId="165" fontId="0" fillId="0" borderId="21" applyAlignment="1" pivotButton="0" quotePrefix="0" xfId="0">
      <alignment vertical="center"/>
    </xf>
    <xf numFmtId="168" fontId="0" fillId="0" borderId="21" applyAlignment="1" pivotButton="0" quotePrefix="0" xfId="0">
      <alignment vertical="center"/>
    </xf>
    <xf numFmtId="164" fontId="0" fillId="0" borderId="21" applyAlignment="1" pivotButton="0" quotePrefix="0" xfId="8">
      <alignment vertical="center"/>
    </xf>
    <xf numFmtId="14" fontId="0" fillId="0" borderId="21" applyAlignment="1" pivotButton="0" quotePrefix="0" xfId="0">
      <alignment horizontal="center" vertical="center"/>
    </xf>
    <xf numFmtId="0" fontId="0" fillId="0" borderId="21" applyAlignment="1" pivotButton="0" quotePrefix="0" xfId="8">
      <alignment vertical="center"/>
    </xf>
    <xf numFmtId="0" fontId="11" fillId="3" borderId="22" applyAlignment="1" pivotButton="0" quotePrefix="0" xfId="0">
      <alignment vertical="center"/>
    </xf>
    <xf numFmtId="0" fontId="0" fillId="0" borderId="0" applyAlignment="1" applyProtection="1" pivotButton="0" quotePrefix="0" xfId="0">
      <alignment vertical="center"/>
      <protection locked="0" hidden="0"/>
    </xf>
    <xf numFmtId="169" fontId="0" fillId="0" borderId="0" applyAlignment="1" pivotButton="0" quotePrefix="0" xfId="0">
      <alignment vertical="center"/>
    </xf>
    <xf numFmtId="14" fontId="0" fillId="0" borderId="0" applyAlignment="1" applyProtection="1" pivotButton="0" quotePrefix="0" xfId="0">
      <alignment vertical="center"/>
      <protection locked="0" hidden="0"/>
    </xf>
    <xf numFmtId="168" fontId="0" fillId="0" borderId="0" applyAlignment="1" applyProtection="1" pivotButton="0" quotePrefix="0" xfId="0">
      <alignment vertical="center"/>
      <protection locked="0" hidden="0"/>
    </xf>
    <xf numFmtId="164" fontId="0" fillId="0" borderId="0" applyAlignment="1" applyProtection="1" pivotButton="0" quotePrefix="0" xfId="0">
      <alignment vertical="center"/>
      <protection locked="0" hidden="0"/>
    </xf>
    <xf numFmtId="1" fontId="0" fillId="0" borderId="0" applyAlignment="1" applyProtection="1" pivotButton="0" quotePrefix="0" xfId="1">
      <alignment vertical="center"/>
      <protection locked="0" hidden="0"/>
    </xf>
    <xf numFmtId="14" fontId="0" fillId="0" borderId="0" applyAlignment="1" pivotButton="0" quotePrefix="0" xfId="0">
      <alignment vertical="center"/>
    </xf>
    <xf numFmtId="1" fontId="0" fillId="0" borderId="0" pivotButton="0" quotePrefix="0" xfId="0"/>
    <xf numFmtId="4" fontId="0" fillId="0" borderId="0" pivotButton="0" quotePrefix="0" xfId="0"/>
    <xf numFmtId="0" fontId="0" fillId="0" borderId="0" pivotButton="0" quotePrefix="1" xfId="0"/>
    <xf numFmtId="0" fontId="11" fillId="3" borderId="0" applyAlignment="1" pivotButton="0" quotePrefix="0" xfId="8">
      <alignment vertical="center"/>
    </xf>
    <xf numFmtId="1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10" fontId="4" fillId="0" borderId="0" applyAlignment="1" pivotButton="0" quotePrefix="0" xfId="0">
      <alignment vertical="center"/>
    </xf>
    <xf numFmtId="14" fontId="13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center"/>
    </xf>
    <xf numFmtId="170" fontId="0" fillId="0" borderId="0" pivotButton="0" quotePrefix="0" xfId="0"/>
    <xf numFmtId="0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vertical="center"/>
    </xf>
    <xf numFmtId="14" fontId="4" fillId="2" borderId="10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9" pivotButton="0" quotePrefix="0" xfId="0"/>
    <xf numFmtId="0" fontId="0" fillId="0" borderId="16" pivotButton="0" quotePrefix="0" xfId="0"/>
    <xf numFmtId="168" fontId="0" fillId="0" borderId="0" applyAlignment="1" applyProtection="1" pivotButton="0" quotePrefix="0" xfId="0">
      <alignment vertical="center"/>
      <protection locked="0" hidden="0"/>
    </xf>
    <xf numFmtId="168" fontId="0" fillId="0" borderId="0" applyAlignment="1" pivotButton="0" quotePrefix="0" xfId="0">
      <alignment vertical="center"/>
    </xf>
    <xf numFmtId="164" fontId="0" fillId="0" borderId="0" applyAlignment="1" applyProtection="1" pivotButton="0" quotePrefix="0" xfId="0">
      <alignment vertical="center"/>
      <protection locked="0" hidden="0"/>
    </xf>
    <xf numFmtId="164" fontId="0" fillId="0" borderId="0" applyAlignment="1" pivotButton="0" quotePrefix="0" xfId="0">
      <alignment vertical="center"/>
    </xf>
    <xf numFmtId="169" fontId="0" fillId="0" borderId="0" applyAlignment="1" pivotButton="0" quotePrefix="0" xfId="0">
      <alignment vertical="center"/>
    </xf>
    <xf numFmtId="165" fontId="0" fillId="0" borderId="21" applyAlignment="1" pivotButton="0" quotePrefix="0" xfId="0">
      <alignment vertical="center"/>
    </xf>
    <xf numFmtId="168" fontId="0" fillId="0" borderId="21" applyAlignment="1" pivotButton="0" quotePrefix="0" xfId="0">
      <alignment vertical="center"/>
    </xf>
    <xf numFmtId="164" fontId="0" fillId="0" borderId="21" applyAlignment="1" pivotButton="0" quotePrefix="0" xfId="8">
      <alignment vertical="center"/>
    </xf>
    <xf numFmtId="171" fontId="0" fillId="0" borderId="0" pivotButton="0" quotePrefix="0" xfId="0"/>
    <xf numFmtId="164" fontId="0" fillId="0" borderId="0" applyAlignment="1" pivotButton="0" quotePrefix="0" xfId="1">
      <alignment vertical="center"/>
    </xf>
    <xf numFmtId="166" fontId="0" fillId="0" borderId="4" applyAlignment="1" pivotButton="0" quotePrefix="0" xfId="1">
      <alignment horizontal="center" vertical="center"/>
    </xf>
    <xf numFmtId="164" fontId="0" fillId="0" borderId="5" applyAlignment="1" pivotButton="0" quotePrefix="0" xfId="1">
      <alignment vertical="center"/>
    </xf>
    <xf numFmtId="164" fontId="0" fillId="0" borderId="6" applyAlignment="1" pivotButton="0" quotePrefix="0" xfId="0">
      <alignment vertical="center"/>
    </xf>
    <xf numFmtId="166" fontId="0" fillId="0" borderId="1" applyAlignment="1" pivotButton="0" quotePrefix="0" xfId="1">
      <alignment horizontal="center" vertical="center"/>
    </xf>
    <xf numFmtId="164" fontId="0" fillId="0" borderId="2" applyAlignment="1" pivotButton="0" quotePrefix="0" xfId="1">
      <alignment vertical="center"/>
    </xf>
    <xf numFmtId="165" fontId="4" fillId="0" borderId="10" applyAlignment="1" pivotButton="0" quotePrefix="0" xfId="0">
      <alignment horizontal="center" vertical="center"/>
    </xf>
    <xf numFmtId="164" fontId="4" fillId="0" borderId="11" applyAlignment="1" pivotButton="0" quotePrefix="0" xfId="1">
      <alignment vertical="center"/>
    </xf>
    <xf numFmtId="165" fontId="0" fillId="0" borderId="0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5" fontId="4" fillId="0" borderId="7" applyAlignment="1" pivotButton="0" quotePrefix="0" xfId="0">
      <alignment horizontal="centerContinuous" vertical="center"/>
    </xf>
    <xf numFmtId="169" fontId="0" fillId="0" borderId="1" applyAlignment="1" pivotButton="0" quotePrefix="0" xfId="0">
      <alignment horizontal="centerContinuous" vertical="center"/>
    </xf>
    <xf numFmtId="165" fontId="4" fillId="0" borderId="20" applyAlignment="1" pivotButton="0" quotePrefix="0" xfId="0">
      <alignment horizontal="centerContinuous" vertical="center"/>
    </xf>
    <xf numFmtId="164" fontId="0" fillId="0" borderId="3" applyAlignment="1" pivotButton="0" quotePrefix="0" xfId="1">
      <alignment vertical="center"/>
    </xf>
    <xf numFmtId="165" fontId="4" fillId="0" borderId="1" applyAlignment="1" pivotButton="0" quotePrefix="0" xfId="0">
      <alignment horizontal="centerContinuous" vertical="center"/>
    </xf>
    <xf numFmtId="165" fontId="0" fillId="0" borderId="1" applyAlignment="1" pivotButton="0" quotePrefix="0" xfId="0">
      <alignment horizontal="centerContinuous" vertical="center"/>
    </xf>
    <xf numFmtId="164" fontId="0" fillId="0" borderId="6" applyAlignment="1" pivotButton="0" quotePrefix="0" xfId="1">
      <alignment vertical="center"/>
    </xf>
    <xf numFmtId="164" fontId="4" fillId="2" borderId="14" applyAlignment="1" pivotButton="0" quotePrefix="0" xfId="1">
      <alignment vertical="center"/>
    </xf>
    <xf numFmtId="164" fontId="4" fillId="2" borderId="15" applyAlignment="1" pivotButton="0" quotePrefix="0" xfId="1">
      <alignment vertical="center"/>
    </xf>
    <xf numFmtId="167" fontId="0" fillId="2" borderId="17" applyAlignment="1" pivotButton="0" quotePrefix="0" xfId="5">
      <alignment vertical="center"/>
    </xf>
    <xf numFmtId="170" fontId="0" fillId="0" borderId="0" pivotButton="0" quotePrefix="0" xfId="0"/>
    <xf numFmtId="171" fontId="0" fillId="0" borderId="0" pivotButton="0" quotePrefix="0" xfId="0"/>
  </cellXfs>
  <cellStyles count="9">
    <cellStyle name="Normal" xfId="0" builtinId="0"/>
    <cellStyle name="Vírgula" xfId="1" builtinId="3"/>
    <cellStyle name="Normal 2" xfId="2"/>
    <cellStyle name="Hiperlink 2" xfId="3"/>
    <cellStyle name="Normal 2 2" xfId="4"/>
    <cellStyle name="Porcentagem" xfId="5" builtinId="5"/>
    <cellStyle name="Normal 3" xfId="6"/>
    <cellStyle name="Moeda 2" xfId="7"/>
    <cellStyle name="Vírgula 2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emilia.mga@gmail.com</author>
  </authors>
  <commentList>
    <comment ref="P1" authorId="0" shapeId="0">
      <text>
        <t xml:space="preserve">emilia.mga@gmail.com:
=C2&amp;D2&amp;E2&amp;G2&amp;J2&amp;K2
</t>
      </text>
    </comment>
    <comment ref="Q1" authorId="0" shapeId="0">
      <text>
        <t>emilia.mga@gmail.com: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93980</colOff>
      <row>0</row>
      <rowOff>81280</rowOff>
    </from>
    <ext cx="2449285" cy="748393"/>
    <pic>
      <nvPicPr>
        <cNvPr id="2" name="Imagem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93980" y="81280"/>
          <a:ext cx="2449285" cy="748393"/>
        </a:xfrm>
        <a:prstGeom prst="rect">
          <avLst/>
        </a:prstGeom>
        <a:ln>
          <a:noFill/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93980</colOff>
      <row>0</row>
      <rowOff>81280</rowOff>
    </from>
    <ext cx="2449285" cy="748393"/>
    <pic>
      <nvPicPr>
        <cNvPr id="2" name="Imagem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93980" y="81280"/>
          <a:ext cx="2449285" cy="748393"/>
        </a:xfrm>
        <a:prstGeom prst="rect">
          <avLst/>
        </a:prstGeom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0"/>
  <sheetViews>
    <sheetView tabSelected="1" zoomScaleNormal="100" workbookViewId="0">
      <pane ySplit="1" topLeftCell="A152" activePane="bottomLeft" state="frozen"/>
      <selection pane="bottomLeft" activeCell="A183" sqref="A183"/>
    </sheetView>
  </sheetViews>
  <sheetFormatPr baseColWidth="10" defaultColWidth="11.1640625" defaultRowHeight="16"/>
  <cols>
    <col width="12.1640625" customWidth="1" style="52" min="1" max="1"/>
    <col width="11" bestFit="1" customWidth="1" style="68" min="2" max="2"/>
    <col width="18.33203125" bestFit="1" customWidth="1" style="50" min="3" max="3"/>
    <col width="44.5" bestFit="1" customWidth="1" style="73" min="4" max="4"/>
    <col width="41.5" bestFit="1" customWidth="1" style="74" min="5" max="5"/>
    <col width="10.83203125" customWidth="1" style="74" min="6" max="6"/>
    <col width="12.5" bestFit="1" customWidth="1" style="50" min="7" max="7"/>
    <col width="7.6640625" bestFit="1" customWidth="1" style="75" min="8" max="8"/>
    <col width="11.5" bestFit="1" customWidth="1" style="55" min="9" max="9"/>
    <col width="11.83203125" bestFit="1" customWidth="1" style="76" min="10" max="10"/>
    <col width="13.33203125" bestFit="1" customWidth="1" style="56" min="11" max="11"/>
    <col width="41.33203125" bestFit="1" customWidth="1" style="68" min="12" max="12"/>
    <col width="20.5" customWidth="1" style="50" min="13" max="13"/>
    <col width="15" customWidth="1" style="50" min="14" max="14"/>
    <col width="9.6640625" customWidth="1" style="50" min="15" max="15"/>
    <col width="18.6640625" bestFit="1" customWidth="1" style="77" min="16" max="16"/>
    <col width="13.1640625" bestFit="1" customWidth="1" style="68" min="17" max="17"/>
    <col width="9.33203125" customWidth="1" style="50" min="18" max="18"/>
    <col width="11.1640625" customWidth="1" style="68" min="19" max="31"/>
    <col width="11.1640625" customWidth="1" style="68" min="32" max="16384"/>
  </cols>
  <sheetData>
    <row r="1" ht="24" customHeight="1" thickBot="1">
      <c r="A1" s="78" t="inlineStr">
        <is>
          <t>DATA_REL</t>
        </is>
      </c>
      <c r="B1" s="43" t="inlineStr">
        <is>
          <t>TP_DESP</t>
        </is>
      </c>
      <c r="C1" s="79" t="inlineStr">
        <is>
          <t>CNPJ_CPF</t>
        </is>
      </c>
      <c r="D1" s="43" t="inlineStr">
        <is>
          <t>NOME</t>
        </is>
      </c>
      <c r="E1" s="43" t="inlineStr">
        <is>
          <t>REFERÊNCIA</t>
        </is>
      </c>
      <c r="F1" s="43" t="inlineStr">
        <is>
          <t>NF</t>
        </is>
      </c>
      <c r="G1" s="80" t="inlineStr">
        <is>
          <t>VR_UNIT</t>
        </is>
      </c>
      <c r="H1" s="43" t="inlineStr">
        <is>
          <t>DIAS</t>
        </is>
      </c>
      <c r="I1" s="80" t="inlineStr">
        <is>
          <t>VALOR</t>
        </is>
      </c>
      <c r="J1" s="47" t="inlineStr">
        <is>
          <t>DT_VENCTO</t>
        </is>
      </c>
      <c r="K1" s="48" t="inlineStr">
        <is>
          <t>CATEGORIA</t>
        </is>
      </c>
      <c r="L1" s="49" t="inlineStr">
        <is>
          <t>DADOS_BANCARIOS</t>
        </is>
      </c>
      <c r="M1" s="43" t="inlineStr">
        <is>
          <t>OBSERVAÇÃO</t>
        </is>
      </c>
      <c r="N1" s="60" t="inlineStr">
        <is>
          <t>NF?</t>
        </is>
      </c>
      <c r="O1" s="60" t="inlineStr">
        <is>
          <t>PAGTO</t>
        </is>
      </c>
      <c r="P1" s="60" t="inlineStr">
        <is>
          <t>CHECK</t>
        </is>
      </c>
      <c r="Q1" s="60" t="inlineStr">
        <is>
          <t>RELATÓRIO</t>
        </is>
      </c>
    </row>
    <row r="2" ht="17" customHeight="1" thickTop="1">
      <c r="A2" s="40" t="n">
        <v>45585</v>
      </c>
      <c r="B2" s="57" t="n">
        <v>1</v>
      </c>
      <c r="C2" t="inlineStr">
        <is>
          <t>00003612083678</t>
        </is>
      </c>
      <c r="D2" t="inlineStr">
        <is>
          <t>GILSON LEITE</t>
        </is>
      </c>
      <c r="E2" t="inlineStr">
        <is>
          <t>DIÁRIA</t>
        </is>
      </c>
      <c r="G2" s="58" t="n">
        <v>350</v>
      </c>
      <c r="H2" t="n">
        <v>4</v>
      </c>
      <c r="I2" s="58" t="n">
        <v>1400</v>
      </c>
      <c r="J2" s="40" t="inlineStr">
        <is>
          <t>04/12/2024</t>
        </is>
      </c>
      <c r="K2" t="inlineStr">
        <is>
          <t>MO</t>
        </is>
      </c>
      <c r="L2" t="inlineStr">
        <is>
          <t>PIX: 03612083678</t>
        </is>
      </c>
      <c r="N2">
        <f>IF(ISERROR(SEARCH("NF",E2,1)),"NÃO","SIM")</f>
        <v/>
      </c>
      <c r="O2">
        <f>IF($B2=5,"SIM","")</f>
        <v/>
      </c>
      <c r="P2" s="77">
        <f>A2&amp;B2&amp;C2&amp;E2&amp;G2&amp;EDATE(J2,0)</f>
        <v/>
      </c>
      <c r="Q2" s="68">
        <f>IF(A2=0,"",VLOOKUP($A2,RESUMO!$A$8:$B$83,2,FALSE))</f>
        <v/>
      </c>
    </row>
    <row r="3">
      <c r="A3" s="40" t="n">
        <v>45585</v>
      </c>
      <c r="B3" s="57" t="n">
        <v>1</v>
      </c>
      <c r="C3" t="inlineStr">
        <is>
          <t>00010792639693</t>
        </is>
      </c>
      <c r="D3" t="inlineStr">
        <is>
          <t>LEANDRO ALEMIDA LOPES</t>
        </is>
      </c>
      <c r="E3" t="inlineStr">
        <is>
          <t>DIÁRIA</t>
        </is>
      </c>
      <c r="G3" s="58" t="n">
        <v>150</v>
      </c>
      <c r="H3" t="n">
        <v>6</v>
      </c>
      <c r="I3" s="58" t="n">
        <v>900</v>
      </c>
      <c r="J3" s="40" t="inlineStr">
        <is>
          <t>21/10/2024</t>
        </is>
      </c>
      <c r="K3" t="inlineStr">
        <is>
          <t>MO</t>
        </is>
      </c>
      <c r="L3" t="inlineStr">
        <is>
          <t>PIX: 10792639693</t>
        </is>
      </c>
      <c r="N3">
        <f>IF(ISERROR(SEARCH("NF",E3,1)),"NÃO","SIM")</f>
        <v/>
      </c>
      <c r="O3">
        <f>IF($B3=5,"SIM","")</f>
        <v/>
      </c>
      <c r="P3" s="77">
        <f>A3&amp;B3&amp;C3&amp;E3&amp;G3&amp;EDATE(J3,0)</f>
        <v/>
      </c>
      <c r="Q3" s="68">
        <f>IF(A3=0,"",VLOOKUP($A3,RESUMO!$A$8:$B$83,2,FALSE))</f>
        <v/>
      </c>
    </row>
    <row r="4">
      <c r="A4" s="40" t="n">
        <v>45585</v>
      </c>
      <c r="B4" s="57" t="n">
        <v>1</v>
      </c>
      <c r="C4" t="inlineStr">
        <is>
          <t>00093261616687</t>
        </is>
      </c>
      <c r="D4" t="inlineStr">
        <is>
          <t>JOSÉ CARLOS DOS REIS</t>
        </is>
      </c>
      <c r="E4" t="inlineStr">
        <is>
          <t>DIÁRIA</t>
        </is>
      </c>
      <c r="G4" s="58" t="n">
        <v>150</v>
      </c>
      <c r="H4" t="n">
        <v>6</v>
      </c>
      <c r="I4" s="58" t="n">
        <v>900</v>
      </c>
      <c r="J4" s="40" t="inlineStr">
        <is>
          <t>21/10/2024</t>
        </is>
      </c>
      <c r="K4" t="inlineStr">
        <is>
          <t>MO</t>
        </is>
      </c>
      <c r="L4" t="inlineStr">
        <is>
          <t>PIX: 93261616687</t>
        </is>
      </c>
      <c r="N4">
        <f>IF(ISERROR(SEARCH("NF",E4,1)),"NÃO","SIM")</f>
        <v/>
      </c>
      <c r="O4">
        <f>IF($B4=5,"SIM","")</f>
        <v/>
      </c>
      <c r="P4" s="77">
        <f>A4&amp;B4&amp;C4&amp;E4&amp;G4&amp;EDATE(J4,0)</f>
        <v/>
      </c>
      <c r="Q4" s="68">
        <f>IF(A4=0,"",VLOOKUP($A4,RESUMO!$A$8:$B$83,2,FALSE))</f>
        <v/>
      </c>
    </row>
    <row r="5">
      <c r="A5" s="40" t="n">
        <v>45585</v>
      </c>
      <c r="B5" s="57" t="n">
        <v>1</v>
      </c>
      <c r="C5" t="inlineStr">
        <is>
          <t>00098196758715</t>
        </is>
      </c>
      <c r="D5" t="inlineStr">
        <is>
          <t>MOISÉS ROSA DIAS</t>
        </is>
      </c>
      <c r="E5" t="inlineStr">
        <is>
          <t>DIÁRIA</t>
        </is>
      </c>
      <c r="G5" s="58" t="n">
        <v>150</v>
      </c>
      <c r="H5" t="n">
        <v>6</v>
      </c>
      <c r="I5" s="58" t="n">
        <v>900</v>
      </c>
      <c r="J5" s="40" t="inlineStr">
        <is>
          <t>21/10/2024</t>
        </is>
      </c>
      <c r="K5" t="inlineStr">
        <is>
          <t>MO</t>
        </is>
      </c>
      <c r="L5" t="inlineStr">
        <is>
          <t>PIX: 98196758715</t>
        </is>
      </c>
      <c r="N5">
        <f>IF(ISERROR(SEARCH("NF",E5,1)),"NÃO","SIM")</f>
        <v/>
      </c>
      <c r="O5">
        <f>IF($B5=5,"SIM","")</f>
        <v/>
      </c>
      <c r="P5" s="77">
        <f>A5&amp;B5&amp;C5&amp;E5&amp;G5&amp;EDATE(J5,0)</f>
        <v/>
      </c>
      <c r="Q5" s="68">
        <f>IF(A5=0,"",VLOOKUP($A5,RESUMO!$A$8:$B$83,2,FALSE))</f>
        <v/>
      </c>
    </row>
    <row r="6">
      <c r="A6" s="40" t="n">
        <v>45585</v>
      </c>
      <c r="B6" s="57" t="n">
        <v>2</v>
      </c>
      <c r="C6" t="inlineStr">
        <is>
          <t>07834753000141</t>
        </is>
      </c>
      <c r="D6" t="inlineStr">
        <is>
          <t>ANCORA PAPELARIA</t>
        </is>
      </c>
      <c r="E6" t="inlineStr">
        <is>
          <t>PLOTAGENS - NF 2024/828</t>
        </is>
      </c>
      <c r="G6" s="58" t="n">
        <v>425</v>
      </c>
      <c r="H6" t="n">
        <v>1</v>
      </c>
      <c r="I6" s="58" t="n">
        <v>425</v>
      </c>
      <c r="J6" s="40" t="inlineStr">
        <is>
          <t>21/10/2024</t>
        </is>
      </c>
      <c r="K6" t="inlineStr">
        <is>
          <t>SERV</t>
        </is>
      </c>
      <c r="L6" t="inlineStr">
        <is>
          <t>PIX: ancorapapelaria@gmail.com</t>
        </is>
      </c>
      <c r="N6">
        <f>IF(ISERROR(SEARCH("NF",E6,1)),"NÃO","SIM")</f>
        <v/>
      </c>
      <c r="O6">
        <f>IF($B6=5,"SIM","")</f>
        <v/>
      </c>
      <c r="P6" s="77">
        <f>A6&amp;B6&amp;C6&amp;E6&amp;G6&amp;EDATE(J6,0)</f>
        <v/>
      </c>
      <c r="Q6" s="68">
        <f>IF(A6=0,"",VLOOKUP($A6,RESUMO!$A$8:$B$83,2,FALSE))</f>
        <v/>
      </c>
    </row>
    <row r="7">
      <c r="A7" s="40" t="n">
        <v>45585</v>
      </c>
      <c r="B7" s="57" t="n">
        <v>7</v>
      </c>
      <c r="C7" t="inlineStr">
        <is>
          <t>30104762000107</t>
        </is>
      </c>
      <c r="D7" t="inlineStr">
        <is>
          <t>VASCONCELOS &amp; RINALDI ENGENHARIA</t>
        </is>
      </c>
      <c r="E7" t="inlineStr">
        <is>
          <t xml:space="preserve"> ADM. OBRA - NF A EMITIR</t>
        </is>
      </c>
      <c r="G7" s="58" t="n">
        <v>678.75</v>
      </c>
      <c r="H7" t="n">
        <v>1</v>
      </c>
      <c r="I7" s="58" t="n">
        <v>678.75</v>
      </c>
      <c r="J7" s="40" t="inlineStr">
        <is>
          <t>21/10/2024</t>
        </is>
      </c>
      <c r="K7" t="inlineStr">
        <is>
          <t>ADM</t>
        </is>
      </c>
      <c r="L7" t="inlineStr">
        <is>
          <t>PIX: 30104762000107</t>
        </is>
      </c>
      <c r="N7">
        <f>IF(ISERROR(SEARCH("NF",E7,1)),"NÃO","SIM")</f>
        <v/>
      </c>
      <c r="O7">
        <f>IF($B7=5,"SIM","")</f>
        <v/>
      </c>
      <c r="P7" s="77">
        <f>A7&amp;B7&amp;C7&amp;E7&amp;G7&amp;EDATE(J7,0)</f>
        <v/>
      </c>
      <c r="Q7" s="68">
        <f>IF(A7=0,"",VLOOKUP($A7,RESUMO!$A$8:$B$83,2,FALSE))</f>
        <v/>
      </c>
    </row>
    <row r="8">
      <c r="A8" s="40" t="n">
        <v>45601</v>
      </c>
      <c r="B8" s="57" t="n">
        <v>2</v>
      </c>
      <c r="C8" s="59" t="inlineStr">
        <is>
          <t>00000011207</t>
        </is>
      </c>
      <c r="D8" t="inlineStr">
        <is>
          <t>MOTOBOY</t>
        </is>
      </c>
      <c r="E8" t="inlineStr">
        <is>
          <t>REF. 11/2024</t>
        </is>
      </c>
      <c r="G8" s="58" t="n">
        <v>135</v>
      </c>
      <c r="H8" t="n">
        <v>1</v>
      </c>
      <c r="I8" s="58" t="n">
        <v>135</v>
      </c>
      <c r="J8" s="40" t="inlineStr">
        <is>
          <t>05/11/2024</t>
        </is>
      </c>
      <c r="K8" t="inlineStr">
        <is>
          <t>DIV</t>
        </is>
      </c>
      <c r="L8" t="inlineStr">
        <is>
          <t>PIX: 31995901635</t>
        </is>
      </c>
      <c r="N8">
        <f>IF(ISERROR(SEARCH("NF",E8,1)),"NÃO","SIM")</f>
        <v/>
      </c>
      <c r="O8">
        <f>IF($B8=5,"SIM","")</f>
        <v/>
      </c>
      <c r="P8" s="77">
        <f>A8&amp;B8&amp;C8&amp;E8&amp;G8&amp;EDATE(J8,0)</f>
        <v/>
      </c>
      <c r="Q8" s="68">
        <f>IF(A8=0,"",VLOOKUP($A8,RESUMO!$A$8:$B$83,2,FALSE))</f>
        <v/>
      </c>
    </row>
    <row r="9">
      <c r="A9" s="40" t="n">
        <v>45601</v>
      </c>
      <c r="B9" s="57" t="n">
        <v>3</v>
      </c>
      <c r="C9" t="inlineStr">
        <is>
          <t>17155342000183</t>
        </is>
      </c>
      <c r="D9" t="inlineStr">
        <is>
          <t>LOJA ELETRICA LTDA</t>
        </is>
      </c>
      <c r="E9" t="inlineStr">
        <is>
          <t>MATERIAIS ELÉTRICOS - NF 486320</t>
        </is>
      </c>
      <c r="G9" s="58" t="n">
        <v>1103.37</v>
      </c>
      <c r="H9" t="n">
        <v>1</v>
      </c>
      <c r="I9" s="58" t="n">
        <v>1103.37</v>
      </c>
      <c r="J9" s="40" t="inlineStr">
        <is>
          <t>07/11/2024</t>
        </is>
      </c>
      <c r="K9" t="inlineStr">
        <is>
          <t>MAT</t>
        </is>
      </c>
      <c r="N9">
        <f>IF(ISERROR(SEARCH("NF",E9,1)),"NÃO","SIM")</f>
        <v/>
      </c>
      <c r="O9">
        <f>IF($B9=5,"SIM","")</f>
        <v/>
      </c>
      <c r="P9" s="77">
        <f>A9&amp;B9&amp;C9&amp;E9&amp;G9&amp;EDATE(J9,0)</f>
        <v/>
      </c>
      <c r="Q9" s="68">
        <f>IF(A9=0,"",VLOOKUP($A9,RESUMO!$A$8:$B$83,2,FALSE))</f>
        <v/>
      </c>
    </row>
    <row r="10">
      <c r="A10" s="40" t="n">
        <v>45601</v>
      </c>
      <c r="B10" s="57" t="n">
        <v>3</v>
      </c>
      <c r="C10" t="inlineStr">
        <is>
          <t>07409393000130</t>
        </is>
      </c>
      <c r="D10" t="inlineStr">
        <is>
          <t>LOCFER</t>
        </is>
      </c>
      <c r="E10" t="inlineStr">
        <is>
          <t>MARTELO E DUTO - NF 26495</t>
        </is>
      </c>
      <c r="G10" s="58" t="n">
        <v>640</v>
      </c>
      <c r="H10" t="n">
        <v>1</v>
      </c>
      <c r="I10" s="58" t="n">
        <v>640</v>
      </c>
      <c r="J10" s="40" t="inlineStr">
        <is>
          <t>18/11/2024</t>
        </is>
      </c>
      <c r="K10" t="inlineStr">
        <is>
          <t>LOC</t>
        </is>
      </c>
      <c r="N10">
        <f>IF(ISERROR(SEARCH("NF",E10,1)),"NÃO","SIM")</f>
        <v/>
      </c>
      <c r="O10">
        <f>IF($B10=5,"SIM","")</f>
        <v/>
      </c>
      <c r="P10" s="77">
        <f>A10&amp;B10&amp;C10&amp;E10&amp;G10&amp;EDATE(J10,0)</f>
        <v/>
      </c>
      <c r="Q10" s="68">
        <f>IF(A10=0,"",VLOOKUP($A10,RESUMO!$A$8:$B$83,2,FALSE))</f>
        <v/>
      </c>
    </row>
    <row r="11">
      <c r="A11" s="40" t="n">
        <v>45601</v>
      </c>
      <c r="B11" s="57" t="n">
        <v>3</v>
      </c>
      <c r="C11" t="inlineStr">
        <is>
          <t>32392731000116</t>
        </is>
      </c>
      <c r="D11" t="inlineStr">
        <is>
          <t>DEPÓSITO 040</t>
        </is>
      </c>
      <c r="E11" t="inlineStr">
        <is>
          <t>LONA E FITA - NF 3047</t>
        </is>
      </c>
      <c r="G11" s="58" t="n">
        <v>621.01</v>
      </c>
      <c r="H11" t="n">
        <v>1</v>
      </c>
      <c r="I11" s="58" t="n">
        <v>621.01</v>
      </c>
      <c r="J11" s="40" t="inlineStr">
        <is>
          <t>18/11/2024</t>
        </is>
      </c>
      <c r="K11" t="inlineStr">
        <is>
          <t>MAT</t>
        </is>
      </c>
      <c r="N11">
        <f>IF(ISERROR(SEARCH("NF",E11,1)),"NÃO","SIM")</f>
        <v/>
      </c>
      <c r="O11">
        <f>IF($B11=5,"SIM","")</f>
        <v/>
      </c>
      <c r="P11" s="77">
        <f>A11&amp;B11&amp;C11&amp;E11&amp;G11&amp;EDATE(J11,0)</f>
        <v/>
      </c>
      <c r="Q11" s="68">
        <f>IF(A11=0,"",VLOOKUP($A11,RESUMO!$A$8:$B$83,2,FALSE))</f>
        <v/>
      </c>
    </row>
    <row r="12">
      <c r="A12" s="40" t="n">
        <v>45601</v>
      </c>
      <c r="B12" s="57" t="n">
        <v>3</v>
      </c>
      <c r="C12" t="inlineStr">
        <is>
          <t>07409393000130</t>
        </is>
      </c>
      <c r="D12" t="inlineStr">
        <is>
          <t>LOCFER</t>
        </is>
      </c>
      <c r="E12" t="inlineStr">
        <is>
          <t>MARTELO - NF 26416</t>
        </is>
      </c>
      <c r="G12" s="58" t="n">
        <v>580</v>
      </c>
      <c r="H12" t="n">
        <v>1</v>
      </c>
      <c r="I12" s="58" t="n">
        <v>580</v>
      </c>
      <c r="J12" s="40" t="inlineStr">
        <is>
          <t>09/11/2024</t>
        </is>
      </c>
      <c r="K12" t="inlineStr">
        <is>
          <t>LOC</t>
        </is>
      </c>
      <c r="N12">
        <f>IF(ISERROR(SEARCH("NF",E12,1)),"NÃO","SIM")</f>
        <v/>
      </c>
      <c r="O12">
        <f>IF($B12=5,"SIM","")</f>
        <v/>
      </c>
      <c r="P12" s="77">
        <f>A12&amp;B12&amp;C12&amp;E12&amp;G12&amp;EDATE(J12,0)</f>
        <v/>
      </c>
      <c r="Q12" s="68">
        <f>IF(A12=0,"",VLOOKUP($A12,RESUMO!$A$8:$B$83,2,FALSE))</f>
        <v/>
      </c>
    </row>
    <row r="13">
      <c r="A13" s="40" t="n">
        <v>45601</v>
      </c>
      <c r="B13" s="57" t="n">
        <v>7</v>
      </c>
      <c r="C13" t="inlineStr">
        <is>
          <t>30104762000107</t>
        </is>
      </c>
      <c r="D13" t="inlineStr">
        <is>
          <t>VASCONCELOS &amp; RINALDI ENGENHARIA</t>
        </is>
      </c>
      <c r="E13" t="inlineStr">
        <is>
          <t xml:space="preserve"> ADM. OBRA - NF A EMITIR</t>
        </is>
      </c>
      <c r="G13" s="58" t="n">
        <v>1895.01</v>
      </c>
      <c r="H13" t="n">
        <v>1</v>
      </c>
      <c r="I13" s="58" t="n">
        <v>1895.01</v>
      </c>
      <c r="J13" s="40" t="inlineStr">
        <is>
          <t>06/11/2024</t>
        </is>
      </c>
      <c r="K13" t="inlineStr">
        <is>
          <t>ADM</t>
        </is>
      </c>
      <c r="L13" t="inlineStr">
        <is>
          <t>PIX: 30104762000107</t>
        </is>
      </c>
      <c r="N13">
        <f>IF(ISERROR(SEARCH("NF",E13,1)),"NÃO","SIM")</f>
        <v/>
      </c>
      <c r="O13">
        <f>IF($B13=5,"SIM","")</f>
        <v/>
      </c>
      <c r="P13" s="77">
        <f>A13&amp;B13&amp;C13&amp;E13&amp;G13&amp;EDATE(J13,0)</f>
        <v/>
      </c>
      <c r="Q13" s="68">
        <f>IF(A13=0,"",VLOOKUP($A13,RESUMO!$A$8:$B$83,2,FALSE))</f>
        <v/>
      </c>
    </row>
    <row r="14">
      <c r="A14" s="40" t="n">
        <v>45601</v>
      </c>
      <c r="B14" s="57" t="n">
        <v>1</v>
      </c>
      <c r="C14" t="inlineStr">
        <is>
          <t>00003612083678</t>
        </is>
      </c>
      <c r="D14" t="inlineStr">
        <is>
          <t>GILSON LEITE</t>
        </is>
      </c>
      <c r="E14" t="inlineStr">
        <is>
          <t>DIÁRIA</t>
        </is>
      </c>
      <c r="G14" s="58" t="n">
        <v>350</v>
      </c>
      <c r="H14" t="n">
        <v>8</v>
      </c>
      <c r="I14" s="58" t="n">
        <v>2800</v>
      </c>
      <c r="J14" s="40" t="inlineStr">
        <is>
          <t>06/11/2024</t>
        </is>
      </c>
      <c r="K14" t="inlineStr">
        <is>
          <t>MO</t>
        </is>
      </c>
      <c r="L14" t="inlineStr">
        <is>
          <t>PIX: 03612083678</t>
        </is>
      </c>
      <c r="N14">
        <f>IF(ISERROR(SEARCH("NF",E14,1)),"NÃO","SIM")</f>
        <v/>
      </c>
      <c r="O14">
        <f>IF($B14=5,"SIM","")</f>
        <v/>
      </c>
      <c r="P14" s="77">
        <f>A14&amp;B14&amp;C14&amp;E14&amp;G14&amp;EDATE(J14,0)</f>
        <v/>
      </c>
      <c r="Q14" s="68">
        <f>IF(A14=0,"",VLOOKUP($A14,RESUMO!$A$8:$B$83,2,FALSE))</f>
        <v/>
      </c>
    </row>
    <row r="15">
      <c r="A15" s="40" t="n">
        <v>45601</v>
      </c>
      <c r="B15" s="57" t="n">
        <v>1</v>
      </c>
      <c r="C15" t="inlineStr">
        <is>
          <t>00010792639693</t>
        </is>
      </c>
      <c r="D15" t="inlineStr">
        <is>
          <t>LEANDRO ALEMIDA LOPES</t>
        </is>
      </c>
      <c r="E15" t="inlineStr">
        <is>
          <t>DIÁRIA</t>
        </is>
      </c>
      <c r="G15" s="58" t="n">
        <v>150</v>
      </c>
      <c r="H15" t="n">
        <v>12</v>
      </c>
      <c r="I15" s="58" t="n">
        <v>1800</v>
      </c>
      <c r="J15" s="40" t="inlineStr">
        <is>
          <t>06/11/2024</t>
        </is>
      </c>
      <c r="K15" t="inlineStr">
        <is>
          <t>MO</t>
        </is>
      </c>
      <c r="L15" t="inlineStr">
        <is>
          <t>PIX: 10792639693</t>
        </is>
      </c>
      <c r="N15">
        <f>IF(ISERROR(SEARCH("NF",E15,1)),"NÃO","SIM")</f>
        <v/>
      </c>
      <c r="O15">
        <f>IF($B15=5,"SIM","")</f>
        <v/>
      </c>
      <c r="P15" s="77">
        <f>A15&amp;B15&amp;C15&amp;E15&amp;G15&amp;EDATE(J15,0)</f>
        <v/>
      </c>
      <c r="Q15" s="68">
        <f>IF(A15=0,"",VLOOKUP($A15,RESUMO!$A$8:$B$83,2,FALSE))</f>
        <v/>
      </c>
    </row>
    <row r="16">
      <c r="A16" s="40" t="n">
        <v>45601</v>
      </c>
      <c r="B16" s="57" t="n">
        <v>1</v>
      </c>
      <c r="C16" t="inlineStr">
        <is>
          <t>00093261616687</t>
        </is>
      </c>
      <c r="D16" t="inlineStr">
        <is>
          <t>JOSÉ CARLOS DOS REIS</t>
        </is>
      </c>
      <c r="E16" t="inlineStr">
        <is>
          <t>DIÁRIA</t>
        </is>
      </c>
      <c r="G16" s="58" t="n">
        <v>150</v>
      </c>
      <c r="H16" t="n">
        <v>12</v>
      </c>
      <c r="I16" s="58" t="n">
        <v>1800</v>
      </c>
      <c r="J16" s="40" t="inlineStr">
        <is>
          <t>06/11/2024</t>
        </is>
      </c>
      <c r="K16" t="inlineStr">
        <is>
          <t>MO</t>
        </is>
      </c>
      <c r="L16" t="inlineStr">
        <is>
          <t>PIX: 93261616687</t>
        </is>
      </c>
      <c r="N16">
        <f>IF(ISERROR(SEARCH("NF",E16,1)),"NÃO","SIM")</f>
        <v/>
      </c>
      <c r="O16">
        <f>IF($B16=5,"SIM","")</f>
        <v/>
      </c>
      <c r="P16" s="77">
        <f>A16&amp;B16&amp;C16&amp;E16&amp;G16&amp;EDATE(J16,0)</f>
        <v/>
      </c>
      <c r="Q16" s="68">
        <f>IF(A16=0,"",VLOOKUP($A16,RESUMO!$A$8:$B$83,2,FALSE))</f>
        <v/>
      </c>
    </row>
    <row r="17">
      <c r="A17" s="40" t="n">
        <v>45601</v>
      </c>
      <c r="B17" s="57" t="n">
        <v>1</v>
      </c>
      <c r="C17" t="inlineStr">
        <is>
          <t>00098196758715</t>
        </is>
      </c>
      <c r="D17" t="inlineStr">
        <is>
          <t>MOISÉS ROSA DIAS</t>
        </is>
      </c>
      <c r="E17" t="inlineStr">
        <is>
          <t>DIÁRIA</t>
        </is>
      </c>
      <c r="G17" s="58" t="n">
        <v>150</v>
      </c>
      <c r="H17" t="n">
        <v>12</v>
      </c>
      <c r="I17" s="58" t="n">
        <v>1800</v>
      </c>
      <c r="J17" s="40" t="inlineStr">
        <is>
          <t>06/11/2024</t>
        </is>
      </c>
      <c r="K17" t="inlineStr">
        <is>
          <t>MO</t>
        </is>
      </c>
      <c r="L17" t="inlineStr">
        <is>
          <t>PIX: 98196758715</t>
        </is>
      </c>
      <c r="N17">
        <f>IF(ISERROR(SEARCH("NF",E17,1)),"NÃO","SIM")</f>
        <v/>
      </c>
      <c r="O17">
        <f>IF($B17=5,"SIM","")</f>
        <v/>
      </c>
      <c r="P17" s="77">
        <f>A17&amp;B17&amp;C17&amp;E17&amp;G17&amp;EDATE(J17,0)</f>
        <v/>
      </c>
      <c r="Q17" s="68">
        <f>IF(A17=0,"",VLOOKUP($A17,RESUMO!$A$8:$B$83,2,FALSE))</f>
        <v/>
      </c>
    </row>
    <row r="18">
      <c r="A18" s="40" t="n">
        <v>45601</v>
      </c>
      <c r="B18" s="57" t="n">
        <v>4</v>
      </c>
      <c r="C18" t="inlineStr">
        <is>
          <t>00027648990687</t>
        </is>
      </c>
      <c r="D18" t="inlineStr">
        <is>
          <t>ROGÉRIO VASCONCELOS SANTOS</t>
        </is>
      </c>
      <c r="E18" t="inlineStr">
        <is>
          <t xml:space="preserve">FRETE UNIFORMES </t>
        </is>
      </c>
      <c r="G18" s="58" t="n">
        <v>20</v>
      </c>
      <c r="H18" t="n">
        <v>1</v>
      </c>
      <c r="I18" s="58" t="n">
        <v>20</v>
      </c>
      <c r="J18" s="40" t="inlineStr">
        <is>
          <t>06/11/2024</t>
        </is>
      </c>
      <c r="K18" t="inlineStr">
        <is>
          <t>MO</t>
        </is>
      </c>
      <c r="L18" t="inlineStr">
        <is>
          <t>PIX: 31995901635</t>
        </is>
      </c>
      <c r="N18">
        <f>IF(ISERROR(SEARCH("NF",E18,1)),"NÃO","SIM")</f>
        <v/>
      </c>
      <c r="O18">
        <f>IF($B18=5,"SIM","")</f>
        <v/>
      </c>
      <c r="P18" s="77">
        <f>A18&amp;B18&amp;C18&amp;E18&amp;G18&amp;EDATE(J18,0)</f>
        <v/>
      </c>
      <c r="Q18" s="68">
        <f>IF(A18=0,"",VLOOKUP($A18,RESUMO!$A$8:$B$83,2,FALSE))</f>
        <v/>
      </c>
    </row>
    <row r="19">
      <c r="A19" s="40" t="n">
        <v>45601</v>
      </c>
      <c r="B19" s="57" t="n">
        <v>5</v>
      </c>
      <c r="C19" t="inlineStr">
        <is>
          <t>00000000011126</t>
        </is>
      </c>
      <c r="D19" t="inlineStr">
        <is>
          <t>AMILTON APARECIDO DA FONSECA</t>
        </is>
      </c>
      <c r="E19" t="inlineStr">
        <is>
          <t>MARMITEIRO</t>
        </is>
      </c>
      <c r="G19" s="58" t="n">
        <v>799</v>
      </c>
      <c r="H19" t="n">
        <v>1</v>
      </c>
      <c r="I19" s="58" t="n">
        <v>799</v>
      </c>
      <c r="J19" s="40" t="inlineStr">
        <is>
          <t>24/10/2024</t>
        </is>
      </c>
      <c r="K19" t="inlineStr">
        <is>
          <t>MO</t>
        </is>
      </c>
      <c r="L19" t="inlineStr">
        <is>
          <t>PIX: 31997263198</t>
        </is>
      </c>
      <c r="N19">
        <f>IF(ISERROR(SEARCH("NF",E19,1)),"NÃO","SIM")</f>
        <v/>
      </c>
      <c r="O19">
        <f>IF($B19=5,"SIM","")</f>
        <v/>
      </c>
      <c r="P19" s="77">
        <f>A19&amp;B19&amp;C19&amp;E19&amp;G19&amp;EDATE(J19,0)</f>
        <v/>
      </c>
      <c r="Q19" s="68">
        <f>IF(A19=0,"",VLOOKUP($A19,RESUMO!$A$8:$B$83,2,FALSE))</f>
        <v/>
      </c>
    </row>
    <row r="20">
      <c r="A20" s="40" t="n">
        <v>45601</v>
      </c>
      <c r="B20" s="57" t="n">
        <v>2</v>
      </c>
      <c r="C20" t="inlineStr">
        <is>
          <t>00062576321615</t>
        </is>
      </c>
      <c r="D20" t="inlineStr">
        <is>
          <t>MARCUS VINICIUS FERREIRA ANDRADE</t>
        </is>
      </c>
      <c r="E20" t="inlineStr">
        <is>
          <t>FRETE MARMITEIRO</t>
        </is>
      </c>
      <c r="G20" s="58" t="n">
        <v>150</v>
      </c>
      <c r="H20" t="n">
        <v>1</v>
      </c>
      <c r="I20" s="58" t="n">
        <v>150</v>
      </c>
      <c r="J20" s="40" t="inlineStr">
        <is>
          <t>06/11/2024</t>
        </is>
      </c>
      <c r="K20" t="inlineStr">
        <is>
          <t>DIV</t>
        </is>
      </c>
      <c r="N20">
        <f>IF(ISERROR(SEARCH("NF",E20,1)),"NÃO","SIM")</f>
        <v/>
      </c>
      <c r="O20">
        <f>IF($B20=5,"SIM","")</f>
        <v/>
      </c>
      <c r="P20" s="77">
        <f>A20&amp;B20&amp;C20&amp;E20&amp;G20&amp;EDATE(J20,0)</f>
        <v/>
      </c>
      <c r="Q20" s="68">
        <f>IF(A20=0,"",VLOOKUP($A20,RESUMO!$A$8:$B$83,2,FALSE))</f>
        <v/>
      </c>
    </row>
    <row r="21">
      <c r="A21" s="40" t="n">
        <v>45601</v>
      </c>
      <c r="B21" s="57" t="n">
        <v>5</v>
      </c>
      <c r="C21" t="inlineStr">
        <is>
          <t>17581836000634</t>
        </is>
      </c>
      <c r="D21" t="inlineStr">
        <is>
          <t>LOJA DO PAULO</t>
        </is>
      </c>
      <c r="E21" t="inlineStr">
        <is>
          <t>MATERIAIS DIVERSOS - NF A EMITIR</t>
        </is>
      </c>
      <c r="G21" s="58" t="n">
        <v>385</v>
      </c>
      <c r="H21" t="n">
        <v>1</v>
      </c>
      <c r="I21" s="58" t="n">
        <v>385</v>
      </c>
      <c r="J21" s="40" t="inlineStr">
        <is>
          <t>21/10/2024</t>
        </is>
      </c>
      <c r="K21" t="inlineStr">
        <is>
          <t>MAT</t>
        </is>
      </c>
      <c r="N21">
        <f>IF(ISERROR(SEARCH("NF",E21,1)),"NÃO","SIM")</f>
        <v/>
      </c>
      <c r="O21">
        <f>IF($B21=5,"SIM","")</f>
        <v/>
      </c>
      <c r="P21" s="77">
        <f>A21&amp;B21&amp;C21&amp;E21&amp;G21&amp;EDATE(J21,0)</f>
        <v/>
      </c>
      <c r="Q21" s="68">
        <f>IF(A21=0,"",VLOOKUP($A21,RESUMO!$A$8:$B$83,2,FALSE))</f>
        <v/>
      </c>
    </row>
    <row r="22">
      <c r="A22" s="40" t="n">
        <v>45616</v>
      </c>
      <c r="B22" s="57" t="n">
        <v>3</v>
      </c>
      <c r="C22" t="inlineStr">
        <is>
          <t>12463472000240</t>
        </is>
      </c>
      <c r="D22" t="inlineStr">
        <is>
          <t>IMA EPI LTDA</t>
        </is>
      </c>
      <c r="E22" t="inlineStr">
        <is>
          <t>EQUIPAMENTOS DE PROTEÇÃO - NF 160349</t>
        </is>
      </c>
      <c r="G22" s="58" t="n">
        <v>402.26</v>
      </c>
      <c r="H22" t="n">
        <v>1</v>
      </c>
      <c r="I22" s="58" t="n">
        <v>402.26</v>
      </c>
      <c r="J22" s="40" t="inlineStr">
        <is>
          <t>22/11/2024</t>
        </is>
      </c>
      <c r="K22" t="inlineStr">
        <is>
          <t>MO</t>
        </is>
      </c>
      <c r="N22">
        <f>IF(ISERROR(SEARCH("NF",E22,1)),"NÃO","SIM")</f>
        <v/>
      </c>
      <c r="O22">
        <f>IF($B22=5,"SIM","")</f>
        <v/>
      </c>
      <c r="P22" s="77">
        <f>A22&amp;B22&amp;C22&amp;E22&amp;G22&amp;EDATE(J22,0)</f>
        <v/>
      </c>
      <c r="Q22" s="68">
        <f>IF(A22=0,"",VLOOKUP($A22,RESUMO!$A$8:$B$83,2,FALSE))</f>
        <v/>
      </c>
    </row>
    <row r="23">
      <c r="A23" s="40" t="n">
        <v>45616</v>
      </c>
      <c r="B23" s="57" t="n">
        <v>3</v>
      </c>
      <c r="C23" t="inlineStr">
        <is>
          <t>07409393000130</t>
        </is>
      </c>
      <c r="D23" t="inlineStr">
        <is>
          <t>LOCFER</t>
        </is>
      </c>
      <c r="E23" t="inlineStr">
        <is>
          <t>MARTELO - NF 26649</t>
        </is>
      </c>
      <c r="G23" s="58" t="n">
        <v>290</v>
      </c>
      <c r="H23" t="n">
        <v>1</v>
      </c>
      <c r="I23" s="58" t="n">
        <v>290</v>
      </c>
      <c r="J23" s="40" t="inlineStr">
        <is>
          <t>28/11/2024</t>
        </is>
      </c>
      <c r="K23" t="inlineStr">
        <is>
          <t>LOC</t>
        </is>
      </c>
      <c r="N23">
        <f>IF(ISERROR(SEARCH("NF",E23,1)),"NÃO","SIM")</f>
        <v/>
      </c>
      <c r="O23">
        <f>IF($B23=5,"SIM","")</f>
        <v/>
      </c>
      <c r="P23" s="77">
        <f>A23&amp;B23&amp;C23&amp;E23&amp;G23&amp;EDATE(J23,0)</f>
        <v/>
      </c>
      <c r="Q23" s="68">
        <f>IF(A23=0,"",VLOOKUP($A23,RESUMO!$A$8:$B$83,2,FALSE))</f>
        <v/>
      </c>
    </row>
    <row r="24">
      <c r="A24" s="40" t="n">
        <v>45616</v>
      </c>
      <c r="B24" s="57" t="n">
        <v>3</v>
      </c>
      <c r="C24" t="inlineStr">
        <is>
          <t>07409393000130</t>
        </is>
      </c>
      <c r="D24" t="inlineStr">
        <is>
          <t>LOCFER</t>
        </is>
      </c>
      <c r="E24" t="inlineStr">
        <is>
          <t>MARTELO E SERRA MARMORE - NF 26741</t>
        </is>
      </c>
      <c r="G24" s="58" t="n">
        <v>655</v>
      </c>
      <c r="H24" t="n">
        <v>1</v>
      </c>
      <c r="I24" s="58" t="n">
        <v>655</v>
      </c>
      <c r="J24" s="40" t="inlineStr">
        <is>
          <t>04/12/2024</t>
        </is>
      </c>
      <c r="K24" t="inlineStr">
        <is>
          <t>LOC</t>
        </is>
      </c>
      <c r="N24">
        <f>IF(ISERROR(SEARCH("NF",E24,1)),"NÃO","SIM")</f>
        <v/>
      </c>
      <c r="O24">
        <f>IF($B24=5,"SIM","")</f>
        <v/>
      </c>
      <c r="P24" s="77">
        <f>A24&amp;B24&amp;C24&amp;E24&amp;G24&amp;EDATE(J24,0)</f>
        <v/>
      </c>
      <c r="Q24" s="68">
        <f>IF(A24=0,"",VLOOKUP($A24,RESUMO!$A$8:$B$83,2,FALSE))</f>
        <v/>
      </c>
    </row>
    <row r="25">
      <c r="A25" s="40" t="n">
        <v>45616</v>
      </c>
      <c r="B25" s="57" t="n">
        <v>3</v>
      </c>
      <c r="C25" t="inlineStr">
        <is>
          <t>07409393000130</t>
        </is>
      </c>
      <c r="D25" t="inlineStr">
        <is>
          <t>LOCFER</t>
        </is>
      </c>
      <c r="E25" t="inlineStr">
        <is>
          <t>REBOLO DIAMANTADO - NF 2798</t>
        </is>
      </c>
      <c r="G25" s="58" t="n">
        <v>38.92</v>
      </c>
      <c r="H25" t="n">
        <v>1</v>
      </c>
      <c r="I25" s="58" t="n">
        <v>38.92</v>
      </c>
      <c r="J25" s="40" t="inlineStr">
        <is>
          <t>04/12/2024</t>
        </is>
      </c>
      <c r="K25" t="inlineStr">
        <is>
          <t>LOC</t>
        </is>
      </c>
      <c r="N25">
        <f>IF(ISERROR(SEARCH("NF",E25,1)),"NÃO","SIM")</f>
        <v/>
      </c>
      <c r="O25">
        <f>IF($B25=5,"SIM","")</f>
        <v/>
      </c>
      <c r="P25" s="77">
        <f>A25&amp;B25&amp;C25&amp;E25&amp;G25&amp;EDATE(J25,0)</f>
        <v/>
      </c>
      <c r="Q25" s="68">
        <f>IF(A25=0,"",VLOOKUP($A25,RESUMO!$A$8:$B$83,2,FALSE))</f>
        <v/>
      </c>
    </row>
    <row r="26">
      <c r="A26" s="40" t="n">
        <v>45616</v>
      </c>
      <c r="B26" s="57" t="n">
        <v>3</v>
      </c>
      <c r="C26" t="inlineStr">
        <is>
          <t>32392731000116</t>
        </is>
      </c>
      <c r="D26" t="inlineStr">
        <is>
          <t>DEPÓSITO 040</t>
        </is>
      </c>
      <c r="E26" t="inlineStr">
        <is>
          <t>MATERIAIS DIVERSOS - NF 1569</t>
        </is>
      </c>
      <c r="G26" s="58" t="n">
        <v>1539.7</v>
      </c>
      <c r="H26" t="n">
        <v>1</v>
      </c>
      <c r="I26" s="58" t="n">
        <v>1539.7</v>
      </c>
      <c r="J26" s="40" t="inlineStr">
        <is>
          <t>29/11/2024</t>
        </is>
      </c>
      <c r="K26" t="inlineStr">
        <is>
          <t>MAT</t>
        </is>
      </c>
      <c r="N26">
        <f>IF(ISERROR(SEARCH("NF",E26,1)),"NÃO","SIM")</f>
        <v/>
      </c>
      <c r="O26">
        <f>IF($B26=5,"SIM","")</f>
        <v/>
      </c>
      <c r="P26" s="77">
        <f>A26&amp;B26&amp;C26&amp;E26&amp;G26&amp;EDATE(J26,0)</f>
        <v/>
      </c>
      <c r="Q26" s="68">
        <f>IF(A26=0,"",VLOOKUP($A26,RESUMO!$A$8:$B$83,2,FALSE))</f>
        <v/>
      </c>
    </row>
    <row r="27">
      <c r="A27" s="40" t="n">
        <v>45616</v>
      </c>
      <c r="B27" s="57" t="n">
        <v>3</v>
      </c>
      <c r="C27" t="inlineStr">
        <is>
          <t>24654133000220</t>
        </is>
      </c>
      <c r="D27" t="inlineStr">
        <is>
          <t xml:space="preserve">PLIMAX PERSONA </t>
        </is>
      </c>
      <c r="E27" t="inlineStr">
        <is>
          <t>CESTAS BASICAS - NF 262827</t>
        </is>
      </c>
      <c r="G27" s="58" t="n">
        <v>1117.48</v>
      </c>
      <c r="H27" t="n">
        <v>1</v>
      </c>
      <c r="I27" s="58" t="n">
        <v>1117.48</v>
      </c>
      <c r="J27" s="40" t="inlineStr">
        <is>
          <t>28/11/2024</t>
        </is>
      </c>
      <c r="K27" t="inlineStr">
        <is>
          <t>MO</t>
        </is>
      </c>
      <c r="N27">
        <f>IF(ISERROR(SEARCH("NF",E27,1)),"NÃO","SIM")</f>
        <v/>
      </c>
      <c r="O27">
        <f>IF($B27=5,"SIM","")</f>
        <v/>
      </c>
      <c r="P27" s="77">
        <f>A27&amp;B27&amp;C27&amp;E27&amp;G27&amp;EDATE(J27,0)</f>
        <v/>
      </c>
      <c r="Q27" s="68">
        <f>IF(A27=0,"",VLOOKUP($A27,RESUMO!$A$8:$B$83,2,FALSE))</f>
        <v/>
      </c>
    </row>
    <row r="28">
      <c r="A28" s="40" t="n">
        <v>45616</v>
      </c>
      <c r="B28" s="57" t="n">
        <v>3</v>
      </c>
      <c r="C28" t="inlineStr">
        <is>
          <t>51708324000110</t>
        </is>
      </c>
      <c r="D28" t="inlineStr">
        <is>
          <t>AMAZONIA UNIFORMES LTDA</t>
        </is>
      </c>
      <c r="E28" t="inlineStr">
        <is>
          <t>UNIFORMES - NF 906</t>
        </is>
      </c>
      <c r="G28" s="58" t="n">
        <v>746</v>
      </c>
      <c r="H28" t="n">
        <v>1</v>
      </c>
      <c r="I28" s="58" t="n">
        <v>746</v>
      </c>
      <c r="J28" s="40" t="inlineStr">
        <is>
          <t>26/11/2024</t>
        </is>
      </c>
      <c r="K28" t="inlineStr">
        <is>
          <t>MO</t>
        </is>
      </c>
      <c r="N28">
        <f>IF(ISERROR(SEARCH("NF",E28,1)),"NÃO","SIM")</f>
        <v/>
      </c>
      <c r="O28">
        <f>IF($B28=5,"SIM","")</f>
        <v/>
      </c>
      <c r="P28" s="77">
        <f>A28&amp;B28&amp;C28&amp;E28&amp;G28&amp;EDATE(J28,0)</f>
        <v/>
      </c>
      <c r="Q28" s="68">
        <f>IF(A28=0,"",VLOOKUP($A28,RESUMO!$A$8:$B$83,2,FALSE))</f>
        <v/>
      </c>
    </row>
    <row r="29">
      <c r="A29" s="40" t="n">
        <v>45616</v>
      </c>
      <c r="B29" s="57" t="n">
        <v>3</v>
      </c>
      <c r="C29" t="inlineStr">
        <is>
          <t>36567323000109</t>
        </is>
      </c>
      <c r="D29" t="inlineStr">
        <is>
          <t>OI LOCADORA DE CAÇAMBAS</t>
        </is>
      </c>
      <c r="E29" t="inlineStr">
        <is>
          <t>LOCAÇOES DE CAÇAMBAS - NF 4688</t>
        </is>
      </c>
      <c r="G29" s="58" t="n">
        <v>2100</v>
      </c>
      <c r="H29" t="n">
        <v>1</v>
      </c>
      <c r="I29" s="58" t="n">
        <v>2100</v>
      </c>
      <c r="J29" s="40" t="inlineStr">
        <is>
          <t>21/11/2024</t>
        </is>
      </c>
      <c r="K29" t="inlineStr">
        <is>
          <t>LOC</t>
        </is>
      </c>
      <c r="N29">
        <f>IF(ISERROR(SEARCH("NF",E29,1)),"NÃO","SIM")</f>
        <v/>
      </c>
      <c r="O29">
        <f>IF($B29=5,"SIM","")</f>
        <v/>
      </c>
      <c r="P29" s="77">
        <f>A29&amp;B29&amp;C29&amp;E29&amp;G29&amp;EDATE(J29,0)</f>
        <v/>
      </c>
      <c r="Q29" s="68">
        <f>IF(A29=0,"",VLOOKUP($A29,RESUMO!$A$8:$B$83,2,FALSE))</f>
        <v/>
      </c>
    </row>
    <row r="30">
      <c r="A30" s="40" t="n">
        <v>45616</v>
      </c>
      <c r="B30" s="57" t="n">
        <v>5</v>
      </c>
      <c r="C30" t="inlineStr">
        <is>
          <t>17581836000634</t>
        </is>
      </c>
      <c r="D30" t="inlineStr">
        <is>
          <t>LOJA DO PAULO</t>
        </is>
      </c>
      <c r="E30" t="inlineStr">
        <is>
          <t>ESCADA - AGUARDANDO NF</t>
        </is>
      </c>
      <c r="G30" s="58" t="n">
        <v>228.5</v>
      </c>
      <c r="H30" t="n">
        <v>1</v>
      </c>
      <c r="I30" s="58" t="n">
        <v>228.5</v>
      </c>
      <c r="J30" s="40" t="inlineStr">
        <is>
          <t>13/11/2024</t>
        </is>
      </c>
      <c r="K30" t="inlineStr">
        <is>
          <t>MAT</t>
        </is>
      </c>
      <c r="N30">
        <f>IF(ISERROR(SEARCH("NF",E30,1)),"NÃO","SIM")</f>
        <v/>
      </c>
      <c r="O30">
        <f>IF($B30=5,"SIM","")</f>
        <v/>
      </c>
      <c r="P30" s="77">
        <f>A30&amp;B30&amp;C30&amp;E30&amp;G30&amp;EDATE(J30,0)</f>
        <v/>
      </c>
      <c r="Q30" s="68">
        <f>IF(A30=0,"",VLOOKUP($A30,RESUMO!$A$8:$B$83,2,FALSE))</f>
        <v/>
      </c>
    </row>
    <row r="31">
      <c r="A31" s="40" t="n">
        <v>45616</v>
      </c>
      <c r="B31" s="57" t="n">
        <v>7</v>
      </c>
      <c r="C31" t="inlineStr">
        <is>
          <t>30104762000107</t>
        </is>
      </c>
      <c r="D31" t="inlineStr">
        <is>
          <t>VASCONCELOS &amp; RINALDI ENGENHARIA</t>
        </is>
      </c>
      <c r="E31" t="inlineStr">
        <is>
          <t xml:space="preserve"> ADM. OBRA - NF A EMITIR</t>
        </is>
      </c>
      <c r="G31" s="58" t="n">
        <v>2615.68</v>
      </c>
      <c r="H31" t="n">
        <v>1</v>
      </c>
      <c r="I31" s="58" t="n">
        <v>2615.68</v>
      </c>
      <c r="J31" s="40" t="inlineStr">
        <is>
          <t>19/11/2024</t>
        </is>
      </c>
      <c r="K31" t="inlineStr">
        <is>
          <t>ADM</t>
        </is>
      </c>
      <c r="L31" t="inlineStr">
        <is>
          <t>PIX: 30104762000107</t>
        </is>
      </c>
      <c r="N31">
        <f>IF(ISERROR(SEARCH("NF",E31,1)),"NÃO","SIM")</f>
        <v/>
      </c>
      <c r="O31">
        <f>IF($B31=5,"SIM","")</f>
        <v/>
      </c>
      <c r="P31" s="77">
        <f>A31&amp;B31&amp;C31&amp;E31&amp;G31&amp;EDATE(J31,0)</f>
        <v/>
      </c>
      <c r="Q31" s="68">
        <f>IF(A31=0,"",VLOOKUP($A31,RESUMO!$A$8:$B$83,2,FALSE))</f>
        <v/>
      </c>
    </row>
    <row r="32">
      <c r="A32" s="40" t="n">
        <v>45616</v>
      </c>
      <c r="B32" s="57" t="n">
        <v>5</v>
      </c>
      <c r="C32" t="inlineStr">
        <is>
          <t>18850040000279</t>
        </is>
      </c>
      <c r="D32" t="inlineStr">
        <is>
          <t>CASA DAS LONAS LTDA</t>
        </is>
      </c>
      <c r="E32" t="inlineStr">
        <is>
          <t>LONA PRETA - NF 28863</t>
        </is>
      </c>
      <c r="G32" s="58" t="n">
        <v>1130</v>
      </c>
      <c r="H32" t="n">
        <v>1</v>
      </c>
      <c r="I32" s="58" t="n">
        <v>1130</v>
      </c>
      <c r="J32" s="40" t="inlineStr">
        <is>
          <t>08/11/2024</t>
        </is>
      </c>
      <c r="K32" t="inlineStr">
        <is>
          <t>MAT</t>
        </is>
      </c>
      <c r="N32">
        <f>IF(ISERROR(SEARCH("NF",E32,1)),"NÃO","SIM")</f>
        <v/>
      </c>
      <c r="O32">
        <f>IF($B32=5,"SIM","")</f>
        <v/>
      </c>
      <c r="P32" s="77">
        <f>A32&amp;B32&amp;C32&amp;E32&amp;G32&amp;EDATE(J32,0)</f>
        <v/>
      </c>
      <c r="Q32" s="68">
        <f>IF(A32=0,"",VLOOKUP($A32,RESUMO!$A$8:$B$83,2,FALSE))</f>
        <v/>
      </c>
    </row>
    <row r="33">
      <c r="A33" s="40" t="n">
        <v>45616</v>
      </c>
      <c r="B33" s="57" t="n">
        <v>1</v>
      </c>
      <c r="C33" t="inlineStr">
        <is>
          <t>00003612083678</t>
        </is>
      </c>
      <c r="D33" t="inlineStr">
        <is>
          <t>GILSON LEITE</t>
        </is>
      </c>
      <c r="E33" t="inlineStr">
        <is>
          <t>DIÁRIA</t>
        </is>
      </c>
      <c r="G33" s="58" t="n">
        <v>350</v>
      </c>
      <c r="H33" t="n">
        <v>10</v>
      </c>
      <c r="I33" s="58" t="n">
        <v>3500</v>
      </c>
      <c r="J33" s="40" t="inlineStr">
        <is>
          <t>19/11/2024</t>
        </is>
      </c>
      <c r="K33" t="inlineStr">
        <is>
          <t>MO</t>
        </is>
      </c>
      <c r="L33" t="inlineStr">
        <is>
          <t>PIX: 03612083678</t>
        </is>
      </c>
      <c r="N33">
        <f>IF(ISERROR(SEARCH("NF",E33,1)),"NÃO","SIM")</f>
        <v/>
      </c>
      <c r="O33">
        <f>IF($B33=5,"SIM","")</f>
        <v/>
      </c>
      <c r="P33" s="77">
        <f>A33&amp;B33&amp;C33&amp;E33&amp;G33&amp;EDATE(J33,0)</f>
        <v/>
      </c>
      <c r="Q33" s="68">
        <f>IF(A33=0,"",VLOOKUP($A33,RESUMO!$A$8:$B$83,2,FALSE))</f>
        <v/>
      </c>
    </row>
    <row r="34">
      <c r="A34" s="40" t="n">
        <v>45616</v>
      </c>
      <c r="B34" s="57" t="n">
        <v>1</v>
      </c>
      <c r="C34" t="inlineStr">
        <is>
          <t>00010792639693</t>
        </is>
      </c>
      <c r="D34" t="inlineStr">
        <is>
          <t>LEANDRO ALEMIDA LOPES</t>
        </is>
      </c>
      <c r="E34" t="inlineStr">
        <is>
          <t>DIÁRIA</t>
        </is>
      </c>
      <c r="G34" s="58" t="n">
        <v>150</v>
      </c>
      <c r="H34" t="n">
        <v>10</v>
      </c>
      <c r="I34" s="58" t="n">
        <v>1500</v>
      </c>
      <c r="J34" s="40" t="inlineStr">
        <is>
          <t>19/11/2024</t>
        </is>
      </c>
      <c r="K34" t="inlineStr">
        <is>
          <t>MO</t>
        </is>
      </c>
      <c r="L34" t="inlineStr">
        <is>
          <t>PIX: 10792639693</t>
        </is>
      </c>
      <c r="N34">
        <f>IF(ISERROR(SEARCH("NF",E34,1)),"NÃO","SIM")</f>
        <v/>
      </c>
      <c r="O34">
        <f>IF($B34=5,"SIM","")</f>
        <v/>
      </c>
      <c r="P34" s="77">
        <f>A34&amp;B34&amp;C34&amp;E34&amp;G34&amp;EDATE(J34,0)</f>
        <v/>
      </c>
      <c r="Q34" s="68">
        <f>IF(A34=0,"",VLOOKUP($A34,RESUMO!$A$8:$B$83,2,FALSE))</f>
        <v/>
      </c>
    </row>
    <row r="35">
      <c r="A35" s="40" t="n">
        <v>45616</v>
      </c>
      <c r="B35" s="57" t="n">
        <v>1</v>
      </c>
      <c r="C35" t="inlineStr">
        <is>
          <t>00093261616687</t>
        </is>
      </c>
      <c r="D35" t="inlineStr">
        <is>
          <t>JOSÉ CARLOS DOS REIS</t>
        </is>
      </c>
      <c r="E35" t="inlineStr">
        <is>
          <t>DIÁRIA</t>
        </is>
      </c>
      <c r="G35" s="58" t="n">
        <v>150</v>
      </c>
      <c r="H35" t="n">
        <v>10</v>
      </c>
      <c r="I35" s="58" t="n">
        <v>1500</v>
      </c>
      <c r="J35" s="40" t="inlineStr">
        <is>
          <t>19/11/2024</t>
        </is>
      </c>
      <c r="K35" t="inlineStr">
        <is>
          <t>MO</t>
        </is>
      </c>
      <c r="L35" t="inlineStr">
        <is>
          <t>PIX: 93261616687</t>
        </is>
      </c>
      <c r="N35">
        <f>IF(ISERROR(SEARCH("NF",E35,1)),"NÃO","SIM")</f>
        <v/>
      </c>
      <c r="O35">
        <f>IF($B35=5,"SIM","")</f>
        <v/>
      </c>
      <c r="P35" s="77">
        <f>A35&amp;B35&amp;C35&amp;E35&amp;G35&amp;EDATE(J35,0)</f>
        <v/>
      </c>
      <c r="Q35" s="68">
        <f>IF(A35=0,"",VLOOKUP($A35,RESUMO!$A$8:$B$83,2,FALSE))</f>
        <v/>
      </c>
    </row>
    <row r="36">
      <c r="A36" s="40" t="n">
        <v>45616</v>
      </c>
      <c r="B36" s="57" t="n">
        <v>1</v>
      </c>
      <c r="C36" t="inlineStr">
        <is>
          <t>00018240824609</t>
        </is>
      </c>
      <c r="D36" t="inlineStr">
        <is>
          <t>ITALO RAFAEL PINHO SANTOS</t>
        </is>
      </c>
      <c r="E36" t="inlineStr">
        <is>
          <t>DIÁRIA</t>
        </is>
      </c>
      <c r="G36" s="58" t="n">
        <v>170</v>
      </c>
      <c r="H36" t="n">
        <v>7</v>
      </c>
      <c r="I36" s="58" t="n">
        <v>1190</v>
      </c>
      <c r="J36" s="40" t="inlineStr">
        <is>
          <t>19/11/2024</t>
        </is>
      </c>
      <c r="K36" t="inlineStr">
        <is>
          <t>MO</t>
        </is>
      </c>
      <c r="L36" t="inlineStr">
        <is>
          <t>PIX: 18240824609</t>
        </is>
      </c>
      <c r="N36">
        <f>IF(ISERROR(SEARCH("NF",E36,1)),"NÃO","SIM")</f>
        <v/>
      </c>
      <c r="O36">
        <f>IF($B36=5,"SIM","")</f>
        <v/>
      </c>
      <c r="P36" s="77">
        <f>A36&amp;B36&amp;C36&amp;E36&amp;G36&amp;EDATE(J36,0)</f>
        <v/>
      </c>
      <c r="Q36" s="68">
        <f>IF(A36=0,"",VLOOKUP($A36,RESUMO!$A$8:$B$83,2,FALSE))</f>
        <v/>
      </c>
    </row>
    <row r="37">
      <c r="A37" s="40" t="n">
        <v>45616</v>
      </c>
      <c r="B37" s="57" t="n">
        <v>1</v>
      </c>
      <c r="C37" t="inlineStr">
        <is>
          <t>00098196758715</t>
        </is>
      </c>
      <c r="D37" t="inlineStr">
        <is>
          <t>MOISÉS ROSA DIAS</t>
        </is>
      </c>
      <c r="E37" t="inlineStr">
        <is>
          <t>DIÁRIA</t>
        </is>
      </c>
      <c r="G37" s="58" t="n">
        <v>150</v>
      </c>
      <c r="H37" t="n">
        <v>10</v>
      </c>
      <c r="I37" s="58" t="n">
        <v>1500</v>
      </c>
      <c r="J37" s="40" t="inlineStr">
        <is>
          <t>19/11/2024</t>
        </is>
      </c>
      <c r="K37" t="inlineStr">
        <is>
          <t>MO</t>
        </is>
      </c>
      <c r="L37" t="inlineStr">
        <is>
          <t>PIX: 98196758715</t>
        </is>
      </c>
      <c r="N37">
        <f>IF(ISERROR(SEARCH("NF",E37,1)),"NÃO","SIM")</f>
        <v/>
      </c>
      <c r="O37">
        <f>IF($B37=5,"SIM","")</f>
        <v/>
      </c>
      <c r="P37" s="77">
        <f>A37&amp;B37&amp;C37&amp;E37&amp;G37&amp;EDATE(J37,0)</f>
        <v/>
      </c>
      <c r="Q37" s="68">
        <f>IF(A37=0,"",VLOOKUP($A37,RESUMO!$A$8:$B$83,2,FALSE))</f>
        <v/>
      </c>
    </row>
    <row r="38">
      <c r="A38" s="40" t="n">
        <v>45631</v>
      </c>
      <c r="B38" s="57" t="n">
        <v>1</v>
      </c>
      <c r="C38" t="inlineStr">
        <is>
          <t>00003612083678</t>
        </is>
      </c>
      <c r="D38" t="inlineStr">
        <is>
          <t>GILSON LEITE</t>
        </is>
      </c>
      <c r="E38" t="inlineStr">
        <is>
          <t>DIÁRIA</t>
        </is>
      </c>
      <c r="G38" s="58" t="n">
        <v>350</v>
      </c>
      <c r="H38" t="n">
        <v>10</v>
      </c>
      <c r="I38" s="58" t="n">
        <v>3500</v>
      </c>
      <c r="J38" s="40" t="n">
        <v>45632</v>
      </c>
      <c r="K38" t="inlineStr">
        <is>
          <t>MO</t>
        </is>
      </c>
      <c r="L38" t="inlineStr">
        <is>
          <t>PIX: 03612083678</t>
        </is>
      </c>
      <c r="N38">
        <f>IF(ISERROR(SEARCH("NF",E38,1)),"NÃO","SIM")</f>
        <v/>
      </c>
      <c r="O38">
        <f>IF($B38=5,"SIM","")</f>
        <v/>
      </c>
      <c r="P38" s="77">
        <f>A38&amp;B38&amp;C38&amp;E38&amp;G38&amp;EDATE(J38,0)</f>
        <v/>
      </c>
      <c r="Q38" s="68">
        <f>IF(A38=0,"",VLOOKUP($A38,RESUMO!$A$8:$B$83,2,FALSE))</f>
        <v/>
      </c>
    </row>
    <row r="39">
      <c r="A39" s="40" t="n">
        <v>45631</v>
      </c>
      <c r="B39" s="57" t="n">
        <v>1</v>
      </c>
      <c r="C39" t="inlineStr">
        <is>
          <t>10792639693</t>
        </is>
      </c>
      <c r="D39" t="inlineStr">
        <is>
          <t>LEANDRO ALEMIDA LOPES</t>
        </is>
      </c>
      <c r="E39" t="inlineStr">
        <is>
          <t>DIÁRIA</t>
        </is>
      </c>
      <c r="G39" s="58" t="n">
        <v>150</v>
      </c>
      <c r="H39" t="n">
        <v>8</v>
      </c>
      <c r="I39" s="58" t="n">
        <v>1200</v>
      </c>
      <c r="J39" s="40" t="n">
        <v>45632</v>
      </c>
      <c r="K39" t="inlineStr">
        <is>
          <t>MO</t>
        </is>
      </c>
      <c r="L39" t="inlineStr">
        <is>
          <t>PIX: 10792639693</t>
        </is>
      </c>
      <c r="N39">
        <f>IF(ISERROR(SEARCH("NF",E39,1)),"NÃO","SIM")</f>
        <v/>
      </c>
      <c r="O39">
        <f>IF($B39=5,"SIM","")</f>
        <v/>
      </c>
      <c r="P39" s="77">
        <f>A39&amp;B39&amp;C39&amp;E39&amp;G39&amp;EDATE(J39,0)</f>
        <v/>
      </c>
      <c r="Q39" s="68">
        <f>IF(A39=0,"",VLOOKUP($A39,RESUMO!$A$8:$B$83,2,FALSE))</f>
        <v/>
      </c>
    </row>
    <row r="40">
      <c r="A40" s="40" t="n">
        <v>45631</v>
      </c>
      <c r="B40" s="57" t="n">
        <v>1</v>
      </c>
      <c r="C40" t="inlineStr">
        <is>
          <t>00093261616687</t>
        </is>
      </c>
      <c r="D40" t="inlineStr">
        <is>
          <t>JOSÉ CARLOS DOS REIS</t>
        </is>
      </c>
      <c r="E40" t="inlineStr">
        <is>
          <t>DIÁRIA</t>
        </is>
      </c>
      <c r="G40" s="58" t="n">
        <v>150</v>
      </c>
      <c r="H40" t="n">
        <v>10</v>
      </c>
      <c r="I40" s="58" t="n">
        <v>1500</v>
      </c>
      <c r="J40" s="40" t="n">
        <v>45632</v>
      </c>
      <c r="K40" t="inlineStr">
        <is>
          <t>MO</t>
        </is>
      </c>
      <c r="L40" t="inlineStr">
        <is>
          <t>PIX: 93261616687</t>
        </is>
      </c>
      <c r="N40">
        <f>IF(ISERROR(SEARCH("NF",E40,1)),"NÃO","SIM")</f>
        <v/>
      </c>
      <c r="O40">
        <f>IF($B40=5,"SIM","")</f>
        <v/>
      </c>
      <c r="P40" s="77">
        <f>A40&amp;B40&amp;C40&amp;E40&amp;G40&amp;EDATE(J40,0)</f>
        <v/>
      </c>
      <c r="Q40" s="68">
        <f>IF(A40=0,"",VLOOKUP($A40,RESUMO!$A$8:$B$83,2,FALSE))</f>
        <v/>
      </c>
    </row>
    <row r="41">
      <c r="A41" s="40" t="n">
        <v>45631</v>
      </c>
      <c r="B41" s="57" t="n">
        <v>1</v>
      </c>
      <c r="C41" t="inlineStr">
        <is>
          <t>00018240824609</t>
        </is>
      </c>
      <c r="D41" t="inlineStr">
        <is>
          <t>ITALO RAFAEL PINHO SANTOS</t>
        </is>
      </c>
      <c r="E41" t="inlineStr">
        <is>
          <t>DIÁRIA</t>
        </is>
      </c>
      <c r="G41" s="58" t="n">
        <v>170</v>
      </c>
      <c r="H41" t="n">
        <v>7</v>
      </c>
      <c r="I41" s="58" t="n">
        <v>1190</v>
      </c>
      <c r="J41" s="40" t="n">
        <v>45632</v>
      </c>
      <c r="K41" t="inlineStr">
        <is>
          <t>MO</t>
        </is>
      </c>
      <c r="L41" t="inlineStr">
        <is>
          <t>PIX: 18240824609</t>
        </is>
      </c>
      <c r="N41">
        <f>IF(ISERROR(SEARCH("NF",E41,1)),"NÃO","SIM")</f>
        <v/>
      </c>
      <c r="O41">
        <f>IF($B41=5,"SIM","")</f>
        <v/>
      </c>
      <c r="P41" s="77">
        <f>A41&amp;B41&amp;C41&amp;E41&amp;G41&amp;EDATE(J41,0)</f>
        <v/>
      </c>
      <c r="Q41" s="68">
        <f>IF(A41=0,"",VLOOKUP($A41,RESUMO!$A$8:$B$83,2,FALSE))</f>
        <v/>
      </c>
    </row>
    <row r="42">
      <c r="A42" s="40" t="n">
        <v>45631</v>
      </c>
      <c r="B42" s="57" t="n">
        <v>1</v>
      </c>
      <c r="C42" t="inlineStr">
        <is>
          <t>00013761660626</t>
        </is>
      </c>
      <c r="D42" t="inlineStr">
        <is>
          <t>BRUNO OLIVEIRA</t>
        </is>
      </c>
      <c r="E42" t="inlineStr">
        <is>
          <t>DIÁRIA</t>
        </is>
      </c>
      <c r="G42" s="58" t="n">
        <v>150</v>
      </c>
      <c r="H42" t="n">
        <v>5</v>
      </c>
      <c r="I42" s="58" t="n">
        <v>750</v>
      </c>
      <c r="J42" s="40" t="n">
        <v>45632</v>
      </c>
      <c r="K42" t="inlineStr">
        <is>
          <t>MO</t>
        </is>
      </c>
      <c r="L42" t="inlineStr">
        <is>
          <t>PIX: 13761660626</t>
        </is>
      </c>
      <c r="N42">
        <f>IF(ISERROR(SEARCH("NF",E42,1)),"NÃO","SIM")</f>
        <v/>
      </c>
      <c r="O42">
        <f>IF($B42=5,"SIM","")</f>
        <v/>
      </c>
      <c r="P42" s="77">
        <f>A42&amp;B42&amp;C42&amp;E42&amp;G42&amp;EDATE(J42,0)</f>
        <v/>
      </c>
      <c r="Q42" s="68">
        <f>IF(A42=0,"",VLOOKUP($A42,RESUMO!$A$8:$B$83,2,FALSE))</f>
        <v/>
      </c>
    </row>
    <row r="43">
      <c r="A43" s="40" t="n">
        <v>45631</v>
      </c>
      <c r="B43" s="57" t="n">
        <v>1</v>
      </c>
      <c r="C43" t="inlineStr">
        <is>
          <t>00098196758715</t>
        </is>
      </c>
      <c r="D43" t="inlineStr">
        <is>
          <t>MOISÉS ROSA DIAS</t>
        </is>
      </c>
      <c r="E43" t="inlineStr">
        <is>
          <t>DIÁRIA</t>
        </is>
      </c>
      <c r="G43" s="58" t="n">
        <v>150</v>
      </c>
      <c r="H43" t="n">
        <v>10</v>
      </c>
      <c r="I43" s="58" t="n">
        <v>1500</v>
      </c>
      <c r="J43" s="40" t="n">
        <v>45632</v>
      </c>
      <c r="K43" t="inlineStr">
        <is>
          <t>MO</t>
        </is>
      </c>
      <c r="L43" t="inlineStr">
        <is>
          <t>PIX: 98196758715</t>
        </is>
      </c>
      <c r="N43">
        <f>IF(ISERROR(SEARCH("NF",E43,1)),"NÃO","SIM")</f>
        <v/>
      </c>
      <c r="O43">
        <f>IF($B43=5,"SIM","")</f>
        <v/>
      </c>
      <c r="P43" s="77">
        <f>A43&amp;B43&amp;C43&amp;E43&amp;G43&amp;EDATE(J43,0)</f>
        <v/>
      </c>
      <c r="Q43" s="68">
        <f>IF(A43=0,"",VLOOKUP($A43,RESUMO!$A$8:$B$83,2,FALSE))</f>
        <v/>
      </c>
    </row>
    <row r="44">
      <c r="A44" s="40" t="n">
        <v>45631</v>
      </c>
      <c r="B44" s="57" t="n">
        <v>2</v>
      </c>
      <c r="C44" t="inlineStr">
        <is>
          <t>00000000011207</t>
        </is>
      </c>
      <c r="D44" t="inlineStr">
        <is>
          <t>MOTOBOY</t>
        </is>
      </c>
      <c r="E44" t="inlineStr">
        <is>
          <t>REF. 12/2024</t>
        </is>
      </c>
      <c r="G44" s="58" t="n">
        <v>135</v>
      </c>
      <c r="H44" t="n">
        <v>1</v>
      </c>
      <c r="I44" s="58" t="n">
        <v>135</v>
      </c>
      <c r="J44" s="40" t="n">
        <v>45635</v>
      </c>
      <c r="K44" t="inlineStr">
        <is>
          <t>DIV</t>
        </is>
      </c>
      <c r="L44" t="inlineStr">
        <is>
          <t>PIX: 31995901635</t>
        </is>
      </c>
      <c r="N44">
        <f>IF(ISERROR(SEARCH("NF",E44,1)),"NÃO","SIM")</f>
        <v/>
      </c>
      <c r="O44">
        <f>IF($B44=5,"SIM","")</f>
        <v/>
      </c>
      <c r="P44" s="77">
        <f>A44&amp;B44&amp;C44&amp;E44&amp;G44&amp;EDATE(J44,0)</f>
        <v/>
      </c>
      <c r="Q44" s="68">
        <f>IF(A44=0,"",VLOOKUP($A44,RESUMO!$A$8:$B$83,2,FALSE))</f>
        <v/>
      </c>
    </row>
    <row r="45">
      <c r="A45" s="40" t="n">
        <v>45631</v>
      </c>
      <c r="B45" s="57" t="n">
        <v>2</v>
      </c>
      <c r="C45" t="inlineStr">
        <is>
          <t>00042224853653</t>
        </is>
      </c>
      <c r="D45" t="inlineStr">
        <is>
          <t>ALVIMAR ELAIR COSTA</t>
        </is>
      </c>
      <c r="E45" t="inlineStr">
        <is>
          <t>DEMOLIÇÃO DA INFRA HIDRAULICA</t>
        </is>
      </c>
      <c r="G45" s="58" t="n">
        <v>2000</v>
      </c>
      <c r="H45" t="n">
        <v>1</v>
      </c>
      <c r="I45" s="58" t="n">
        <v>2000</v>
      </c>
      <c r="J45" s="40" t="n">
        <v>45632</v>
      </c>
      <c r="K45" t="inlineStr">
        <is>
          <t>SERV</t>
        </is>
      </c>
      <c r="L45" t="inlineStr">
        <is>
          <t>CEF 13 - 87 1430498</t>
        </is>
      </c>
      <c r="N45">
        <f>IF(ISERROR(SEARCH("NF",E45,1)),"NÃO","SIM")</f>
        <v/>
      </c>
      <c r="O45">
        <f>IF($B45=5,"SIM","")</f>
        <v/>
      </c>
      <c r="P45" s="77">
        <f>A45&amp;B45&amp;C45&amp;E45&amp;G45&amp;EDATE(J45,0)</f>
        <v/>
      </c>
      <c r="Q45" s="68">
        <f>IF(A45=0,"",VLOOKUP($A45,RESUMO!$A$8:$B$83,2,FALSE))</f>
        <v/>
      </c>
    </row>
    <row r="46">
      <c r="A46" s="40" t="n">
        <v>45631</v>
      </c>
      <c r="B46" s="57" t="n">
        <v>3</v>
      </c>
      <c r="C46" t="inlineStr">
        <is>
          <t>00000000011800</t>
        </is>
      </c>
      <c r="D46" t="inlineStr">
        <is>
          <t>MHS PGR + PCMSO</t>
        </is>
      </c>
      <c r="E46" t="inlineStr">
        <is>
          <t>EMISSÃO DE PGR + PCMSO</t>
        </is>
      </c>
      <c r="G46" s="58" t="n">
        <v>700</v>
      </c>
      <c r="H46" t="n">
        <v>1</v>
      </c>
      <c r="I46" s="58" t="n">
        <v>700</v>
      </c>
      <c r="J46" s="40" t="n">
        <v>45635</v>
      </c>
      <c r="K46" t="inlineStr">
        <is>
          <t>MO</t>
        </is>
      </c>
      <c r="L46" t="inlineStr">
        <is>
          <t>-</t>
        </is>
      </c>
      <c r="N46">
        <f>IF(ISERROR(SEARCH("NF",E46,1)),"NÃO","SIM")</f>
        <v/>
      </c>
      <c r="O46">
        <f>IF($B46=5,"SIM","")</f>
        <v/>
      </c>
      <c r="P46" s="77">
        <f>A46&amp;B46&amp;C46&amp;E46&amp;G46&amp;EDATE(J46,0)</f>
        <v/>
      </c>
      <c r="Q46" s="68">
        <f>IF(A46=0,"",VLOOKUP($A46,RESUMO!$A$8:$B$83,2,FALSE))</f>
        <v/>
      </c>
    </row>
    <row r="47">
      <c r="A47" s="40" t="n">
        <v>45631</v>
      </c>
      <c r="B47" s="57" t="n">
        <v>3</v>
      </c>
      <c r="C47" t="inlineStr">
        <is>
          <t>00000000011398</t>
        </is>
      </c>
      <c r="D47" t="inlineStr">
        <is>
          <t>FOLHA DP</t>
        </is>
      </c>
      <c r="E47" t="inlineStr">
        <is>
          <t>REF. 12/2024</t>
        </is>
      </c>
      <c r="G47" s="58" t="n">
        <v>847.2</v>
      </c>
      <c r="H47" t="n">
        <v>1</v>
      </c>
      <c r="I47" s="58" t="n">
        <v>847.2</v>
      </c>
      <c r="J47" s="40" t="n">
        <v>45635</v>
      </c>
      <c r="K47" t="inlineStr">
        <is>
          <t>MO</t>
        </is>
      </c>
      <c r="L47" t="inlineStr">
        <is>
          <t>PIX: 31995901635</t>
        </is>
      </c>
      <c r="N47">
        <f>IF(ISERROR(SEARCH("NF",E47,1)),"NÃO","SIM")</f>
        <v/>
      </c>
      <c r="O47">
        <f>IF($B47=5,"SIM","")</f>
        <v/>
      </c>
      <c r="P47" s="77">
        <f>A47&amp;B47&amp;C47&amp;E47&amp;G47&amp;EDATE(J47,0)</f>
        <v/>
      </c>
      <c r="Q47" s="68">
        <f>IF(A47=0,"",VLOOKUP($A47,RESUMO!$A$8:$B$83,2,FALSE))</f>
        <v/>
      </c>
    </row>
    <row r="48">
      <c r="A48" s="40" t="n">
        <v>45631</v>
      </c>
      <c r="B48" s="57" t="n">
        <v>3</v>
      </c>
      <c r="C48" t="inlineStr">
        <is>
          <t>07409393000130</t>
        </is>
      </c>
      <c r="D48" t="inlineStr">
        <is>
          <t>LOCFER</t>
        </is>
      </c>
      <c r="E48" t="inlineStr">
        <is>
          <t>MARTELO, DUTO DE ENTULHO E MARTELETE - NF 26832</t>
        </is>
      </c>
      <c r="G48" s="58" t="n">
        <v>845</v>
      </c>
      <c r="H48" t="n">
        <v>1</v>
      </c>
      <c r="I48" s="58" t="n">
        <v>845</v>
      </c>
      <c r="J48" s="40" t="n">
        <v>45643</v>
      </c>
      <c r="K48" t="inlineStr">
        <is>
          <t>LOC</t>
        </is>
      </c>
      <c r="L48" t="inlineStr">
        <is>
          <t>-</t>
        </is>
      </c>
      <c r="N48">
        <f>IF(ISERROR(SEARCH("NF",E48,1)),"NÃO","SIM")</f>
        <v/>
      </c>
      <c r="O48">
        <f>IF($B48=5,"SIM","")</f>
        <v/>
      </c>
      <c r="P48" s="77">
        <f>A48&amp;B48&amp;C48&amp;E48&amp;G48&amp;EDATE(J48,0)</f>
        <v/>
      </c>
      <c r="Q48" s="68">
        <f>IF(A48=0,"",VLOOKUP($A48,RESUMO!$A$8:$B$83,2,FALSE))</f>
        <v/>
      </c>
    </row>
    <row r="49">
      <c r="A49" s="40" t="n">
        <v>45631</v>
      </c>
      <c r="B49" s="57" t="n">
        <v>3</v>
      </c>
      <c r="C49" t="inlineStr">
        <is>
          <t>07409393000130</t>
        </is>
      </c>
      <c r="D49" t="inlineStr">
        <is>
          <t>LOCFER</t>
        </is>
      </c>
      <c r="E49" t="inlineStr">
        <is>
          <t>DUTO DE ENTULHO - NF 26777</t>
        </is>
      </c>
      <c r="G49" s="58" t="n">
        <v>315</v>
      </c>
      <c r="H49" t="n">
        <v>1</v>
      </c>
      <c r="I49" s="58" t="n">
        <v>315</v>
      </c>
      <c r="J49" s="40" t="n">
        <v>45637</v>
      </c>
      <c r="K49" t="inlineStr">
        <is>
          <t>LOC</t>
        </is>
      </c>
      <c r="L49" t="inlineStr">
        <is>
          <t>-</t>
        </is>
      </c>
      <c r="N49">
        <f>IF(ISERROR(SEARCH("NF",E49,1)),"NÃO","SIM")</f>
        <v/>
      </c>
      <c r="O49">
        <f>IF($B49=5,"SIM","")</f>
        <v/>
      </c>
      <c r="P49" s="77">
        <f>A49&amp;B49&amp;C49&amp;E49&amp;G49&amp;EDATE(J49,0)</f>
        <v/>
      </c>
      <c r="Q49" s="68">
        <f>IF(A49=0,"",VLOOKUP($A49,RESUMO!$A$8:$B$83,2,FALSE))</f>
        <v/>
      </c>
    </row>
    <row r="50">
      <c r="A50" s="40" t="n">
        <v>45631</v>
      </c>
      <c r="B50" s="57" t="n">
        <v>3</v>
      </c>
      <c r="C50" t="inlineStr">
        <is>
          <t>24200699000100</t>
        </is>
      </c>
      <c r="D50" t="inlineStr">
        <is>
          <t xml:space="preserve">ELITE EPIS </t>
        </is>
      </c>
      <c r="E50" t="inlineStr">
        <is>
          <t>BOTINAS - NF 111898</t>
        </is>
      </c>
      <c r="G50" s="58" t="n">
        <v>300.83</v>
      </c>
      <c r="H50" t="n">
        <v>1</v>
      </c>
      <c r="I50" s="58" t="n">
        <v>300.83</v>
      </c>
      <c r="J50" s="40" t="n">
        <v>45636</v>
      </c>
      <c r="K50" t="inlineStr">
        <is>
          <t>MO</t>
        </is>
      </c>
      <c r="L50" t="inlineStr">
        <is>
          <t>-</t>
        </is>
      </c>
      <c r="N50">
        <f>IF(ISERROR(SEARCH("NF",E50,1)),"NÃO","SIM")</f>
        <v/>
      </c>
      <c r="O50">
        <f>IF($B50=5,"SIM","")</f>
        <v/>
      </c>
      <c r="P50" s="77">
        <f>A50&amp;B50&amp;C50&amp;E50&amp;G50&amp;EDATE(J50,0)</f>
        <v/>
      </c>
      <c r="Q50" s="68">
        <f>IF(A50=0,"",VLOOKUP($A50,RESUMO!$A$8:$B$83,2,FALSE))</f>
        <v/>
      </c>
    </row>
    <row r="51">
      <c r="A51" s="40" t="n">
        <v>45631</v>
      </c>
      <c r="B51" s="57" t="n">
        <v>3</v>
      </c>
      <c r="C51" t="inlineStr">
        <is>
          <t>07409393000130</t>
        </is>
      </c>
      <c r="D51" t="inlineStr">
        <is>
          <t>LOCFER</t>
        </is>
      </c>
      <c r="E51" t="inlineStr">
        <is>
          <t>TALHADEIRA - NF 2812</t>
        </is>
      </c>
      <c r="G51" s="58" t="n">
        <v>50</v>
      </c>
      <c r="H51" t="n">
        <v>1</v>
      </c>
      <c r="I51" s="58" t="n">
        <v>50</v>
      </c>
      <c r="J51" s="40" t="n">
        <v>45643</v>
      </c>
      <c r="K51" t="inlineStr">
        <is>
          <t>LOC</t>
        </is>
      </c>
      <c r="L51" t="inlineStr">
        <is>
          <t>-</t>
        </is>
      </c>
      <c r="N51">
        <f>IF(ISERROR(SEARCH("NF",E51,1)),"NÃO","SIM")</f>
        <v/>
      </c>
      <c r="O51">
        <f>IF($B51=5,"SIM","")</f>
        <v/>
      </c>
      <c r="P51" s="77">
        <f>A51&amp;B51&amp;C51&amp;E51&amp;G51&amp;EDATE(J51,0)</f>
        <v/>
      </c>
      <c r="Q51" s="68">
        <f>IF(A51=0,"",VLOOKUP($A51,RESUMO!$A$8:$B$83,2,FALSE))</f>
        <v/>
      </c>
    </row>
    <row r="52">
      <c r="A52" s="40" t="n">
        <v>45631</v>
      </c>
      <c r="B52" s="57" t="n">
        <v>5</v>
      </c>
      <c r="C52" t="inlineStr">
        <is>
          <t>17581836000634</t>
        </is>
      </c>
      <c r="D52" t="inlineStr">
        <is>
          <t>LOJA DO PAULO</t>
        </is>
      </c>
      <c r="E52" t="inlineStr">
        <is>
          <t>DISCO, LAPIS, TALHADEIRA, TRENA - NF 32723</t>
        </is>
      </c>
      <c r="G52" s="58" t="n">
        <v>490.9</v>
      </c>
      <c r="H52" t="n">
        <v>1</v>
      </c>
      <c r="I52" s="58" t="n">
        <v>490.9</v>
      </c>
      <c r="J52" s="40" t="n">
        <v>45614</v>
      </c>
      <c r="K52" t="inlineStr">
        <is>
          <t>MAT</t>
        </is>
      </c>
      <c r="L52" t="inlineStr">
        <is>
          <t>-</t>
        </is>
      </c>
      <c r="N52">
        <f>IF(ISERROR(SEARCH("NF",E52,1)),"NÃO","SIM")</f>
        <v/>
      </c>
      <c r="O52">
        <f>IF($B52=5,"SIM","")</f>
        <v/>
      </c>
      <c r="P52" s="77">
        <f>A52&amp;B52&amp;C52&amp;E52&amp;G52&amp;EDATE(J52,0)</f>
        <v/>
      </c>
      <c r="Q52" s="68">
        <f>IF(A52=0,"",VLOOKUP($A52,RESUMO!$A$8:$B$83,2,FALSE))</f>
        <v/>
      </c>
    </row>
    <row r="53">
      <c r="A53" s="40" t="n">
        <v>45631</v>
      </c>
      <c r="B53" s="57" t="n">
        <v>5</v>
      </c>
      <c r="C53" t="inlineStr">
        <is>
          <t>24783329000134</t>
        </is>
      </c>
      <c r="D53" t="inlineStr">
        <is>
          <t>QUALITYCERT</t>
        </is>
      </c>
      <c r="E53" t="inlineStr">
        <is>
          <t>CERTIFICADO DIGITAL - NF 61364</t>
        </is>
      </c>
      <c r="G53" s="58" t="n">
        <v>350.1</v>
      </c>
      <c r="H53" t="n">
        <v>1</v>
      </c>
      <c r="I53" s="58" t="n">
        <v>350.1</v>
      </c>
      <c r="J53" s="40" t="n">
        <v>45615</v>
      </c>
      <c r="K53" t="inlineStr">
        <is>
          <t>MAT</t>
        </is>
      </c>
      <c r="L53" t="inlineStr">
        <is>
          <t>-</t>
        </is>
      </c>
      <c r="N53">
        <f>IF(ISERROR(SEARCH("NF",E53,1)),"NÃO","SIM")</f>
        <v/>
      </c>
      <c r="O53">
        <f>IF($B53=5,"SIM","")</f>
        <v/>
      </c>
      <c r="P53" s="77">
        <f>A53&amp;B53&amp;C53&amp;E53&amp;G53&amp;EDATE(J53,0)</f>
        <v/>
      </c>
      <c r="Q53" s="68">
        <f>IF(A53=0,"",VLOOKUP($A53,RESUMO!$A$8:$B$83,2,FALSE))</f>
        <v/>
      </c>
    </row>
    <row r="54">
      <c r="A54" s="40" t="n">
        <v>45631</v>
      </c>
      <c r="B54" t="n">
        <v>7</v>
      </c>
      <c r="C54" t="inlineStr">
        <is>
          <t>30104762000107</t>
        </is>
      </c>
      <c r="D54" t="inlineStr">
        <is>
          <t>VASCONCELOS &amp; RINALDI ENGENHARIA</t>
        </is>
      </c>
      <c r="E54" t="inlineStr">
        <is>
          <t>ADM. OBRA REF. 1ª QUINZ. 12/2024</t>
        </is>
      </c>
      <c r="G54" s="58" t="n">
        <v>2351.1045</v>
      </c>
      <c r="H54" t="n">
        <v>1</v>
      </c>
      <c r="I54" s="58" t="n">
        <v>2351.1045</v>
      </c>
      <c r="J54" s="40" t="n">
        <v>45662</v>
      </c>
      <c r="K54" t="inlineStr">
        <is>
          <t>ADM</t>
        </is>
      </c>
      <c r="M54" t="inlineStr">
        <is>
          <t>LANÇAMENTO AUTOMÁTICO</t>
        </is>
      </c>
      <c r="N54">
        <f>IF(ISERROR(SEARCH("NF",E54,1)),"NÃO","SIM")</f>
        <v/>
      </c>
      <c r="O54">
        <f>IF($B54=5,"SIM","")</f>
        <v/>
      </c>
      <c r="P54" s="77">
        <f>A54&amp;B54&amp;C54&amp;E54&amp;G54&amp;EDATE(J54,0)</f>
        <v/>
      </c>
      <c r="Q54" s="68">
        <f>IF(A54=0,"",VLOOKUP($A54,RESUMO!$A$8:$B$83,2,FALSE))</f>
        <v/>
      </c>
    </row>
    <row r="55">
      <c r="A55" s="40" t="n">
        <v>45646</v>
      </c>
      <c r="B55" s="57" t="n">
        <v>1</v>
      </c>
      <c r="C55" t="inlineStr">
        <is>
          <t>00013761660626</t>
        </is>
      </c>
      <c r="D55" t="inlineStr">
        <is>
          <t>BRUNO OLIVEIRA</t>
        </is>
      </c>
      <c r="E55" t="inlineStr">
        <is>
          <t>DIÁRIA</t>
        </is>
      </c>
      <c r="G55" s="58" t="n">
        <v>150</v>
      </c>
      <c r="H55" t="n">
        <v>9</v>
      </c>
      <c r="I55" s="58" t="n">
        <v>1350</v>
      </c>
      <c r="J55" s="40" t="n">
        <v>45646</v>
      </c>
      <c r="K55" t="inlineStr">
        <is>
          <t>MO</t>
        </is>
      </c>
      <c r="L55" t="inlineStr">
        <is>
          <t>PIX: 13761660626</t>
        </is>
      </c>
      <c r="N55">
        <f>IF(ISERROR(SEARCH("NF",E55,1)),"NÃO","SIM")</f>
        <v/>
      </c>
      <c r="O55">
        <f>IF($B55=5,"SIM","")</f>
        <v/>
      </c>
      <c r="P55" s="77">
        <f>A55&amp;B55&amp;C55&amp;E55&amp;G55&amp;EDATE(J55,0)</f>
        <v/>
      </c>
      <c r="Q55" s="68">
        <f>IF(A55=0,"",VLOOKUP($A55,RESUMO!$A$8:$B$83,2,FALSE))</f>
        <v/>
      </c>
    </row>
    <row r="56">
      <c r="A56" s="40" t="n">
        <v>45646</v>
      </c>
      <c r="B56" s="57" t="n">
        <v>1</v>
      </c>
      <c r="C56" t="inlineStr">
        <is>
          <t>00003612083678</t>
        </is>
      </c>
      <c r="D56" t="inlineStr">
        <is>
          <t>GILSON LEITE</t>
        </is>
      </c>
      <c r="E56" t="inlineStr">
        <is>
          <t>DIÁRIA</t>
        </is>
      </c>
      <c r="G56" s="58" t="n">
        <v>350</v>
      </c>
      <c r="H56" t="n">
        <v>2</v>
      </c>
      <c r="I56" s="58" t="n">
        <v>700</v>
      </c>
      <c r="J56" s="40" t="n">
        <v>45646</v>
      </c>
      <c r="K56" t="inlineStr">
        <is>
          <t>MO</t>
        </is>
      </c>
      <c r="L56" t="inlineStr">
        <is>
          <t>PIX: 03612083678</t>
        </is>
      </c>
      <c r="N56">
        <f>IF(ISERROR(SEARCH("NF",E56,1)),"NÃO","SIM")</f>
        <v/>
      </c>
      <c r="O56">
        <f>IF($B56=5,"SIM","")</f>
        <v/>
      </c>
      <c r="P56" s="77">
        <f>A56&amp;B56&amp;C56&amp;E56&amp;G56&amp;EDATE(J56,0)</f>
        <v/>
      </c>
      <c r="Q56" s="68">
        <f>IF(A56=0,"",VLOOKUP($A56,RESUMO!$A$8:$B$83,2,FALSE))</f>
        <v/>
      </c>
    </row>
    <row r="57">
      <c r="A57" s="40" t="n">
        <v>45646</v>
      </c>
      <c r="B57" s="57" t="n">
        <v>1</v>
      </c>
      <c r="C57" t="inlineStr">
        <is>
          <t>00003612083678</t>
        </is>
      </c>
      <c r="D57" t="inlineStr">
        <is>
          <t>GILSON LEITE</t>
        </is>
      </c>
      <c r="E57" t="inlineStr">
        <is>
          <t>SALÁRIO</t>
        </is>
      </c>
      <c r="G57" s="58" t="n">
        <v>2053.33</v>
      </c>
      <c r="H57" t="n">
        <v>1</v>
      </c>
      <c r="I57" s="58" t="n">
        <v>2053.33</v>
      </c>
      <c r="J57" s="40" t="n">
        <v>45646</v>
      </c>
      <c r="K57" t="inlineStr">
        <is>
          <t>MO</t>
        </is>
      </c>
      <c r="L57" t="inlineStr">
        <is>
          <t>PIX: 03612083678</t>
        </is>
      </c>
      <c r="N57">
        <f>IF(ISERROR(SEARCH("NF",E57,1)),"NÃO","SIM")</f>
        <v/>
      </c>
      <c r="O57">
        <f>IF($B57=5,"SIM","")</f>
        <v/>
      </c>
      <c r="P57" s="77">
        <f>A57&amp;B57&amp;C57&amp;E57&amp;G57&amp;EDATE(J57,0)</f>
        <v/>
      </c>
      <c r="Q57" s="68">
        <f>IF(A57=0,"",VLOOKUP($A57,RESUMO!$A$8:$B$83,2,FALSE))</f>
        <v/>
      </c>
    </row>
    <row r="58">
      <c r="A58" s="40" t="n">
        <v>45646</v>
      </c>
      <c r="B58" s="57" t="n">
        <v>1</v>
      </c>
      <c r="C58" t="inlineStr">
        <is>
          <t>00003612083678</t>
        </is>
      </c>
      <c r="D58" t="inlineStr">
        <is>
          <t>GILSON LEITE</t>
        </is>
      </c>
      <c r="E58" t="inlineStr">
        <is>
          <t>13º SALÁRIO</t>
        </is>
      </c>
      <c r="G58" s="58" t="n">
        <v>423.96</v>
      </c>
      <c r="H58" t="n">
        <v>1</v>
      </c>
      <c r="I58" s="58" t="n">
        <v>423.96</v>
      </c>
      <c r="J58" s="40" t="n">
        <v>45646</v>
      </c>
      <c r="K58" t="inlineStr">
        <is>
          <t>MO</t>
        </is>
      </c>
      <c r="L58" t="inlineStr">
        <is>
          <t>PIX: 03612083678</t>
        </is>
      </c>
      <c r="N58">
        <f>IF(ISERROR(SEARCH("NF",E58,1)),"NÃO","SIM")</f>
        <v/>
      </c>
      <c r="O58">
        <f>IF($B58=5,"SIM","")</f>
        <v/>
      </c>
      <c r="P58" s="77">
        <f>A58&amp;B58&amp;C58&amp;E58&amp;G58&amp;EDATE(J58,0)</f>
        <v/>
      </c>
      <c r="Q58" s="68">
        <f>IF(A58=0,"",VLOOKUP($A58,RESUMO!$A$8:$B$83,2,FALSE))</f>
        <v/>
      </c>
    </row>
    <row r="59">
      <c r="A59" s="40" t="n">
        <v>45646</v>
      </c>
      <c r="B59" s="57" t="n">
        <v>1</v>
      </c>
      <c r="C59" t="inlineStr">
        <is>
          <t>00018240824609</t>
        </is>
      </c>
      <c r="D59" t="inlineStr">
        <is>
          <t>ITALO RAFAEL PINHO SANTOS</t>
        </is>
      </c>
      <c r="E59" t="inlineStr">
        <is>
          <t>DIÁRIA</t>
        </is>
      </c>
      <c r="G59" s="58" t="n">
        <v>170</v>
      </c>
      <c r="H59" t="n">
        <v>8</v>
      </c>
      <c r="I59" s="58" t="n">
        <v>1360</v>
      </c>
      <c r="J59" s="40" t="n">
        <v>45646</v>
      </c>
      <c r="K59" t="inlineStr">
        <is>
          <t>MO</t>
        </is>
      </c>
      <c r="L59" t="inlineStr">
        <is>
          <t>PIX: 18240824609</t>
        </is>
      </c>
      <c r="N59">
        <f>IF(ISERROR(SEARCH("NF",E59,1)),"NÃO","SIM")</f>
        <v/>
      </c>
      <c r="O59">
        <f>IF($B59=5,"SIM","")</f>
        <v/>
      </c>
      <c r="P59" s="77">
        <f>A59&amp;B59&amp;C59&amp;E59&amp;G59&amp;EDATE(J59,0)</f>
        <v/>
      </c>
      <c r="Q59" s="68">
        <f>IF(A59=0,"",VLOOKUP($A59,RESUMO!$A$8:$B$83,2,FALSE))</f>
        <v/>
      </c>
    </row>
    <row r="60">
      <c r="A60" s="40" t="n">
        <v>45646</v>
      </c>
      <c r="B60" s="57" t="n">
        <v>1</v>
      </c>
      <c r="C60" t="inlineStr">
        <is>
          <t>00093261616687</t>
        </is>
      </c>
      <c r="D60" t="inlineStr">
        <is>
          <t>JOSÉ CARLOS DOS REIS</t>
        </is>
      </c>
      <c r="E60" t="inlineStr">
        <is>
          <t>DIÁRIA</t>
        </is>
      </c>
      <c r="G60" s="58" t="n">
        <v>150</v>
      </c>
      <c r="H60" t="n">
        <v>2</v>
      </c>
      <c r="I60" s="58" t="n">
        <v>300</v>
      </c>
      <c r="J60" s="40" t="n">
        <v>45646</v>
      </c>
      <c r="K60" t="inlineStr">
        <is>
          <t>MO</t>
        </is>
      </c>
      <c r="L60" t="inlineStr">
        <is>
          <t>PIX: 93261616687</t>
        </is>
      </c>
      <c r="N60">
        <f>IF(ISERROR(SEARCH("NF",E60,1)),"NÃO","SIM")</f>
        <v/>
      </c>
      <c r="O60">
        <f>IF($B60=5,"SIM","")</f>
        <v/>
      </c>
      <c r="P60" s="77">
        <f>A60&amp;B60&amp;C60&amp;E60&amp;G60&amp;EDATE(J60,0)</f>
        <v/>
      </c>
      <c r="Q60" s="68">
        <f>IF(A60=0,"",VLOOKUP($A60,RESUMO!$A$8:$B$83,2,FALSE))</f>
        <v/>
      </c>
    </row>
    <row r="61">
      <c r="A61" s="40" t="n">
        <v>45646</v>
      </c>
      <c r="B61" s="57" t="n">
        <v>1</v>
      </c>
      <c r="C61" t="inlineStr">
        <is>
          <t>00093261616687</t>
        </is>
      </c>
      <c r="D61" t="inlineStr">
        <is>
          <t>JOSÉ CARLOS DOS REIS</t>
        </is>
      </c>
      <c r="E61" t="inlineStr">
        <is>
          <t>SALÁRIO</t>
        </is>
      </c>
      <c r="G61" s="58" t="n">
        <v>854.9299999999999</v>
      </c>
      <c r="H61" t="n">
        <v>1</v>
      </c>
      <c r="I61" s="58" t="n">
        <v>854.9299999999999</v>
      </c>
      <c r="J61" s="40" t="n">
        <v>45646</v>
      </c>
      <c r="K61" t="inlineStr">
        <is>
          <t>MO</t>
        </is>
      </c>
      <c r="L61" t="inlineStr">
        <is>
          <t>PIX: 93261616687</t>
        </is>
      </c>
      <c r="N61">
        <f>IF(ISERROR(SEARCH("NF",E61,1)),"NÃO","SIM")</f>
        <v/>
      </c>
      <c r="O61">
        <f>IF($B61=5,"SIM","")</f>
        <v/>
      </c>
      <c r="P61" s="77">
        <f>A61&amp;B61&amp;C61&amp;E61&amp;G61&amp;EDATE(J61,0)</f>
        <v/>
      </c>
      <c r="Q61" s="68">
        <f>IF(A61=0,"",VLOOKUP($A61,RESUMO!$A$8:$B$83,2,FALSE))</f>
        <v/>
      </c>
    </row>
    <row r="62">
      <c r="A62" s="40" t="n">
        <v>45646</v>
      </c>
      <c r="B62" s="57" t="n">
        <v>1</v>
      </c>
      <c r="C62" t="inlineStr">
        <is>
          <t>00093261616687</t>
        </is>
      </c>
      <c r="D62" t="inlineStr">
        <is>
          <t>JOSÉ CARLOS DOS REIS</t>
        </is>
      </c>
      <c r="E62" t="inlineStr">
        <is>
          <t>13º SALÁRIO</t>
        </is>
      </c>
      <c r="G62" s="58" t="n">
        <v>176.52</v>
      </c>
      <c r="H62" t="n">
        <v>1</v>
      </c>
      <c r="I62" s="58" t="n">
        <v>176.52</v>
      </c>
      <c r="J62" s="40" t="n">
        <v>45646</v>
      </c>
      <c r="K62" t="inlineStr">
        <is>
          <t>MO</t>
        </is>
      </c>
      <c r="L62" t="inlineStr">
        <is>
          <t>PIX: 93261616687</t>
        </is>
      </c>
      <c r="N62">
        <f>IF(ISERROR(SEARCH("NF",E62,1)),"NÃO","SIM")</f>
        <v/>
      </c>
      <c r="O62">
        <f>IF($B62=5,"SIM","")</f>
        <v/>
      </c>
      <c r="P62" s="77">
        <f>A62&amp;B62&amp;C62&amp;E62&amp;G62&amp;EDATE(J62,0)</f>
        <v/>
      </c>
      <c r="Q62" s="68">
        <f>IF(A62=0,"",VLOOKUP($A62,RESUMO!$A$8:$B$83,2,FALSE))</f>
        <v/>
      </c>
    </row>
    <row r="63">
      <c r="A63" s="40" t="n">
        <v>45646</v>
      </c>
      <c r="B63" s="57" t="n">
        <v>1</v>
      </c>
      <c r="C63" t="inlineStr">
        <is>
          <t>00010792639693</t>
        </is>
      </c>
      <c r="D63" t="inlineStr">
        <is>
          <t>LEANDRO ALEMIDA LOPES</t>
        </is>
      </c>
      <c r="E63" t="inlineStr">
        <is>
          <t>DIÁRIA</t>
        </is>
      </c>
      <c r="G63" s="58" t="n">
        <v>150</v>
      </c>
      <c r="H63" t="n">
        <v>2</v>
      </c>
      <c r="I63" s="58" t="n">
        <v>300</v>
      </c>
      <c r="J63" s="40" t="n">
        <v>45646</v>
      </c>
      <c r="K63" t="inlineStr">
        <is>
          <t>MO</t>
        </is>
      </c>
      <c r="L63" t="inlineStr">
        <is>
          <t>PIX: 10792639693</t>
        </is>
      </c>
      <c r="N63">
        <f>IF(ISERROR(SEARCH("NF",E63,1)),"NÃO","SIM")</f>
        <v/>
      </c>
      <c r="O63">
        <f>IF($B63=5,"SIM","")</f>
        <v/>
      </c>
      <c r="P63" s="77">
        <f>A63&amp;B63&amp;C63&amp;E63&amp;G63&amp;EDATE(J63,0)</f>
        <v/>
      </c>
      <c r="Q63" s="68">
        <f>IF(A63=0,"",VLOOKUP($A63,RESUMO!$A$8:$B$83,2,FALSE))</f>
        <v/>
      </c>
    </row>
    <row r="64">
      <c r="A64" s="40" t="n">
        <v>45646</v>
      </c>
      <c r="B64" s="57" t="n">
        <v>1</v>
      </c>
      <c r="C64" t="inlineStr">
        <is>
          <t>00010792639693</t>
        </is>
      </c>
      <c r="D64" t="inlineStr">
        <is>
          <t>LEANDRO ALEMIDA LOPES</t>
        </is>
      </c>
      <c r="E64" t="inlineStr">
        <is>
          <t>SALÁRIO</t>
        </is>
      </c>
      <c r="G64" s="58" t="n">
        <v>762.72</v>
      </c>
      <c r="H64" t="n">
        <v>1</v>
      </c>
      <c r="I64" s="58" t="n">
        <v>762.72</v>
      </c>
      <c r="J64" s="40" t="n">
        <v>45646</v>
      </c>
      <c r="K64" t="inlineStr">
        <is>
          <t>MO</t>
        </is>
      </c>
      <c r="L64" t="inlineStr">
        <is>
          <t>PIX: 10792639693</t>
        </is>
      </c>
      <c r="N64">
        <f>IF(ISERROR(SEARCH("NF",E64,1)),"NÃO","SIM")</f>
        <v/>
      </c>
      <c r="O64">
        <f>IF($B64=5,"SIM","")</f>
        <v/>
      </c>
      <c r="P64" s="77">
        <f>A64&amp;B64&amp;C64&amp;E64&amp;G64&amp;EDATE(J64,0)</f>
        <v/>
      </c>
      <c r="Q64" s="68">
        <f>IF(A64=0,"",VLOOKUP($A64,RESUMO!$A$8:$B$83,2,FALSE))</f>
        <v/>
      </c>
    </row>
    <row r="65">
      <c r="A65" s="40" t="n">
        <v>45646</v>
      </c>
      <c r="B65" s="57" t="n">
        <v>1</v>
      </c>
      <c r="C65" t="inlineStr">
        <is>
          <t>00010792639693</t>
        </is>
      </c>
      <c r="D65" t="inlineStr">
        <is>
          <t>LEANDRO ALEMIDA LOPES</t>
        </is>
      </c>
      <c r="E65" t="inlineStr">
        <is>
          <t>13º SALÁRIO</t>
        </is>
      </c>
      <c r="G65" s="58" t="n">
        <v>157.49</v>
      </c>
      <c r="H65" t="n">
        <v>1</v>
      </c>
      <c r="I65" s="58" t="n">
        <v>157.49</v>
      </c>
      <c r="J65" s="40" t="n">
        <v>45646</v>
      </c>
      <c r="K65" t="inlineStr">
        <is>
          <t>MO</t>
        </is>
      </c>
      <c r="L65" t="inlineStr">
        <is>
          <t>PIX: 10792639693</t>
        </is>
      </c>
      <c r="N65">
        <f>IF(ISERROR(SEARCH("NF",E65,1)),"NÃO","SIM")</f>
        <v/>
      </c>
      <c r="O65">
        <f>IF($B65=5,"SIM","")</f>
        <v/>
      </c>
      <c r="P65" s="77">
        <f>A65&amp;B65&amp;C65&amp;E65&amp;G65&amp;EDATE(J65,0)</f>
        <v/>
      </c>
      <c r="Q65" s="68">
        <f>IF(A65=0,"",VLOOKUP($A65,RESUMO!$A$8:$B$83,2,FALSE))</f>
        <v/>
      </c>
    </row>
    <row r="66">
      <c r="A66" s="40" t="n">
        <v>45646</v>
      </c>
      <c r="B66" s="57" t="n">
        <v>1</v>
      </c>
      <c r="C66" t="inlineStr">
        <is>
          <t>00098196758715</t>
        </is>
      </c>
      <c r="D66" t="inlineStr">
        <is>
          <t>MOISÉS ROSA DIAS</t>
        </is>
      </c>
      <c r="E66" t="inlineStr">
        <is>
          <t>DIÁRIA</t>
        </is>
      </c>
      <c r="G66" s="58" t="n">
        <v>150</v>
      </c>
      <c r="H66" t="n">
        <v>2</v>
      </c>
      <c r="I66" s="58" t="n">
        <v>300</v>
      </c>
      <c r="J66" s="40" t="n">
        <v>45646</v>
      </c>
      <c r="K66" t="inlineStr">
        <is>
          <t>MO</t>
        </is>
      </c>
      <c r="L66" t="inlineStr">
        <is>
          <t>PIX: 98196758715</t>
        </is>
      </c>
      <c r="N66">
        <f>IF(ISERROR(SEARCH("NF",E66,1)),"NÃO","SIM")</f>
        <v/>
      </c>
      <c r="O66">
        <f>IF($B66=5,"SIM","")</f>
        <v/>
      </c>
      <c r="P66" s="77">
        <f>A66&amp;B66&amp;C66&amp;E66&amp;G66&amp;EDATE(J66,0)</f>
        <v/>
      </c>
      <c r="Q66" s="68">
        <f>IF(A66=0,"",VLOOKUP($A66,RESUMO!$A$8:$B$83,2,FALSE))</f>
        <v/>
      </c>
    </row>
    <row r="67">
      <c r="A67" s="40" t="n">
        <v>45646</v>
      </c>
      <c r="B67" s="57" t="n">
        <v>1</v>
      </c>
      <c r="C67" t="inlineStr">
        <is>
          <t>00098196758715</t>
        </is>
      </c>
      <c r="D67" t="inlineStr">
        <is>
          <t>MOISÉS ROSA DIAS</t>
        </is>
      </c>
      <c r="E67" t="inlineStr">
        <is>
          <t>SALÁRIO</t>
        </is>
      </c>
      <c r="G67" s="58" t="n">
        <v>762.72</v>
      </c>
      <c r="H67" t="n">
        <v>1</v>
      </c>
      <c r="I67" s="58" t="n">
        <v>762.72</v>
      </c>
      <c r="J67" s="40" t="n">
        <v>45646</v>
      </c>
      <c r="K67" t="inlineStr">
        <is>
          <t>MO</t>
        </is>
      </c>
      <c r="L67" t="inlineStr">
        <is>
          <t>PIX: 98196758715</t>
        </is>
      </c>
      <c r="N67">
        <f>IF(ISERROR(SEARCH("NF",E67,1)),"NÃO","SIM")</f>
        <v/>
      </c>
      <c r="O67">
        <f>IF($B67=5,"SIM","")</f>
        <v/>
      </c>
      <c r="P67" s="77">
        <f>A67&amp;B67&amp;C67&amp;E67&amp;G67&amp;EDATE(J67,0)</f>
        <v/>
      </c>
      <c r="Q67" s="68">
        <f>IF(A67=0,"",VLOOKUP($A67,RESUMO!$A$8:$B$83,2,FALSE))</f>
        <v/>
      </c>
    </row>
    <row r="68">
      <c r="A68" s="40" t="n">
        <v>45646</v>
      </c>
      <c r="B68" s="57" t="n">
        <v>1</v>
      </c>
      <c r="C68" t="inlineStr">
        <is>
          <t>00098196758715</t>
        </is>
      </c>
      <c r="D68" t="inlineStr">
        <is>
          <t>MOISÉS ROSA DIAS</t>
        </is>
      </c>
      <c r="E68" t="inlineStr">
        <is>
          <t>13º SALÁRIO</t>
        </is>
      </c>
      <c r="G68" s="58" t="n">
        <v>157.49</v>
      </c>
      <c r="H68" t="n">
        <v>1</v>
      </c>
      <c r="I68" s="58" t="n">
        <v>157.49</v>
      </c>
      <c r="J68" s="40" t="n">
        <v>45646</v>
      </c>
      <c r="K68" t="inlineStr">
        <is>
          <t>MO</t>
        </is>
      </c>
      <c r="L68" t="inlineStr">
        <is>
          <t>PIX: 98196758715</t>
        </is>
      </c>
      <c r="N68">
        <f>IF(ISERROR(SEARCH("NF",E68,1)),"NÃO","SIM")</f>
        <v/>
      </c>
      <c r="O68">
        <f>IF($B68=5,"SIM","")</f>
        <v/>
      </c>
      <c r="P68" s="77">
        <f>A68&amp;B68&amp;C68&amp;E68&amp;G68&amp;EDATE(J68,0)</f>
        <v/>
      </c>
      <c r="Q68" s="68">
        <f>IF(A68=0,"",VLOOKUP($A68,RESUMO!$A$8:$B$83,2,FALSE))</f>
        <v/>
      </c>
    </row>
    <row r="69">
      <c r="A69" s="40" t="n">
        <v>45646</v>
      </c>
      <c r="B69" s="57" t="n">
        <v>2</v>
      </c>
      <c r="C69" t="inlineStr">
        <is>
          <t>00042224853653</t>
        </is>
      </c>
      <c r="D69" t="inlineStr">
        <is>
          <t>ALVIMAR ELAIR COSTA</t>
        </is>
      </c>
      <c r="E69" t="inlineStr">
        <is>
          <t>EXECUÇÃO REDE HIDRÁULICA</t>
        </is>
      </c>
      <c r="G69" s="58" t="n">
        <v>21000</v>
      </c>
      <c r="H69" t="n">
        <v>1</v>
      </c>
      <c r="I69" s="58" t="n">
        <v>21000</v>
      </c>
      <c r="J69" s="40" t="n">
        <v>45646</v>
      </c>
      <c r="K69" t="inlineStr">
        <is>
          <t>SERV</t>
        </is>
      </c>
      <c r="L69" t="inlineStr">
        <is>
          <t>CEF 13 - 87 1430498</t>
        </is>
      </c>
      <c r="N69">
        <f>IF(ISERROR(SEARCH("NF",E69,1)),"NÃO","SIM")</f>
        <v/>
      </c>
      <c r="O69">
        <f>IF($B69=5,"SIM","")</f>
        <v/>
      </c>
      <c r="P69" s="77">
        <f>A69&amp;B69&amp;C69&amp;E69&amp;G69&amp;EDATE(J69,0)</f>
        <v/>
      </c>
      <c r="Q69" s="68">
        <f>IF(A69=0,"",VLOOKUP($A69,RESUMO!$A$8:$B$83,2,FALSE))</f>
        <v/>
      </c>
    </row>
    <row r="70">
      <c r="A70" s="40" t="n">
        <v>45646</v>
      </c>
      <c r="B70" s="57" t="n">
        <v>3</v>
      </c>
      <c r="C70" t="inlineStr">
        <is>
          <t>07409393000130</t>
        </is>
      </c>
      <c r="D70" t="inlineStr">
        <is>
          <t>LOCFER</t>
        </is>
      </c>
      <c r="E70" t="inlineStr">
        <is>
          <t>DUTO DE ENTULHO - NF 27122</t>
        </is>
      </c>
      <c r="G70" s="58" t="n">
        <v>315</v>
      </c>
      <c r="H70" t="n">
        <v>1</v>
      </c>
      <c r="I70" s="58" t="n">
        <v>315</v>
      </c>
      <c r="J70" s="40" t="n">
        <v>45665</v>
      </c>
      <c r="K70" t="inlineStr">
        <is>
          <t>LOC</t>
        </is>
      </c>
      <c r="L70" t="inlineStr">
        <is>
          <t>-</t>
        </is>
      </c>
      <c r="N70">
        <f>IF(ISERROR(SEARCH("NF",E70,1)),"NÃO","SIM")</f>
        <v/>
      </c>
      <c r="O70">
        <f>IF($B70=5,"SIM","")</f>
        <v/>
      </c>
      <c r="P70" s="77">
        <f>A70&amp;B70&amp;C70&amp;E70&amp;G70&amp;EDATE(J70,0)</f>
        <v/>
      </c>
      <c r="Q70" s="68">
        <f>IF(A70=0,"",VLOOKUP($A70,RESUMO!$A$8:$B$83,2,FALSE))</f>
        <v/>
      </c>
    </row>
    <row r="71">
      <c r="A71" s="40" t="n">
        <v>45646</v>
      </c>
      <c r="B71" s="57" t="n">
        <v>3</v>
      </c>
      <c r="C71" t="inlineStr">
        <is>
          <t>07409393000130</t>
        </is>
      </c>
      <c r="D71" t="inlineStr">
        <is>
          <t>LOCFER</t>
        </is>
      </c>
      <c r="E71" t="inlineStr">
        <is>
          <t>MARTELO - NF 26979</t>
        </is>
      </c>
      <c r="G71" s="58" t="n">
        <v>290</v>
      </c>
      <c r="H71" t="n">
        <v>1</v>
      </c>
      <c r="I71" s="58" t="n">
        <v>290</v>
      </c>
      <c r="J71" s="40" t="n">
        <v>45653</v>
      </c>
      <c r="K71" t="inlineStr">
        <is>
          <t>LOC</t>
        </is>
      </c>
      <c r="L71" t="inlineStr">
        <is>
          <t>-</t>
        </is>
      </c>
      <c r="N71">
        <f>IF(ISERROR(SEARCH("NF",E71,1)),"NÃO","SIM")</f>
        <v/>
      </c>
      <c r="O71">
        <f>IF($B71=5,"SIM","")</f>
        <v/>
      </c>
      <c r="P71" s="77">
        <f>A71&amp;B71&amp;C71&amp;E71&amp;G71&amp;EDATE(J71,0)</f>
        <v/>
      </c>
      <c r="Q71" s="68">
        <f>IF(A71=0,"",VLOOKUP($A71,RESUMO!$A$8:$B$83,2,FALSE))</f>
        <v/>
      </c>
    </row>
    <row r="72">
      <c r="A72" s="40" t="n">
        <v>45646</v>
      </c>
      <c r="B72" s="57" t="n">
        <v>3</v>
      </c>
      <c r="C72" t="inlineStr">
        <is>
          <t>07409393000130</t>
        </is>
      </c>
      <c r="D72" t="inlineStr">
        <is>
          <t>LOCFER</t>
        </is>
      </c>
      <c r="E72" t="inlineStr">
        <is>
          <t>MARTELOS E SERRA MARMORE - NF 27079</t>
        </is>
      </c>
      <c r="G72" s="58" t="n">
        <v>655</v>
      </c>
      <c r="H72" t="n">
        <v>1</v>
      </c>
      <c r="I72" s="58" t="n">
        <v>655</v>
      </c>
      <c r="J72" s="40" t="n">
        <v>45659</v>
      </c>
      <c r="K72" t="inlineStr">
        <is>
          <t>LOC</t>
        </is>
      </c>
      <c r="L72" t="inlineStr">
        <is>
          <t>-</t>
        </is>
      </c>
      <c r="N72">
        <f>IF(ISERROR(SEARCH("NF",E72,1)),"NÃO","SIM")</f>
        <v/>
      </c>
      <c r="O72">
        <f>IF($B72=5,"SIM","")</f>
        <v/>
      </c>
      <c r="P72" s="77">
        <f>A72&amp;B72&amp;C72&amp;E72&amp;G72&amp;EDATE(J72,0)</f>
        <v/>
      </c>
      <c r="Q72" s="68">
        <f>IF(A72=0,"",VLOOKUP($A72,RESUMO!$A$8:$B$83,2,FALSE))</f>
        <v/>
      </c>
    </row>
    <row r="73">
      <c r="A73" s="40" t="n">
        <v>45646</v>
      </c>
      <c r="B73" s="57" t="n">
        <v>3</v>
      </c>
      <c r="C73" t="inlineStr">
        <is>
          <t>38727707000177</t>
        </is>
      </c>
      <c r="D73" t="inlineStr">
        <is>
          <t>PASI SEGURO</t>
        </is>
      </c>
      <c r="E73" t="inlineStr">
        <is>
          <t>SEGURO COLABORADORES</t>
        </is>
      </c>
      <c r="G73" s="58" t="n">
        <v>90.44</v>
      </c>
      <c r="H73" t="n">
        <v>1</v>
      </c>
      <c r="I73" s="58" t="n">
        <v>90.44</v>
      </c>
      <c r="J73" s="40" t="n">
        <v>45657</v>
      </c>
      <c r="K73" t="inlineStr">
        <is>
          <t>MO</t>
        </is>
      </c>
      <c r="L73" t="inlineStr">
        <is>
          <t>-</t>
        </is>
      </c>
      <c r="N73">
        <f>IF(ISERROR(SEARCH("NF",E73,1)),"NÃO","SIM")</f>
        <v/>
      </c>
      <c r="O73">
        <f>IF($B73=5,"SIM","")</f>
        <v/>
      </c>
      <c r="P73" s="77">
        <f>A73&amp;B73&amp;C73&amp;E73&amp;G73&amp;EDATE(J73,0)</f>
        <v/>
      </c>
      <c r="Q73" s="68">
        <f>IF(A73=0,"",VLOOKUP($A73,RESUMO!$A$8:$B$83,2,FALSE))</f>
        <v/>
      </c>
    </row>
    <row r="74">
      <c r="A74" s="40" t="n">
        <v>45646</v>
      </c>
      <c r="B74" s="57" t="n">
        <v>3</v>
      </c>
      <c r="C74" t="inlineStr">
        <is>
          <t>36567323000109</t>
        </is>
      </c>
      <c r="D74" t="inlineStr">
        <is>
          <t>OI LOCADORA DE CAÇAMBAS</t>
        </is>
      </c>
      <c r="E74" t="inlineStr">
        <is>
          <t>LOCAÇÃO DE CAÇAMBAS - NF 4827</t>
        </is>
      </c>
      <c r="G74" s="58" t="n">
        <v>3300</v>
      </c>
      <c r="H74" t="n">
        <v>1</v>
      </c>
      <c r="I74" s="58" t="n">
        <v>3300</v>
      </c>
      <c r="J74" s="40" t="n">
        <v>45646</v>
      </c>
      <c r="K74" t="inlineStr">
        <is>
          <t>LOC</t>
        </is>
      </c>
      <c r="L74" t="inlineStr">
        <is>
          <t>-</t>
        </is>
      </c>
      <c r="N74">
        <f>IF(ISERROR(SEARCH("NF",E74,1)),"NÃO","SIM")</f>
        <v/>
      </c>
      <c r="O74">
        <f>IF($B74=5,"SIM","")</f>
        <v/>
      </c>
      <c r="P74" s="77">
        <f>A74&amp;B74&amp;C74&amp;E74&amp;G74&amp;EDATE(J74,0)</f>
        <v/>
      </c>
      <c r="Q74" s="68">
        <f>IF(A74=0,"",VLOOKUP($A74,RESUMO!$A$8:$B$83,2,FALSE))</f>
        <v/>
      </c>
    </row>
    <row r="75">
      <c r="A75" s="40" t="n">
        <v>45646</v>
      </c>
      <c r="B75" s="57" t="n">
        <v>3</v>
      </c>
      <c r="C75" t="inlineStr">
        <is>
          <t>32392731000116</t>
        </is>
      </c>
      <c r="D75" t="inlineStr">
        <is>
          <t>DEPÓSITO 040</t>
        </is>
      </c>
      <c r="E75" t="inlineStr">
        <is>
          <t>MATERIAIS DIVERSOS</t>
        </is>
      </c>
      <c r="G75" s="58" t="n">
        <v>670</v>
      </c>
      <c r="H75" t="n">
        <v>1</v>
      </c>
      <c r="I75" s="58" t="n">
        <v>670</v>
      </c>
      <c r="J75" s="40" t="n">
        <v>45649</v>
      </c>
      <c r="K75" t="inlineStr">
        <is>
          <t>MAT</t>
        </is>
      </c>
      <c r="L75" t="inlineStr">
        <is>
          <t>-</t>
        </is>
      </c>
      <c r="N75">
        <f>IF(ISERROR(SEARCH("NF",E75,1)),"NÃO","SIM")</f>
        <v/>
      </c>
      <c r="O75">
        <f>IF($B75=5,"SIM","")</f>
        <v/>
      </c>
      <c r="P75" s="77">
        <f>A75&amp;B75&amp;C75&amp;E75&amp;G75&amp;EDATE(J75,0)</f>
        <v/>
      </c>
      <c r="Q75" s="68">
        <f>IF(A75=0,"",VLOOKUP($A75,RESUMO!$A$8:$B$83,2,FALSE))</f>
        <v/>
      </c>
    </row>
    <row r="76">
      <c r="A76" s="40" t="n">
        <v>45646</v>
      </c>
      <c r="B76" s="57" t="n">
        <v>3</v>
      </c>
      <c r="C76" t="inlineStr">
        <is>
          <t>30104788000147</t>
        </is>
      </c>
      <c r="D76" t="inlineStr">
        <is>
          <t>COMERCIAL CARMO SION LTDA</t>
        </is>
      </c>
      <c r="E76" t="inlineStr">
        <is>
          <t>DISCO, MADEIRITE, MARTELO, PREGOS, SERROTE - NF 17269</t>
        </is>
      </c>
      <c r="G76" s="58" t="n">
        <v>1661.77</v>
      </c>
      <c r="H76" t="n">
        <v>1</v>
      </c>
      <c r="I76" s="58" t="n">
        <v>1661.77</v>
      </c>
      <c r="J76" s="40" t="n">
        <v>45653</v>
      </c>
      <c r="K76" t="inlineStr">
        <is>
          <t>MAT</t>
        </is>
      </c>
      <c r="L76" t="inlineStr">
        <is>
          <t>-</t>
        </is>
      </c>
      <c r="N76">
        <f>IF(ISERROR(SEARCH("NF",E76,1)),"NÃO","SIM")</f>
        <v/>
      </c>
      <c r="O76">
        <f>IF($B76=5,"SIM","")</f>
        <v/>
      </c>
      <c r="P76" s="77">
        <f>A76&amp;B76&amp;C76&amp;E76&amp;G76&amp;EDATE(J76,0)</f>
        <v/>
      </c>
      <c r="Q76" s="68">
        <f>IF(A76=0,"",VLOOKUP($A76,RESUMO!$A$8:$B$83,2,FALSE))</f>
        <v/>
      </c>
    </row>
    <row r="77">
      <c r="A77" s="40" t="n">
        <v>45646</v>
      </c>
      <c r="B77" s="57" t="n">
        <v>3</v>
      </c>
      <c r="C77" t="inlineStr">
        <is>
          <t>24200699000100</t>
        </is>
      </c>
      <c r="D77" t="inlineStr">
        <is>
          <t xml:space="preserve">ELITE EPIS </t>
        </is>
      </c>
      <c r="E77" t="inlineStr">
        <is>
          <t>EQUIPAMENTOS DE PROTEÇÃO - NF 112487</t>
        </is>
      </c>
      <c r="G77" s="58" t="n">
        <v>683.5</v>
      </c>
      <c r="H77" t="n">
        <v>1</v>
      </c>
      <c r="I77" s="58" t="n">
        <v>683.5</v>
      </c>
      <c r="J77" s="40" t="n">
        <v>45653</v>
      </c>
      <c r="K77" t="inlineStr">
        <is>
          <t>MO</t>
        </is>
      </c>
      <c r="L77" t="inlineStr">
        <is>
          <t>-</t>
        </is>
      </c>
      <c r="N77">
        <f>IF(ISERROR(SEARCH("NF",E77,1)),"NÃO","SIM")</f>
        <v/>
      </c>
      <c r="O77">
        <f>IF($B77=5,"SIM","")</f>
        <v/>
      </c>
      <c r="P77" s="77">
        <f>A77&amp;B77&amp;C77&amp;E77&amp;G77&amp;EDATE(J77,0)</f>
        <v/>
      </c>
      <c r="Q77" s="68">
        <f>IF(A77=0,"",VLOOKUP($A77,RESUMO!$A$8:$B$83,2,FALSE))</f>
        <v/>
      </c>
    </row>
    <row r="78">
      <c r="A78" s="40" t="n">
        <v>45646</v>
      </c>
      <c r="B78" s="57" t="n">
        <v>3</v>
      </c>
      <c r="C78" t="inlineStr">
        <is>
          <t>24654133000220</t>
        </is>
      </c>
      <c r="D78" t="inlineStr">
        <is>
          <t xml:space="preserve">PLIMAX PERSONA </t>
        </is>
      </c>
      <c r="E78" t="inlineStr">
        <is>
          <t>CESTAS BÁSICAS - NF 268590</t>
        </is>
      </c>
      <c r="G78" s="58" t="n">
        <v>1396.85</v>
      </c>
      <c r="H78" t="n">
        <v>1</v>
      </c>
      <c r="I78" s="58" t="n">
        <v>1396.85</v>
      </c>
      <c r="J78" s="40" t="n">
        <v>45654</v>
      </c>
      <c r="K78" t="inlineStr">
        <is>
          <t>MO</t>
        </is>
      </c>
      <c r="L78" t="inlineStr">
        <is>
          <t>-</t>
        </is>
      </c>
      <c r="N78">
        <f>IF(ISERROR(SEARCH("NF",E78,1)),"NÃO","SIM")</f>
        <v/>
      </c>
      <c r="O78">
        <f>IF($B78=5,"SIM","")</f>
        <v/>
      </c>
      <c r="P78" s="77">
        <f>A78&amp;B78&amp;C78&amp;E78&amp;G78&amp;EDATE(J78,0)</f>
        <v/>
      </c>
      <c r="Q78" s="68">
        <f>IF(A78=0,"",VLOOKUP($A78,RESUMO!$A$8:$B$83,2,FALSE))</f>
        <v/>
      </c>
    </row>
    <row r="79">
      <c r="A79" s="40" t="n">
        <v>45646</v>
      </c>
      <c r="B79" s="57" t="n">
        <v>3</v>
      </c>
      <c r="C79" t="inlineStr">
        <is>
          <t>24654133000220</t>
        </is>
      </c>
      <c r="D79" t="inlineStr">
        <is>
          <t xml:space="preserve">PLIMAX PERSONA </t>
        </is>
      </c>
      <c r="E79" t="inlineStr">
        <is>
          <t>CESTAS DE NATAL - NF 269710</t>
        </is>
      </c>
      <c r="G79" s="58" t="n">
        <v>492.3</v>
      </c>
      <c r="H79" t="n">
        <v>1</v>
      </c>
      <c r="I79" s="58" t="n">
        <v>492.3</v>
      </c>
      <c r="J79" s="40" t="n">
        <v>45667</v>
      </c>
      <c r="K79" t="inlineStr">
        <is>
          <t>MO</t>
        </is>
      </c>
      <c r="L79" t="inlineStr">
        <is>
          <t>-</t>
        </is>
      </c>
      <c r="N79">
        <f>IF(ISERROR(SEARCH("NF",E79,1)),"NÃO","SIM")</f>
        <v/>
      </c>
      <c r="O79">
        <f>IF($B79=5,"SIM","")</f>
        <v/>
      </c>
      <c r="P79" s="77">
        <f>A79&amp;B79&amp;C79&amp;E79&amp;G79&amp;EDATE(J79,0)</f>
        <v/>
      </c>
      <c r="Q79" s="68">
        <f>IF(A79=0,"",VLOOKUP($A79,RESUMO!$A$8:$B$83,2,FALSE))</f>
        <v/>
      </c>
    </row>
    <row r="80">
      <c r="A80" s="40" t="n">
        <v>45646</v>
      </c>
      <c r="B80" s="57" t="n">
        <v>3</v>
      </c>
      <c r="C80" t="inlineStr">
        <is>
          <t>17250275000348</t>
        </is>
      </c>
      <c r="D80" t="inlineStr">
        <is>
          <t xml:space="preserve">CASA FERREIRA GONÇALVES </t>
        </is>
      </c>
      <c r="E80" t="inlineStr">
        <is>
          <t>MATERIAIS HIDRÁULICOS - NF 492750</t>
        </is>
      </c>
      <c r="G80" s="58" t="n">
        <v>590.0599999999999</v>
      </c>
      <c r="H80" t="n">
        <v>1</v>
      </c>
      <c r="I80" s="58" t="n">
        <v>590.0599999999999</v>
      </c>
      <c r="J80" s="40" t="n">
        <v>45649</v>
      </c>
      <c r="K80" t="inlineStr">
        <is>
          <t>MAT</t>
        </is>
      </c>
      <c r="L80" t="inlineStr">
        <is>
          <t>-</t>
        </is>
      </c>
      <c r="N80">
        <f>IF(ISERROR(SEARCH("NF",E80,1)),"NÃO","SIM")</f>
        <v/>
      </c>
      <c r="O80">
        <f>IF($B80=5,"SIM","")</f>
        <v/>
      </c>
      <c r="P80" s="77">
        <f>A80&amp;B80&amp;C80&amp;E80&amp;G80&amp;EDATE(J80,0)</f>
        <v/>
      </c>
      <c r="Q80" s="68">
        <f>IF(A80=0,"",VLOOKUP($A80,RESUMO!$A$8:$B$83,2,FALSE))</f>
        <v/>
      </c>
    </row>
    <row r="81">
      <c r="A81" s="40" t="n">
        <v>45646</v>
      </c>
      <c r="B81" s="57" t="n">
        <v>3</v>
      </c>
      <c r="C81" t="inlineStr">
        <is>
          <t>17250275000348</t>
        </is>
      </c>
      <c r="D81" t="inlineStr">
        <is>
          <t xml:space="preserve">CASA FERREIRA GONÇALVES </t>
        </is>
      </c>
      <c r="E81" t="inlineStr">
        <is>
          <t>MATERIAIS HIDRÁULICOS - NF 492645</t>
        </is>
      </c>
      <c r="G81" s="58" t="n">
        <v>5008.5</v>
      </c>
      <c r="H81" t="n">
        <v>1</v>
      </c>
      <c r="I81" s="58" t="n">
        <v>5008.5</v>
      </c>
      <c r="J81" s="40" t="n">
        <v>45650</v>
      </c>
      <c r="K81" t="inlineStr">
        <is>
          <t>MAT</t>
        </is>
      </c>
      <c r="L81" t="inlineStr">
        <is>
          <t>-</t>
        </is>
      </c>
      <c r="N81">
        <f>IF(ISERROR(SEARCH("NF",E81,1)),"NÃO","SIM")</f>
        <v/>
      </c>
      <c r="O81">
        <f>IF($B81=5,"SIM","")</f>
        <v/>
      </c>
      <c r="P81" s="77">
        <f>A81&amp;B81&amp;C81&amp;E81&amp;G81&amp;EDATE(J81,0)</f>
        <v/>
      </c>
      <c r="Q81" s="68">
        <f>IF(A81=0,"",VLOOKUP($A81,RESUMO!$A$8:$B$83,2,FALSE))</f>
        <v/>
      </c>
    </row>
    <row r="82">
      <c r="A82" s="40" t="n">
        <v>45646</v>
      </c>
      <c r="B82" s="57" t="n">
        <v>5</v>
      </c>
      <c r="C82" t="inlineStr">
        <is>
          <t>00394460000141</t>
        </is>
      </c>
      <c r="D82" t="inlineStr">
        <is>
          <t>INSS/IRRF</t>
        </is>
      </c>
      <c r="E82" t="inlineStr">
        <is>
          <t>REF. 13º SALÁRIO</t>
        </is>
      </c>
      <c r="G82" s="58" t="n">
        <v>359.18</v>
      </c>
      <c r="H82" t="n">
        <v>1</v>
      </c>
      <c r="I82" s="58" t="n">
        <v>359.18</v>
      </c>
      <c r="J82" s="40" t="n">
        <v>45646</v>
      </c>
      <c r="K82" t="inlineStr">
        <is>
          <t>MO</t>
        </is>
      </c>
      <c r="L82" t="inlineStr">
        <is>
          <t>-</t>
        </is>
      </c>
      <c r="N82">
        <f>IF(ISERROR(SEARCH("NF",E82,1)),"NÃO","SIM")</f>
        <v/>
      </c>
      <c r="O82">
        <f>IF($B82=5,"SIM","")</f>
        <v/>
      </c>
      <c r="P82" s="77">
        <f>A82&amp;B82&amp;C82&amp;E82&amp;G82&amp;EDATE(J82,0)</f>
        <v/>
      </c>
      <c r="Q82" s="68">
        <f>IF(A82=0,"",VLOOKUP($A82,RESUMO!$A$8:$B$83,2,FALSE))</f>
        <v/>
      </c>
    </row>
    <row r="83">
      <c r="A83" s="40" t="n">
        <v>45646</v>
      </c>
      <c r="B83" s="57" t="n">
        <v>5</v>
      </c>
      <c r="C83" t="inlineStr">
        <is>
          <t>44611590000164</t>
        </is>
      </c>
      <c r="D83" t="inlineStr">
        <is>
          <t>C3 TECNOLOGIA</t>
        </is>
      </c>
      <c r="E83" t="inlineStr">
        <is>
          <t>RELOGIO DE PONTO - NF 4456</t>
        </is>
      </c>
      <c r="G83" s="58" t="n">
        <v>660</v>
      </c>
      <c r="H83" t="n">
        <v>1</v>
      </c>
      <c r="I83" s="58" t="n">
        <v>660</v>
      </c>
      <c r="J83" s="40" t="n">
        <v>45639</v>
      </c>
      <c r="K83" t="inlineStr">
        <is>
          <t>MAT</t>
        </is>
      </c>
      <c r="L83" t="inlineStr">
        <is>
          <t>-</t>
        </is>
      </c>
      <c r="N83">
        <f>IF(ISERROR(SEARCH("NF",E83,1)),"NÃO","SIM")</f>
        <v/>
      </c>
      <c r="O83">
        <f>IF($B83=5,"SIM","")</f>
        <v/>
      </c>
      <c r="P83" s="77">
        <f>A83&amp;B83&amp;C83&amp;E83&amp;G83&amp;EDATE(J83,0)</f>
        <v/>
      </c>
      <c r="Q83" s="68">
        <f>IF(A83=0,"",VLOOKUP($A83,RESUMO!$A$8:$B$83,2,FALSE))</f>
        <v/>
      </c>
    </row>
    <row r="84">
      <c r="A84" s="40" t="n">
        <v>45646</v>
      </c>
      <c r="B84" s="57" t="n">
        <v>5</v>
      </c>
      <c r="C84" t="inlineStr">
        <is>
          <t>00003612083678</t>
        </is>
      </c>
      <c r="D84" t="inlineStr">
        <is>
          <t>GILSON LEITE</t>
        </is>
      </c>
      <c r="E84" t="inlineStr">
        <is>
          <t>VT E CAFÉ</t>
        </is>
      </c>
      <c r="G84" s="58" t="n">
        <v>384.8</v>
      </c>
      <c r="H84" t="n">
        <v>1</v>
      </c>
      <c r="I84" s="58" t="n">
        <v>384.8</v>
      </c>
      <c r="J84" s="40" t="n">
        <v>45646</v>
      </c>
      <c r="K84" t="inlineStr">
        <is>
          <t>MO</t>
        </is>
      </c>
      <c r="L84" t="inlineStr">
        <is>
          <t>PIX: 03612083678</t>
        </is>
      </c>
      <c r="N84">
        <f>IF(ISERROR(SEARCH("NF",E84,1)),"NÃO","SIM")</f>
        <v/>
      </c>
      <c r="O84">
        <f>IF($B84=5,"SIM","")</f>
        <v/>
      </c>
      <c r="P84" s="77">
        <f>A84&amp;B84&amp;C84&amp;E84&amp;G84&amp;EDATE(J84,0)</f>
        <v/>
      </c>
      <c r="Q84" s="68">
        <f>IF(A84=0,"",VLOOKUP($A84,RESUMO!$A$8:$B$83,2,FALSE))</f>
        <v/>
      </c>
    </row>
    <row r="85">
      <c r="A85" s="40" t="n">
        <v>45646</v>
      </c>
      <c r="B85" s="57" t="n">
        <v>5</v>
      </c>
      <c r="C85" t="inlineStr">
        <is>
          <t>00093261616687</t>
        </is>
      </c>
      <c r="D85" t="inlineStr">
        <is>
          <t>JOSÉ CARLOS DOS REIS</t>
        </is>
      </c>
      <c r="E85" t="inlineStr">
        <is>
          <t>VT E CAFÉ</t>
        </is>
      </c>
      <c r="G85" s="58" t="n">
        <v>208</v>
      </c>
      <c r="H85" t="n">
        <v>1</v>
      </c>
      <c r="I85" s="58" t="n">
        <v>208</v>
      </c>
      <c r="J85" s="40" t="n">
        <v>45646</v>
      </c>
      <c r="K85" t="inlineStr">
        <is>
          <t>MO</t>
        </is>
      </c>
      <c r="L85" t="inlineStr">
        <is>
          <t>PIX: 93261616687</t>
        </is>
      </c>
      <c r="N85">
        <f>IF(ISERROR(SEARCH("NF",E85,1)),"NÃO","SIM")</f>
        <v/>
      </c>
      <c r="O85">
        <f>IF($B85=5,"SIM","")</f>
        <v/>
      </c>
      <c r="P85" s="77">
        <f>A85&amp;B85&amp;C85&amp;E85&amp;G85&amp;EDATE(J85,0)</f>
        <v/>
      </c>
      <c r="Q85" s="68">
        <f>IF(A85=0,"",VLOOKUP($A85,RESUMO!$A$8:$B$83,2,FALSE))</f>
        <v/>
      </c>
    </row>
    <row r="86">
      <c r="A86" s="40" t="n">
        <v>45646</v>
      </c>
      <c r="B86" s="57" t="n">
        <v>5</v>
      </c>
      <c r="C86" t="inlineStr">
        <is>
          <t>00010792639693</t>
        </is>
      </c>
      <c r="D86" t="inlineStr">
        <is>
          <t>LEANDRO ALEMIDA LOPES</t>
        </is>
      </c>
      <c r="E86" t="inlineStr">
        <is>
          <t>VT E CAFÉ</t>
        </is>
      </c>
      <c r="G86" s="58" t="n">
        <v>208</v>
      </c>
      <c r="H86" t="n">
        <v>1</v>
      </c>
      <c r="I86" s="58" t="n">
        <v>208</v>
      </c>
      <c r="J86" s="40" t="n">
        <v>45646</v>
      </c>
      <c r="K86" t="inlineStr">
        <is>
          <t>MO</t>
        </is>
      </c>
      <c r="L86" t="inlineStr">
        <is>
          <t>PIX: 10792639693</t>
        </is>
      </c>
      <c r="N86">
        <f>IF(ISERROR(SEARCH("NF",E86,1)),"NÃO","SIM")</f>
        <v/>
      </c>
      <c r="O86">
        <f>IF($B86=5,"SIM","")</f>
        <v/>
      </c>
      <c r="P86" s="77">
        <f>A86&amp;B86&amp;C86&amp;E86&amp;G86&amp;EDATE(J86,0)</f>
        <v/>
      </c>
      <c r="Q86" s="68">
        <f>IF(A86=0,"",VLOOKUP($A86,RESUMO!$A$8:$B$83,2,FALSE))</f>
        <v/>
      </c>
    </row>
    <row r="87">
      <c r="A87" s="40" t="n">
        <v>45646</v>
      </c>
      <c r="B87" s="57" t="n">
        <v>5</v>
      </c>
      <c r="C87" t="inlineStr">
        <is>
          <t>00098196758715</t>
        </is>
      </c>
      <c r="D87" t="inlineStr">
        <is>
          <t>MOISÉS ROSA DIAS</t>
        </is>
      </c>
      <c r="E87" t="inlineStr">
        <is>
          <t>VT E CAFÉ</t>
        </is>
      </c>
      <c r="G87" s="58" t="n">
        <v>208</v>
      </c>
      <c r="H87" t="n">
        <v>1</v>
      </c>
      <c r="I87" s="58" t="n">
        <v>208</v>
      </c>
      <c r="J87" s="40" t="n">
        <v>45646</v>
      </c>
      <c r="K87" t="inlineStr">
        <is>
          <t>MO</t>
        </is>
      </c>
      <c r="L87" t="inlineStr">
        <is>
          <t>PIX: 98196758715</t>
        </is>
      </c>
      <c r="N87">
        <f>IF(ISERROR(SEARCH("NF",E87,1)),"NÃO","SIM")</f>
        <v/>
      </c>
      <c r="O87">
        <f>IF($B87=5,"SIM","")</f>
        <v/>
      </c>
      <c r="P87" s="77">
        <f>A87&amp;B87&amp;C87&amp;E87&amp;G87&amp;EDATE(J87,0)</f>
        <v/>
      </c>
      <c r="Q87" s="68">
        <f>IF(A87=0,"",VLOOKUP($A87,RESUMO!$A$8:$B$83,2,FALSE))</f>
        <v/>
      </c>
    </row>
    <row r="88">
      <c r="A88" s="40" t="n">
        <v>45646</v>
      </c>
      <c r="B88" s="57" t="n">
        <v>5</v>
      </c>
      <c r="C88" t="inlineStr">
        <is>
          <t>45671688000170</t>
        </is>
      </c>
      <c r="D88" t="inlineStr">
        <is>
          <t>ROSANA MARIA DE SOUZA</t>
        </is>
      </c>
      <c r="E88" t="inlineStr">
        <is>
          <t>INFRAESTRUTURA - ENTRADA</t>
        </is>
      </c>
      <c r="G88" s="58" t="n">
        <v>30500</v>
      </c>
      <c r="H88" t="n">
        <v>1</v>
      </c>
      <c r="I88" s="58" t="n">
        <v>30500</v>
      </c>
      <c r="J88" s="40" t="n">
        <v>45632</v>
      </c>
      <c r="K88" t="inlineStr">
        <is>
          <t>SERV</t>
        </is>
      </c>
      <c r="L88" t="inlineStr">
        <is>
          <t>PIX: 45671688000170</t>
        </is>
      </c>
      <c r="M88" t="inlineStr">
        <is>
          <t>AR CONDICIONADO</t>
        </is>
      </c>
      <c r="N88">
        <f>IF(ISERROR(SEARCH("NF",E88,1)),"NÃO","SIM")</f>
        <v/>
      </c>
      <c r="O88">
        <f>IF($B88=5,"SIM","")</f>
        <v/>
      </c>
      <c r="P88" s="77">
        <f>A88&amp;B88&amp;C88&amp;E88&amp;G88&amp;EDATE(J88,0)</f>
        <v/>
      </c>
      <c r="Q88" s="68">
        <f>IF(A88=0,"",VLOOKUP($A88,RESUMO!$A$8:$B$83,2,FALSE))</f>
        <v/>
      </c>
    </row>
    <row r="89">
      <c r="A89" s="40" t="n">
        <v>45646</v>
      </c>
      <c r="B89" s="57" t="n">
        <v>5</v>
      </c>
      <c r="C89" t="inlineStr">
        <is>
          <t>31189101000186</t>
        </is>
      </c>
      <c r="D89" t="inlineStr">
        <is>
          <t>BECKER PARTIC. E EMPREENDIMENTOS LTDA</t>
        </is>
      </c>
      <c r="E89" t="inlineStr">
        <is>
          <t>MATERIAIS DIVERSOS - NF A EMITIR</t>
        </is>
      </c>
      <c r="G89" s="58" t="n">
        <v>1839.5</v>
      </c>
      <c r="H89" t="n">
        <v>1</v>
      </c>
      <c r="I89" s="58" t="n">
        <v>1839.5</v>
      </c>
      <c r="J89" s="40" t="n">
        <v>45643</v>
      </c>
      <c r="K89" t="inlineStr">
        <is>
          <t>SERV</t>
        </is>
      </c>
      <c r="L89" t="inlineStr">
        <is>
          <t>-</t>
        </is>
      </c>
      <c r="N89">
        <f>IF(ISERROR(SEARCH("NF",E89,1)),"NÃO","SIM")</f>
        <v/>
      </c>
      <c r="O89">
        <f>IF($B89=5,"SIM","")</f>
        <v/>
      </c>
      <c r="P89" s="77">
        <f>A89&amp;B89&amp;C89&amp;E89&amp;G89&amp;EDATE(J89,0)</f>
        <v/>
      </c>
      <c r="Q89" s="68">
        <f>IF(A89=0,"",VLOOKUP($A89,RESUMO!$A$8:$B$83,2,FALSE))</f>
        <v/>
      </c>
    </row>
    <row r="90">
      <c r="A90" s="40" t="n">
        <v>45646</v>
      </c>
      <c r="B90" s="57" t="n">
        <v>5</v>
      </c>
      <c r="C90" t="inlineStr">
        <is>
          <t>00000000011983</t>
        </is>
      </c>
      <c r="D90" t="inlineStr">
        <is>
          <t>RENATO MARTINS GROSSI</t>
        </is>
      </c>
      <c r="E90" t="inlineStr">
        <is>
          <t>VISITA TÉCNICA</t>
        </is>
      </c>
      <c r="G90" s="58" t="n">
        <v>650</v>
      </c>
      <c r="H90" t="n">
        <v>1</v>
      </c>
      <c r="I90" s="58" t="n">
        <v>650</v>
      </c>
      <c r="J90" s="40" t="n">
        <v>45635</v>
      </c>
      <c r="K90" t="inlineStr">
        <is>
          <t>SERV</t>
        </is>
      </c>
      <c r="L90" t="inlineStr">
        <is>
          <t>PIX: 00000011983</t>
        </is>
      </c>
      <c r="M90" t="inlineStr">
        <is>
          <t>PROJETO ESTRUTURAL</t>
        </is>
      </c>
      <c r="N90">
        <f>IF(ISERROR(SEARCH("NF",E90,1)),"NÃO","SIM")</f>
        <v/>
      </c>
      <c r="O90">
        <f>IF($B90=5,"SIM","")</f>
        <v/>
      </c>
      <c r="P90" s="77">
        <f>A90&amp;B90&amp;C90&amp;E90&amp;G90&amp;EDATE(J90,0)</f>
        <v/>
      </c>
      <c r="Q90" s="68">
        <f>IF(A90=0,"",VLOOKUP($A90,RESUMO!$A$8:$B$83,2,FALSE))</f>
        <v/>
      </c>
    </row>
    <row r="91">
      <c r="A91" s="40" t="n">
        <v>45646</v>
      </c>
      <c r="B91" t="n">
        <v>7</v>
      </c>
      <c r="C91" t="inlineStr">
        <is>
          <t>30104762000107</t>
        </is>
      </c>
      <c r="D91" t="inlineStr">
        <is>
          <t>VASCONCELOS &amp; RINALDI ENGENHARIA</t>
        </is>
      </c>
      <c r="E91" t="inlineStr">
        <is>
          <t>ADM. OBRA REF. 2ª QUINZ. 12/2024</t>
        </is>
      </c>
      <c r="G91" s="58" t="n">
        <v>12124.509</v>
      </c>
      <c r="H91" t="n">
        <v>1</v>
      </c>
      <c r="I91" s="58" t="n">
        <v>12124.509</v>
      </c>
      <c r="J91" s="40" t="n">
        <v>45662</v>
      </c>
      <c r="K91" t="inlineStr">
        <is>
          <t>ADM</t>
        </is>
      </c>
      <c r="M91" t="inlineStr">
        <is>
          <t>LANÇAMENTO AUTOMÁTICO</t>
        </is>
      </c>
      <c r="N91">
        <f>IF(ISERROR(SEARCH("NF",E91,1)),"NÃO","SIM")</f>
        <v/>
      </c>
      <c r="O91">
        <f>IF($B91=5,"SIM","")</f>
        <v/>
      </c>
      <c r="P91" s="77">
        <f>A91&amp;B91&amp;C91&amp;E91&amp;G91&amp;EDATE(J91,0)</f>
        <v/>
      </c>
      <c r="Q91" s="68">
        <f>IF(A91=0,"",VLOOKUP($A91,RESUMO!$A$8:$B$83,2,FALSE))</f>
        <v/>
      </c>
    </row>
    <row r="92">
      <c r="A92" s="40" t="n">
        <v>45662</v>
      </c>
      <c r="B92" s="57" t="n">
        <v>1</v>
      </c>
      <c r="C92" t="inlineStr">
        <is>
          <t>00013761660626</t>
        </is>
      </c>
      <c r="D92" t="inlineStr">
        <is>
          <t>BRUNO OLIVEIRA</t>
        </is>
      </c>
      <c r="E92" t="inlineStr">
        <is>
          <t>DIÁRIA</t>
        </is>
      </c>
      <c r="G92" s="58" t="n">
        <v>150</v>
      </c>
      <c r="H92" t="n">
        <v>9</v>
      </c>
      <c r="I92" s="58" t="n">
        <v>1350</v>
      </c>
      <c r="J92" s="40" t="n">
        <v>45664</v>
      </c>
      <c r="K92" t="inlineStr">
        <is>
          <t>MO</t>
        </is>
      </c>
      <c r="L92" t="inlineStr">
        <is>
          <t>PIX: 13761660626</t>
        </is>
      </c>
      <c r="N92">
        <f>IF(ISERROR(SEARCH("NF",E92,1)),"NÃO","SIM")</f>
        <v/>
      </c>
      <c r="O92">
        <f>IF($B92=5,"SIM","")</f>
        <v/>
      </c>
      <c r="P92" s="77">
        <f>A92&amp;B92&amp;C92&amp;E92&amp;G92&amp;EDATE(J92,0)</f>
        <v/>
      </c>
      <c r="Q92" s="68">
        <f>IF(A92=0,"",VLOOKUP($A92,RESUMO!$A$8:$B$83,2,FALSE))</f>
        <v/>
      </c>
    </row>
    <row r="93">
      <c r="A93" s="40" t="n">
        <v>45662</v>
      </c>
      <c r="B93" s="57" t="n">
        <v>1</v>
      </c>
      <c r="C93" t="inlineStr">
        <is>
          <t>00003612083678</t>
        </is>
      </c>
      <c r="D93" t="inlineStr">
        <is>
          <t>GILSON LEITE</t>
        </is>
      </c>
      <c r="E93" t="inlineStr">
        <is>
          <t>SALÁRIO</t>
        </is>
      </c>
      <c r="G93" s="58" t="n">
        <v>2177.37</v>
      </c>
      <c r="H93" t="n">
        <v>1</v>
      </c>
      <c r="I93" s="58" t="n">
        <v>2177.37</v>
      </c>
      <c r="J93" s="40" t="n">
        <v>45664</v>
      </c>
      <c r="K93" t="inlineStr">
        <is>
          <t>MO</t>
        </is>
      </c>
      <c r="L93" t="inlineStr">
        <is>
          <t>PIX: 03612083678</t>
        </is>
      </c>
      <c r="N93">
        <f>IF(ISERROR(SEARCH("NF",E93,1)),"NÃO","SIM")</f>
        <v/>
      </c>
      <c r="O93">
        <f>IF($B93=5,"SIM","")</f>
        <v/>
      </c>
      <c r="P93" s="77">
        <f>A93&amp;B93&amp;C93&amp;E93&amp;G93&amp;EDATE(J93,0)</f>
        <v/>
      </c>
      <c r="Q93" s="68">
        <f>IF(A93=0,"",VLOOKUP($A93,RESUMO!$A$8:$B$83,2,FALSE))</f>
        <v/>
      </c>
    </row>
    <row r="94">
      <c r="A94" s="40" t="n">
        <v>45662</v>
      </c>
      <c r="B94" s="57" t="n">
        <v>1</v>
      </c>
      <c r="C94" t="inlineStr">
        <is>
          <t>00003612083678</t>
        </is>
      </c>
      <c r="D94" t="inlineStr">
        <is>
          <t>GILSON LEITE</t>
        </is>
      </c>
      <c r="E94" t="inlineStr">
        <is>
          <t>TRANSPORTE</t>
        </is>
      </c>
      <c r="G94" s="58" t="n">
        <v>26.4</v>
      </c>
      <c r="H94" t="n">
        <v>28</v>
      </c>
      <c r="I94" s="58" t="n">
        <v>739.2</v>
      </c>
      <c r="J94" s="40" t="n">
        <v>45664</v>
      </c>
      <c r="K94" t="inlineStr">
        <is>
          <t>MO</t>
        </is>
      </c>
      <c r="L94" t="inlineStr">
        <is>
          <t>PIX: 03612083678</t>
        </is>
      </c>
      <c r="N94">
        <f>IF(ISERROR(SEARCH("NF",E94,1)),"NÃO","SIM")</f>
        <v/>
      </c>
      <c r="O94">
        <f>IF($B94=5,"SIM","")</f>
        <v/>
      </c>
      <c r="P94" s="77">
        <f>A94&amp;B94&amp;C94&amp;E94&amp;G94&amp;EDATE(J94,0)</f>
        <v/>
      </c>
      <c r="Q94" s="68">
        <f>IF(A94=0,"",VLOOKUP($A94,RESUMO!$A$8:$B$83,2,FALSE))</f>
        <v/>
      </c>
    </row>
    <row r="95">
      <c r="A95" s="40" t="n">
        <v>45662</v>
      </c>
      <c r="B95" s="57" t="n">
        <v>1</v>
      </c>
      <c r="C95" t="inlineStr">
        <is>
          <t>00003612083678</t>
        </is>
      </c>
      <c r="D95" t="inlineStr">
        <is>
          <t>GILSON LEITE</t>
        </is>
      </c>
      <c r="E95" t="inlineStr">
        <is>
          <t>CAFÉ</t>
        </is>
      </c>
      <c r="G95" s="58" t="n">
        <v>4</v>
      </c>
      <c r="H95" t="n">
        <v>28</v>
      </c>
      <c r="I95" s="58" t="n">
        <v>112</v>
      </c>
      <c r="J95" s="40" t="n">
        <v>45664</v>
      </c>
      <c r="K95" t="inlineStr">
        <is>
          <t>MO</t>
        </is>
      </c>
      <c r="L95" t="inlineStr">
        <is>
          <t>PIX: 03612083678</t>
        </is>
      </c>
      <c r="N95">
        <f>IF(ISERROR(SEARCH("NF",E95,1)),"NÃO","SIM")</f>
        <v/>
      </c>
      <c r="O95">
        <f>IF($B95=5,"SIM","")</f>
        <v/>
      </c>
      <c r="P95" s="77">
        <f>A95&amp;B95&amp;C95&amp;E95&amp;G95&amp;EDATE(J95,0)</f>
        <v/>
      </c>
      <c r="Q95" s="68">
        <f>IF(A95=0,"",VLOOKUP($A95,RESUMO!$A$8:$B$83,2,FALSE))</f>
        <v/>
      </c>
    </row>
    <row r="96">
      <c r="A96" s="40" t="n">
        <v>45662</v>
      </c>
      <c r="B96" s="57" t="n">
        <v>1</v>
      </c>
      <c r="C96" t="inlineStr">
        <is>
          <t>00018240824609</t>
        </is>
      </c>
      <c r="D96" t="inlineStr">
        <is>
          <t>ITALO RAFAEL PINHO SANTOS</t>
        </is>
      </c>
      <c r="E96" t="inlineStr">
        <is>
          <t>DIÁRIA</t>
        </is>
      </c>
      <c r="G96" s="58" t="n">
        <v>170</v>
      </c>
      <c r="H96" t="n">
        <v>4</v>
      </c>
      <c r="I96" s="58" t="n">
        <v>680</v>
      </c>
      <c r="J96" s="40" t="n">
        <v>45664</v>
      </c>
      <c r="K96" t="inlineStr">
        <is>
          <t>MO</t>
        </is>
      </c>
      <c r="L96" t="inlineStr">
        <is>
          <t>PIX: 18240824609</t>
        </is>
      </c>
      <c r="N96">
        <f>IF(ISERROR(SEARCH("NF",E96,1)),"NÃO","SIM")</f>
        <v/>
      </c>
      <c r="O96">
        <f>IF($B96=5,"SIM","")</f>
        <v/>
      </c>
      <c r="P96" s="77">
        <f>A96&amp;B96&amp;C96&amp;E96&amp;G96&amp;EDATE(J96,0)</f>
        <v/>
      </c>
      <c r="Q96" s="68">
        <f>IF(A96=0,"",VLOOKUP($A96,RESUMO!$A$8:$B$83,2,FALSE))</f>
        <v/>
      </c>
    </row>
    <row r="97">
      <c r="A97" s="40" t="n">
        <v>45662</v>
      </c>
      <c r="B97" s="57" t="n">
        <v>1</v>
      </c>
      <c r="C97" t="inlineStr">
        <is>
          <t>00093261616687</t>
        </is>
      </c>
      <c r="D97" t="inlineStr">
        <is>
          <t>JOSÉ CARLOS DOS REIS</t>
        </is>
      </c>
      <c r="E97" t="inlineStr">
        <is>
          <t>SALÁRIO</t>
        </is>
      </c>
      <c r="G97" s="58" t="n">
        <v>1111.23</v>
      </c>
      <c r="H97" t="n">
        <v>1</v>
      </c>
      <c r="I97" s="58" t="n">
        <v>1111.23</v>
      </c>
      <c r="J97" s="40" t="n">
        <v>45664</v>
      </c>
      <c r="K97" t="inlineStr">
        <is>
          <t>MO</t>
        </is>
      </c>
      <c r="L97" t="inlineStr">
        <is>
          <t>PIX: 93261616687</t>
        </is>
      </c>
      <c r="N97">
        <f>IF(ISERROR(SEARCH("NF",E97,1)),"NÃO","SIM")</f>
        <v/>
      </c>
      <c r="O97">
        <f>IF($B97=5,"SIM","")</f>
        <v/>
      </c>
      <c r="P97" s="77">
        <f>A97&amp;B97&amp;C97&amp;E97&amp;G97&amp;EDATE(J97,0)</f>
        <v/>
      </c>
      <c r="Q97" s="68">
        <f>IF(A97=0,"",VLOOKUP($A97,RESUMO!$A$8:$B$83,2,FALSE))</f>
        <v/>
      </c>
    </row>
    <row r="98">
      <c r="A98" s="40" t="n">
        <v>45662</v>
      </c>
      <c r="B98" s="57" t="n">
        <v>1</v>
      </c>
      <c r="C98" t="inlineStr">
        <is>
          <t>00093261616687</t>
        </is>
      </c>
      <c r="D98" t="inlineStr">
        <is>
          <t>JOSÉ CARLOS DOS REIS</t>
        </is>
      </c>
      <c r="E98" t="inlineStr">
        <is>
          <t>TRANSPORTE</t>
        </is>
      </c>
      <c r="G98" s="58" t="n">
        <v>12.8</v>
      </c>
      <c r="H98" t="n">
        <v>28</v>
      </c>
      <c r="I98" s="58" t="n">
        <v>358.4</v>
      </c>
      <c r="J98" s="40" t="n">
        <v>45664</v>
      </c>
      <c r="K98" t="inlineStr">
        <is>
          <t>MO</t>
        </is>
      </c>
      <c r="L98" t="inlineStr">
        <is>
          <t>PIX: 93261616687</t>
        </is>
      </c>
      <c r="N98">
        <f>IF(ISERROR(SEARCH("NF",E98,1)),"NÃO","SIM")</f>
        <v/>
      </c>
      <c r="O98">
        <f>IF($B98=5,"SIM","")</f>
        <v/>
      </c>
      <c r="P98" s="77">
        <f>A98&amp;B98&amp;C98&amp;E98&amp;G98&amp;EDATE(J98,0)</f>
        <v/>
      </c>
      <c r="Q98" s="68">
        <f>IF(A98=0,"",VLOOKUP($A98,RESUMO!$A$8:$B$83,2,FALSE))</f>
        <v/>
      </c>
    </row>
    <row r="99">
      <c r="A99" s="40" t="n">
        <v>45662</v>
      </c>
      <c r="B99" s="57" t="n">
        <v>1</v>
      </c>
      <c r="C99" t="inlineStr">
        <is>
          <t>00093261616687</t>
        </is>
      </c>
      <c r="D99" t="inlineStr">
        <is>
          <t>JOSÉ CARLOS DOS REIS</t>
        </is>
      </c>
      <c r="E99" t="inlineStr">
        <is>
          <t>CAFÉ</t>
        </is>
      </c>
      <c r="G99" s="58" t="n">
        <v>4</v>
      </c>
      <c r="H99" t="n">
        <v>28</v>
      </c>
      <c r="I99" s="58" t="n">
        <v>112</v>
      </c>
      <c r="J99" s="40" t="n">
        <v>45664</v>
      </c>
      <c r="K99" t="inlineStr">
        <is>
          <t>MO</t>
        </is>
      </c>
      <c r="L99" t="inlineStr">
        <is>
          <t>PIX: 93261616687</t>
        </is>
      </c>
      <c r="N99">
        <f>IF(ISERROR(SEARCH("NF",E99,1)),"NÃO","SIM")</f>
        <v/>
      </c>
      <c r="O99">
        <f>IF($B99=5,"SIM","")</f>
        <v/>
      </c>
      <c r="P99" s="77">
        <f>A99&amp;B99&amp;C99&amp;E99&amp;G99&amp;EDATE(J99,0)</f>
        <v/>
      </c>
      <c r="Q99" s="68">
        <f>IF(A99=0,"",VLOOKUP($A99,RESUMO!$A$8:$B$83,2,FALSE))</f>
        <v/>
      </c>
    </row>
    <row r="100">
      <c r="A100" s="40" t="n">
        <v>45662</v>
      </c>
      <c r="B100" s="57" t="n">
        <v>1</v>
      </c>
      <c r="C100" t="inlineStr">
        <is>
          <t>00010792639693</t>
        </is>
      </c>
      <c r="D100" t="inlineStr">
        <is>
          <t>LEANDRO ALEMIDA LOPES</t>
        </is>
      </c>
      <c r="E100" t="inlineStr">
        <is>
          <t>SALÁRIO</t>
        </is>
      </c>
      <c r="G100" s="58" t="n">
        <v>993.65</v>
      </c>
      <c r="H100" t="n">
        <v>1</v>
      </c>
      <c r="I100" s="58" t="n">
        <v>993.65</v>
      </c>
      <c r="J100" s="40" t="n">
        <v>45664</v>
      </c>
      <c r="K100" t="inlineStr">
        <is>
          <t>MO</t>
        </is>
      </c>
      <c r="L100" t="inlineStr">
        <is>
          <t>PIX: 10792639693</t>
        </is>
      </c>
      <c r="N100">
        <f>IF(ISERROR(SEARCH("NF",E100,1)),"NÃO","SIM")</f>
        <v/>
      </c>
      <c r="O100">
        <f>IF($B100=5,"SIM","")</f>
        <v/>
      </c>
      <c r="P100" s="77">
        <f>A100&amp;B100&amp;C100&amp;E100&amp;G100&amp;EDATE(J100,0)</f>
        <v/>
      </c>
      <c r="Q100" s="68">
        <f>IF(A100=0,"",VLOOKUP($A100,RESUMO!$A$8:$B$83,2,FALSE))</f>
        <v/>
      </c>
    </row>
    <row r="101">
      <c r="A101" s="40" t="n">
        <v>45662</v>
      </c>
      <c r="B101" s="57" t="n">
        <v>1</v>
      </c>
      <c r="C101" t="inlineStr">
        <is>
          <t>00010792639693</t>
        </is>
      </c>
      <c r="D101" t="inlineStr">
        <is>
          <t>LEANDRO ALEMIDA LOPES</t>
        </is>
      </c>
      <c r="E101" t="inlineStr">
        <is>
          <t>TRANSPORTE</t>
        </is>
      </c>
      <c r="G101" s="58" t="n">
        <v>12.8</v>
      </c>
      <c r="H101" t="n">
        <v>28</v>
      </c>
      <c r="I101" s="58" t="n">
        <v>358.4</v>
      </c>
      <c r="J101" s="40" t="n">
        <v>45664</v>
      </c>
      <c r="K101" t="inlineStr">
        <is>
          <t>MO</t>
        </is>
      </c>
      <c r="L101" t="inlineStr">
        <is>
          <t>PIX: 10792639693</t>
        </is>
      </c>
      <c r="N101">
        <f>IF(ISERROR(SEARCH("NF",E101,1)),"NÃO","SIM")</f>
        <v/>
      </c>
      <c r="O101">
        <f>IF($B101=5,"SIM","")</f>
        <v/>
      </c>
      <c r="P101" s="77">
        <f>A101&amp;B101&amp;C101&amp;E101&amp;G101&amp;EDATE(J101,0)</f>
        <v/>
      </c>
      <c r="Q101" s="68">
        <f>IF(A101=0,"",VLOOKUP($A101,RESUMO!$A$8:$B$83,2,FALSE))</f>
        <v/>
      </c>
    </row>
    <row r="102">
      <c r="A102" s="40" t="n">
        <v>45662</v>
      </c>
      <c r="B102" s="57" t="n">
        <v>1</v>
      </c>
      <c r="C102" t="inlineStr">
        <is>
          <t>00010792639693</t>
        </is>
      </c>
      <c r="D102" t="inlineStr">
        <is>
          <t>LEANDRO ALEMIDA LOPES</t>
        </is>
      </c>
      <c r="E102" t="inlineStr">
        <is>
          <t>CAFÉ</t>
        </is>
      </c>
      <c r="G102" s="58" t="n">
        <v>4</v>
      </c>
      <c r="H102" t="n">
        <v>28</v>
      </c>
      <c r="I102" s="58" t="n">
        <v>112</v>
      </c>
      <c r="J102" s="40" t="n">
        <v>45664</v>
      </c>
      <c r="K102" t="inlineStr">
        <is>
          <t>MO</t>
        </is>
      </c>
      <c r="L102" t="inlineStr">
        <is>
          <t>PIX: 10792639693</t>
        </is>
      </c>
      <c r="N102">
        <f>IF(ISERROR(SEARCH("NF",E102,1)),"NÃO","SIM")</f>
        <v/>
      </c>
      <c r="O102">
        <f>IF($B102=5,"SIM","")</f>
        <v/>
      </c>
      <c r="P102" s="77">
        <f>A102&amp;B102&amp;C102&amp;E102&amp;G102&amp;EDATE(J102,0)</f>
        <v/>
      </c>
      <c r="Q102" s="68">
        <f>IF(A102=0,"",VLOOKUP($A102,RESUMO!$A$8:$B$83,2,FALSE))</f>
        <v/>
      </c>
    </row>
    <row r="103">
      <c r="A103" s="40" t="n">
        <v>45662</v>
      </c>
      <c r="B103" s="57" t="n">
        <v>1</v>
      </c>
      <c r="C103" t="inlineStr">
        <is>
          <t>00098196758715</t>
        </is>
      </c>
      <c r="D103" t="inlineStr">
        <is>
          <t>MOISÉS ROSA DIAS</t>
        </is>
      </c>
      <c r="E103" t="inlineStr">
        <is>
          <t>SALÁRIO</t>
        </is>
      </c>
      <c r="G103" s="58" t="n">
        <v>993.65</v>
      </c>
      <c r="H103" t="n">
        <v>1</v>
      </c>
      <c r="I103" s="58" t="n">
        <v>993.65</v>
      </c>
      <c r="J103" s="40" t="n">
        <v>45664</v>
      </c>
      <c r="K103" t="inlineStr">
        <is>
          <t>MO</t>
        </is>
      </c>
      <c r="L103" t="inlineStr">
        <is>
          <t>PIX: 98196758715</t>
        </is>
      </c>
      <c r="N103">
        <f>IF(ISERROR(SEARCH("NF",E103,1)),"NÃO","SIM")</f>
        <v/>
      </c>
      <c r="O103">
        <f>IF($B103=5,"SIM","")</f>
        <v/>
      </c>
      <c r="P103" s="77">
        <f>A103&amp;B103&amp;C103&amp;E103&amp;G103&amp;EDATE(J103,0)</f>
        <v/>
      </c>
      <c r="Q103" s="68">
        <f>IF(A103=0,"",VLOOKUP($A103,RESUMO!$A$8:$B$83,2,FALSE))</f>
        <v/>
      </c>
    </row>
    <row r="104">
      <c r="A104" s="40" t="n">
        <v>45662</v>
      </c>
      <c r="B104" s="57" t="n">
        <v>1</v>
      </c>
      <c r="C104" t="inlineStr">
        <is>
          <t>00098196758715</t>
        </is>
      </c>
      <c r="D104" t="inlineStr">
        <is>
          <t>MOISÉS ROSA DIAS</t>
        </is>
      </c>
      <c r="E104" t="inlineStr">
        <is>
          <t>TRANSPORTE</t>
        </is>
      </c>
      <c r="G104" s="58" t="n">
        <v>12.8</v>
      </c>
      <c r="H104" t="n">
        <v>28</v>
      </c>
      <c r="I104" s="58" t="n">
        <v>358.4</v>
      </c>
      <c r="J104" s="40" t="n">
        <v>45664</v>
      </c>
      <c r="K104" t="inlineStr">
        <is>
          <t>MO</t>
        </is>
      </c>
      <c r="L104" t="inlineStr">
        <is>
          <t>PIX: 98196758715</t>
        </is>
      </c>
      <c r="N104">
        <f>IF(ISERROR(SEARCH("NF",E104,1)),"NÃO","SIM")</f>
        <v/>
      </c>
      <c r="O104">
        <f>IF($B104=5,"SIM","")</f>
        <v/>
      </c>
      <c r="P104" s="77">
        <f>A104&amp;B104&amp;C104&amp;E104&amp;G104&amp;EDATE(J104,0)</f>
        <v/>
      </c>
      <c r="Q104" s="68">
        <f>IF(A104=0,"",VLOOKUP($A104,RESUMO!$A$8:$B$83,2,FALSE))</f>
        <v/>
      </c>
    </row>
    <row r="105">
      <c r="A105" s="40" t="n">
        <v>45662</v>
      </c>
      <c r="B105" s="57" t="n">
        <v>1</v>
      </c>
      <c r="C105" t="inlineStr">
        <is>
          <t>00098196758715</t>
        </is>
      </c>
      <c r="D105" t="inlineStr">
        <is>
          <t>MOISÉS ROSA DIAS</t>
        </is>
      </c>
      <c r="E105" t="inlineStr">
        <is>
          <t>CAFÉ</t>
        </is>
      </c>
      <c r="G105" s="58" t="n">
        <v>4</v>
      </c>
      <c r="H105" t="n">
        <v>28</v>
      </c>
      <c r="I105" s="58" t="n">
        <v>112</v>
      </c>
      <c r="J105" s="40" t="n">
        <v>45664</v>
      </c>
      <c r="K105" t="inlineStr">
        <is>
          <t>MO</t>
        </is>
      </c>
      <c r="L105" t="inlineStr">
        <is>
          <t>PIX: 98196758715</t>
        </is>
      </c>
      <c r="N105">
        <f>IF(ISERROR(SEARCH("NF",E105,1)),"NÃO","SIM")</f>
        <v/>
      </c>
      <c r="O105">
        <f>IF($B105=5,"SIM","")</f>
        <v/>
      </c>
      <c r="P105" s="77">
        <f>A105&amp;B105&amp;C105&amp;E105&amp;G105&amp;EDATE(J105,0)</f>
        <v/>
      </c>
      <c r="Q105" s="68">
        <f>IF(A105=0,"",VLOOKUP($A105,RESUMO!$A$8:$B$83,2,FALSE))</f>
        <v/>
      </c>
    </row>
    <row r="106">
      <c r="A106" s="40" t="n">
        <v>45662</v>
      </c>
      <c r="B106" s="57" t="n">
        <v>2</v>
      </c>
      <c r="C106" t="inlineStr">
        <is>
          <t>00000000011207</t>
        </is>
      </c>
      <c r="D106" t="inlineStr">
        <is>
          <t>MOTOBOY</t>
        </is>
      </c>
      <c r="E106" t="inlineStr">
        <is>
          <t>REF. 01/2025</t>
        </is>
      </c>
      <c r="G106" s="58" t="n">
        <v>135</v>
      </c>
      <c r="H106" t="n">
        <v>1</v>
      </c>
      <c r="I106" s="58" t="n">
        <v>135</v>
      </c>
      <c r="J106" s="40" t="n">
        <v>45664</v>
      </c>
      <c r="K106" t="inlineStr">
        <is>
          <t>DIV</t>
        </is>
      </c>
      <c r="L106" t="inlineStr">
        <is>
          <t>PIX: 31995901635</t>
        </is>
      </c>
      <c r="N106">
        <f>IF(ISERROR(SEARCH("NF",E106,1)),"NÃO","SIM")</f>
        <v/>
      </c>
      <c r="O106">
        <f>IF($B106=5,"SIM","")</f>
        <v/>
      </c>
      <c r="P106" s="77">
        <f>A106&amp;B106&amp;C106&amp;E106&amp;G106&amp;EDATE(J106,0)</f>
        <v/>
      </c>
      <c r="Q106" s="68">
        <f>IF(A106=0,"",VLOOKUP($A106,RESUMO!$A$8:$B$83,2,FALSE))</f>
        <v/>
      </c>
    </row>
    <row r="107">
      <c r="A107" s="40" t="n">
        <v>45662</v>
      </c>
      <c r="B107" s="57" t="n">
        <v>2</v>
      </c>
      <c r="C107" t="inlineStr">
        <is>
          <t>00000000011398</t>
        </is>
      </c>
      <c r="D107" t="inlineStr">
        <is>
          <t>FOLHA DP</t>
        </is>
      </c>
      <c r="E107" t="inlineStr">
        <is>
          <t>REF. 01/2025</t>
        </is>
      </c>
      <c r="G107" s="58" t="n">
        <v>847.2</v>
      </c>
      <c r="H107" t="n">
        <v>1</v>
      </c>
      <c r="I107" s="58" t="n">
        <v>847.2</v>
      </c>
      <c r="J107" s="40" t="n">
        <v>45664</v>
      </c>
      <c r="K107" t="inlineStr">
        <is>
          <t>MO</t>
        </is>
      </c>
      <c r="L107" t="inlineStr">
        <is>
          <t>PIX: 31995901635</t>
        </is>
      </c>
      <c r="N107">
        <f>IF(ISERROR(SEARCH("NF",E107,1)),"NÃO","SIM")</f>
        <v/>
      </c>
      <c r="O107">
        <f>IF($B107=5,"SIM","")</f>
        <v/>
      </c>
      <c r="P107" s="77">
        <f>A107&amp;B107&amp;C107&amp;E107&amp;G107&amp;EDATE(J107,0)</f>
        <v/>
      </c>
      <c r="Q107" s="68">
        <f>IF(A107=0,"",VLOOKUP($A107,RESUMO!$A$8:$B$83,2,FALSE))</f>
        <v/>
      </c>
    </row>
    <row r="108">
      <c r="A108" s="40" t="n">
        <v>45662</v>
      </c>
      <c r="B108" s="57" t="n">
        <v>2</v>
      </c>
      <c r="C108" t="inlineStr">
        <is>
          <t>07834753000141</t>
        </is>
      </c>
      <c r="D108" t="inlineStr">
        <is>
          <t>ANCORA PAPELARIA</t>
        </is>
      </c>
      <c r="E108" t="inlineStr">
        <is>
          <t>CARIMBO - NF A EMITIR</t>
        </is>
      </c>
      <c r="G108" s="58" t="n">
        <v>25</v>
      </c>
      <c r="H108" t="n">
        <v>1</v>
      </c>
      <c r="I108" s="58" t="n">
        <v>25</v>
      </c>
      <c r="J108" s="40" t="n">
        <v>45664</v>
      </c>
      <c r="K108" t="inlineStr">
        <is>
          <t>SERV</t>
        </is>
      </c>
      <c r="L108" t="inlineStr">
        <is>
          <t>PIX: ancorapapelaria@gmail.com</t>
        </is>
      </c>
      <c r="N108">
        <f>IF(ISERROR(SEARCH("NF",E108,1)),"NÃO","SIM")</f>
        <v/>
      </c>
      <c r="O108">
        <f>IF($B108=5,"SIM","")</f>
        <v/>
      </c>
      <c r="P108" s="77">
        <f>A108&amp;B108&amp;C108&amp;E108&amp;G108&amp;EDATE(J108,0)</f>
        <v/>
      </c>
      <c r="Q108" s="68">
        <f>IF(A108=0,"",VLOOKUP($A108,RESUMO!$A$8:$B$83,2,FALSE))</f>
        <v/>
      </c>
    </row>
    <row r="109">
      <c r="A109" s="40" t="n">
        <v>45662</v>
      </c>
      <c r="B109" s="57" t="n">
        <v>2</v>
      </c>
      <c r="C109" t="inlineStr">
        <is>
          <t>00000000011126</t>
        </is>
      </c>
      <c r="D109" t="inlineStr">
        <is>
          <t>MHS MENSALIDADE</t>
        </is>
      </c>
      <c r="E109" t="inlineStr">
        <is>
          <t>REF. 01/2025 - NF A EMITIR</t>
        </is>
      </c>
      <c r="G109" s="58" t="n">
        <v>744</v>
      </c>
      <c r="H109" t="n">
        <v>1</v>
      </c>
      <c r="I109" s="58" t="n">
        <v>744</v>
      </c>
      <c r="J109" s="40" t="n">
        <v>45664</v>
      </c>
      <c r="K109" t="inlineStr">
        <is>
          <t>MO</t>
        </is>
      </c>
      <c r="L109" t="inlineStr">
        <is>
          <t>PIX: 31995901635</t>
        </is>
      </c>
      <c r="N109">
        <f>IF(ISERROR(SEARCH("NF",E109,1)),"NÃO","SIM")</f>
        <v/>
      </c>
      <c r="O109">
        <f>IF($B109=5,"SIM","")</f>
        <v/>
      </c>
      <c r="P109" s="77">
        <f>A109&amp;B109&amp;C109&amp;E109&amp;G109&amp;EDATE(J109,0)</f>
        <v/>
      </c>
      <c r="Q109" s="68">
        <f>IF(A109=0,"",VLOOKUP($A109,RESUMO!$A$8:$B$83,2,FALSE))</f>
        <v/>
      </c>
    </row>
    <row r="110">
      <c r="A110" s="40" t="n">
        <v>45662</v>
      </c>
      <c r="B110" s="57" t="n">
        <v>2</v>
      </c>
      <c r="C110" t="inlineStr">
        <is>
          <t>00042224853653</t>
        </is>
      </c>
      <c r="D110" t="inlineStr">
        <is>
          <t>ALVIMAR ELAIR COSTA</t>
        </is>
      </c>
      <c r="E110" t="inlineStr">
        <is>
          <t>EXECUÇÃO DE REDE HIDRÁULICA</t>
        </is>
      </c>
      <c r="G110" s="58" t="n">
        <v>15000</v>
      </c>
      <c r="H110" t="n">
        <v>1</v>
      </c>
      <c r="I110" s="58" t="n">
        <v>15000</v>
      </c>
      <c r="J110" s="40" t="n">
        <v>45664</v>
      </c>
      <c r="K110" t="inlineStr">
        <is>
          <t>SERV</t>
        </is>
      </c>
      <c r="L110" t="inlineStr">
        <is>
          <t>CEF 13 - 87 1430498</t>
        </is>
      </c>
      <c r="N110">
        <f>IF(ISERROR(SEARCH("NF",E110,1)),"NÃO","SIM")</f>
        <v/>
      </c>
      <c r="O110">
        <f>IF($B110=5,"SIM","")</f>
        <v/>
      </c>
      <c r="P110" s="77">
        <f>A110&amp;B110&amp;C110&amp;E110&amp;G110&amp;EDATE(J110,0)</f>
        <v/>
      </c>
      <c r="Q110" s="68">
        <f>IF(A110=0,"",VLOOKUP($A110,RESUMO!$A$8:$B$83,2,FALSE))</f>
        <v/>
      </c>
    </row>
    <row r="111">
      <c r="A111" s="40" t="n">
        <v>45662</v>
      </c>
      <c r="B111" s="57" t="n">
        <v>3</v>
      </c>
      <c r="C111" t="inlineStr">
        <is>
          <t>07409393000130</t>
        </is>
      </c>
      <c r="D111" t="inlineStr">
        <is>
          <t>LOCFER</t>
        </is>
      </c>
      <c r="E111" t="inlineStr">
        <is>
          <t>MARTELO, DUTO DE ENTULHO E MARTELETE</t>
        </is>
      </c>
      <c r="F111" t="inlineStr">
        <is>
          <t>27212</t>
        </is>
      </c>
      <c r="G111" s="58" t="n">
        <v>845</v>
      </c>
      <c r="H111" t="n">
        <v>1</v>
      </c>
      <c r="I111" s="58" t="n">
        <v>845</v>
      </c>
      <c r="J111" s="40" t="n">
        <v>45672</v>
      </c>
      <c r="K111" t="inlineStr">
        <is>
          <t>LOC</t>
        </is>
      </c>
      <c r="L111" t="inlineStr">
        <is>
          <t>-</t>
        </is>
      </c>
      <c r="N111">
        <f>IF(ISERROR(SEARCH("NF",E111,1)),"NÃO","SIM")</f>
        <v/>
      </c>
      <c r="O111">
        <f>IF($B111=5,"SIM","")</f>
        <v/>
      </c>
      <c r="P111" s="77">
        <f>A111&amp;B111&amp;C111&amp;E111&amp;G111&amp;EDATE(J111,0)</f>
        <v/>
      </c>
      <c r="Q111" s="68">
        <f>IF(A111=0,"",VLOOKUP($A111,RESUMO!$A$8:$B$83,2,FALSE))</f>
        <v/>
      </c>
    </row>
    <row r="112">
      <c r="A112" s="40" t="n">
        <v>45662</v>
      </c>
      <c r="B112" s="57" t="n">
        <v>3</v>
      </c>
      <c r="C112" t="inlineStr">
        <is>
          <t>07409393000130</t>
        </is>
      </c>
      <c r="D112" t="inlineStr">
        <is>
          <t>LOCFER</t>
        </is>
      </c>
      <c r="E112" t="inlineStr">
        <is>
          <t>DISCO DE CORTE</t>
        </is>
      </c>
      <c r="F112" t="inlineStr">
        <is>
          <t>2844</t>
        </is>
      </c>
      <c r="G112" s="58" t="n">
        <v>47.5</v>
      </c>
      <c r="H112" t="n">
        <v>1</v>
      </c>
      <c r="I112" s="58" t="n">
        <v>47.5</v>
      </c>
      <c r="J112" s="40" t="n">
        <v>45677</v>
      </c>
      <c r="K112" t="inlineStr">
        <is>
          <t>LOC</t>
        </is>
      </c>
      <c r="L112" t="inlineStr">
        <is>
          <t>-</t>
        </is>
      </c>
      <c r="N112">
        <f>IF(ISERROR(SEARCH("NF",E112,1)),"NÃO","SIM")</f>
        <v/>
      </c>
      <c r="O112">
        <f>IF($B112=5,"SIM","")</f>
        <v/>
      </c>
      <c r="P112" s="77">
        <f>A112&amp;B112&amp;C112&amp;E112&amp;G112&amp;EDATE(J112,0)</f>
        <v/>
      </c>
      <c r="Q112" s="68">
        <f>IF(A112=0,"",VLOOKUP($A112,RESUMO!$A$8:$B$83,2,FALSE))</f>
        <v/>
      </c>
    </row>
    <row r="113">
      <c r="A113" s="40" t="n">
        <v>45662</v>
      </c>
      <c r="B113" s="57" t="n">
        <v>3</v>
      </c>
      <c r="C113" t="inlineStr">
        <is>
          <t>07409393000130</t>
        </is>
      </c>
      <c r="D113" t="inlineStr">
        <is>
          <t>LOCFER</t>
        </is>
      </c>
      <c r="E113" t="inlineStr">
        <is>
          <t>GUINCHO, PEDESTAL, ESMERILHADEIRA</t>
        </is>
      </c>
      <c r="F113" t="inlineStr">
        <is>
          <t>27232</t>
        </is>
      </c>
      <c r="G113" s="58" t="n">
        <v>590</v>
      </c>
      <c r="H113" t="n">
        <v>1</v>
      </c>
      <c r="I113" s="58" t="n">
        <v>590</v>
      </c>
      <c r="J113" s="40" t="n">
        <v>45677</v>
      </c>
      <c r="K113" t="inlineStr">
        <is>
          <t>LOC</t>
        </is>
      </c>
      <c r="L113" t="inlineStr">
        <is>
          <t>-</t>
        </is>
      </c>
      <c r="N113">
        <f>IF(ISERROR(SEARCH("NF",E113,1)),"NÃO","SIM")</f>
        <v/>
      </c>
      <c r="O113">
        <f>IF($B113=5,"SIM","")</f>
        <v/>
      </c>
      <c r="P113" s="77">
        <f>A113&amp;B113&amp;C113&amp;E113&amp;G113&amp;EDATE(J113,0)</f>
        <v/>
      </c>
      <c r="Q113" s="68">
        <f>IF(A113=0,"",VLOOKUP($A113,RESUMO!$A$8:$B$83,2,FALSE))</f>
        <v/>
      </c>
    </row>
    <row r="114">
      <c r="A114" s="40" t="n">
        <v>45662</v>
      </c>
      <c r="B114" s="57" t="n">
        <v>3</v>
      </c>
      <c r="C114" t="inlineStr">
        <is>
          <t>17155342000183</t>
        </is>
      </c>
      <c r="D114" t="inlineStr">
        <is>
          <t>LOJA ELETRICA LTDA</t>
        </is>
      </c>
      <c r="E114" t="inlineStr">
        <is>
          <t>MATERIAIS ELÉTRICOS</t>
        </is>
      </c>
      <c r="F114" t="inlineStr">
        <is>
          <t>970891</t>
        </is>
      </c>
      <c r="G114" s="58" t="n">
        <v>460.93</v>
      </c>
      <c r="H114" t="n">
        <v>1</v>
      </c>
      <c r="I114" s="58" t="n">
        <v>460.93</v>
      </c>
      <c r="J114" s="40" t="n">
        <v>45673</v>
      </c>
      <c r="K114" t="inlineStr">
        <is>
          <t>MAT</t>
        </is>
      </c>
      <c r="L114" t="inlineStr">
        <is>
          <t>-</t>
        </is>
      </c>
      <c r="N114">
        <f>IF(ISERROR(SEARCH("NF",E114,1)),"NÃO","SIM")</f>
        <v/>
      </c>
      <c r="O114">
        <f>IF($B114=5,"SIM","")</f>
        <v/>
      </c>
      <c r="P114" s="77">
        <f>A114&amp;B114&amp;C114&amp;E114&amp;G114&amp;EDATE(J114,0)</f>
        <v/>
      </c>
      <c r="Q114" s="68">
        <f>IF(A114=0,"",VLOOKUP($A114,RESUMO!$A$8:$B$83,2,FALSE))</f>
        <v/>
      </c>
    </row>
    <row r="115">
      <c r="A115" s="40" t="n">
        <v>45662</v>
      </c>
      <c r="B115" s="57" t="n">
        <v>3</v>
      </c>
      <c r="C115" t="inlineStr">
        <is>
          <t>17250275000348</t>
        </is>
      </c>
      <c r="D115" t="inlineStr">
        <is>
          <t xml:space="preserve">CASA FERREIRA GONÇALVES </t>
        </is>
      </c>
      <c r="E115" t="inlineStr">
        <is>
          <t>MATERIAIS HIDRÁULICOS</t>
        </is>
      </c>
      <c r="F115" t="inlineStr">
        <is>
          <t>495257</t>
        </is>
      </c>
      <c r="G115" s="58" t="n">
        <v>698.7</v>
      </c>
      <c r="H115" t="n">
        <v>1</v>
      </c>
      <c r="I115" s="58" t="n">
        <v>698.7</v>
      </c>
      <c r="J115" s="40" t="n">
        <v>45671</v>
      </c>
      <c r="K115" t="inlineStr">
        <is>
          <t>MAT</t>
        </is>
      </c>
      <c r="L115" t="inlineStr">
        <is>
          <t>-</t>
        </is>
      </c>
      <c r="N115">
        <f>IF(ISERROR(SEARCH("NF",E115,1)),"NÃO","SIM")</f>
        <v/>
      </c>
      <c r="O115">
        <f>IF($B115=5,"SIM","")</f>
        <v/>
      </c>
      <c r="P115" s="77">
        <f>A115&amp;B115&amp;C115&amp;E115&amp;G115&amp;EDATE(J115,0)</f>
        <v/>
      </c>
      <c r="Q115" s="68">
        <f>IF(A115=0,"",VLOOKUP($A115,RESUMO!$A$8:$B$83,2,FALSE))</f>
        <v/>
      </c>
    </row>
    <row r="116">
      <c r="A116" s="40" t="n">
        <v>45662</v>
      </c>
      <c r="B116" s="57" t="n">
        <v>5</v>
      </c>
      <c r="C116" t="inlineStr">
        <is>
          <t>38588919000110</t>
        </is>
      </c>
      <c r="D116" t="inlineStr">
        <is>
          <t>CORDOBA MATERIAIS DE CONSTRUCAO LTDA</t>
        </is>
      </c>
      <c r="E116" t="inlineStr">
        <is>
          <t>CAP ROSCAVEL</t>
        </is>
      </c>
      <c r="G116" s="58" t="n">
        <v>14.9</v>
      </c>
      <c r="H116" t="n">
        <v>1</v>
      </c>
      <c r="I116" s="58" t="n">
        <v>14.9</v>
      </c>
      <c r="J116" s="40" t="n">
        <v>45661</v>
      </c>
      <c r="K116" t="inlineStr">
        <is>
          <t>MAT</t>
        </is>
      </c>
      <c r="L116" t="inlineStr">
        <is>
          <t>-</t>
        </is>
      </c>
      <c r="N116">
        <f>IF(ISERROR(SEARCH("NF",E116,1)),"NÃO","SIM")</f>
        <v/>
      </c>
      <c r="O116">
        <f>IF($B116=5,"SIM","")</f>
        <v/>
      </c>
      <c r="P116" s="77">
        <f>A116&amp;B116&amp;C116&amp;E116&amp;G116&amp;EDATE(J116,0)</f>
        <v/>
      </c>
      <c r="Q116" s="68">
        <f>IF(A116=0,"",VLOOKUP($A116,RESUMO!$A$8:$B$83,2,FALSE))</f>
        <v/>
      </c>
    </row>
    <row r="117">
      <c r="A117" s="40" t="n">
        <v>45662</v>
      </c>
      <c r="B117" s="57" t="n">
        <v>5</v>
      </c>
      <c r="C117" t="inlineStr">
        <is>
          <t>00000195818660</t>
        </is>
      </c>
      <c r="D117" t="inlineStr">
        <is>
          <t>VALDIR RIBEIRO FILHO</t>
        </is>
      </c>
      <c r="E117" t="inlineStr">
        <is>
          <t>FRETE UNIFORMES</t>
        </is>
      </c>
      <c r="G117" s="58" t="n">
        <v>30</v>
      </c>
      <c r="H117" t="n">
        <v>1</v>
      </c>
      <c r="I117" s="58" t="n">
        <v>30</v>
      </c>
      <c r="J117" s="40" t="n">
        <v>45644</v>
      </c>
      <c r="K117" t="inlineStr">
        <is>
          <t>SERV</t>
        </is>
      </c>
      <c r="L117" t="inlineStr">
        <is>
          <t>-</t>
        </is>
      </c>
      <c r="N117">
        <f>IF(ISERROR(SEARCH("NF",E117,1)),"NÃO","SIM")</f>
        <v/>
      </c>
      <c r="O117">
        <f>IF($B117=5,"SIM","")</f>
        <v/>
      </c>
      <c r="P117" s="77">
        <f>A117&amp;B117&amp;C117&amp;E117&amp;G117&amp;EDATE(J117,0)</f>
        <v/>
      </c>
      <c r="Q117" s="68">
        <f>IF(A117=0,"",VLOOKUP($A117,RESUMO!$A$8:$B$83,2,FALSE))</f>
        <v/>
      </c>
    </row>
    <row r="118">
      <c r="A118" s="40" t="n">
        <v>45662</v>
      </c>
      <c r="B118" t="n">
        <v>7</v>
      </c>
      <c r="C118" t="inlineStr">
        <is>
          <t>30104762000107</t>
        </is>
      </c>
      <c r="D118" t="inlineStr">
        <is>
          <t>VASCONCELOS &amp; RINALDI ENGENHARIA</t>
        </is>
      </c>
      <c r="E118" t="inlineStr">
        <is>
          <t>ADM. OBRA REF. 1ª QUINZ. 01/2025</t>
        </is>
      </c>
      <c r="G118" s="58" t="n">
        <v>4350.9795</v>
      </c>
      <c r="H118" t="n">
        <v>1</v>
      </c>
      <c r="I118" s="58" t="n">
        <v>4350.9795</v>
      </c>
      <c r="J118" s="40" t="n">
        <v>45693</v>
      </c>
      <c r="K118" t="inlineStr">
        <is>
          <t>ADM</t>
        </is>
      </c>
      <c r="M118" t="inlineStr">
        <is>
          <t>LANÇAMENTO AUTOMÁTICO</t>
        </is>
      </c>
      <c r="N118">
        <f>IF(ISERROR(SEARCH("NF",E118,1)),"NÃO","SIM")</f>
        <v/>
      </c>
      <c r="O118">
        <f>IF($B118=5,"SIM","")</f>
        <v/>
      </c>
      <c r="P118" s="77">
        <f>A118&amp;B118&amp;C118&amp;E118&amp;G118&amp;EDATE(J118,0)</f>
        <v/>
      </c>
      <c r="Q118" s="68">
        <f>IF(A118=0,"",VLOOKUP($A118,RESUMO!$A$8:$B$83,2,FALSE))</f>
        <v/>
      </c>
    </row>
    <row r="119">
      <c r="A119" s="40" t="n">
        <v>45677</v>
      </c>
      <c r="B119" s="57" t="n">
        <v>1</v>
      </c>
      <c r="C119" t="inlineStr">
        <is>
          <t>00003612083678</t>
        </is>
      </c>
      <c r="D119" t="inlineStr">
        <is>
          <t>GILSON LEITE</t>
        </is>
      </c>
      <c r="E119" t="inlineStr">
        <is>
          <t>SALÁRIO</t>
        </is>
      </c>
      <c r="G119" s="58" t="n">
        <v>2200</v>
      </c>
      <c r="H119" t="n">
        <v>1</v>
      </c>
      <c r="I119" s="58" t="n">
        <v>2200</v>
      </c>
      <c r="J119" s="40" t="n">
        <v>45677</v>
      </c>
      <c r="K119" t="inlineStr">
        <is>
          <t>MO</t>
        </is>
      </c>
      <c r="L119" t="inlineStr">
        <is>
          <t>PIX: 03612083678</t>
        </is>
      </c>
      <c r="N119">
        <f>IF(ISERROR(SEARCH("NF",E119,1)),"NÃO","SIM")</f>
        <v/>
      </c>
      <c r="O119">
        <f>IF($B119=5,"SIM","")</f>
        <v/>
      </c>
      <c r="P119" s="77">
        <f>A119&amp;B119&amp;C119&amp;E119&amp;G119&amp;EDATE(J119,0)</f>
        <v/>
      </c>
      <c r="Q119" s="68">
        <f>IF(A119=0,"",VLOOKUP($A119,RESUMO!$A$8:$B$83,2,FALSE))</f>
        <v/>
      </c>
    </row>
    <row r="120">
      <c r="A120" s="40" t="n">
        <v>45677</v>
      </c>
      <c r="B120" s="57" t="n">
        <v>1</v>
      </c>
      <c r="C120" t="inlineStr">
        <is>
          <t>00093261616687</t>
        </is>
      </c>
      <c r="D120" t="inlineStr">
        <is>
          <t>JOSÉ CARLOS DOS REIS</t>
        </is>
      </c>
      <c r="E120" t="inlineStr">
        <is>
          <t>SALÁRIO</t>
        </is>
      </c>
      <c r="G120" s="58" t="n">
        <v>916</v>
      </c>
      <c r="H120" t="n">
        <v>1</v>
      </c>
      <c r="I120" s="58" t="n">
        <v>916</v>
      </c>
      <c r="J120" s="40" t="n">
        <v>45677</v>
      </c>
      <c r="K120" t="inlineStr">
        <is>
          <t>MO</t>
        </is>
      </c>
      <c r="L120" t="inlineStr">
        <is>
          <t>PIX: 93261616687</t>
        </is>
      </c>
      <c r="N120">
        <f>IF(ISERROR(SEARCH("NF",E120,1)),"NÃO","SIM")</f>
        <v/>
      </c>
      <c r="O120">
        <f>IF($B120=5,"SIM","")</f>
        <v/>
      </c>
      <c r="P120" s="77">
        <f>A120&amp;B120&amp;C120&amp;E120&amp;G120&amp;EDATE(J120,0)</f>
        <v/>
      </c>
      <c r="Q120" s="68">
        <f>IF(A120=0,"",VLOOKUP($A120,RESUMO!$A$8:$B$83,2,FALSE))</f>
        <v/>
      </c>
    </row>
    <row r="121">
      <c r="A121" s="40" t="n">
        <v>45677</v>
      </c>
      <c r="B121" s="57" t="n">
        <v>1</v>
      </c>
      <c r="C121" t="inlineStr">
        <is>
          <t>00010792639693</t>
        </is>
      </c>
      <c r="D121" t="inlineStr">
        <is>
          <t>LEANDRO ALEMIDA LOPES</t>
        </is>
      </c>
      <c r="E121" t="inlineStr">
        <is>
          <t>SALÁRIO</t>
        </is>
      </c>
      <c r="G121" s="58" t="n">
        <v>817.2</v>
      </c>
      <c r="H121" t="n">
        <v>1</v>
      </c>
      <c r="I121" s="58" t="n">
        <v>817.2</v>
      </c>
      <c r="J121" s="40" t="n">
        <v>45677</v>
      </c>
      <c r="K121" t="inlineStr">
        <is>
          <t>MO</t>
        </is>
      </c>
      <c r="L121" t="inlineStr">
        <is>
          <t>PIX: 10792639693</t>
        </is>
      </c>
      <c r="N121">
        <f>IF(ISERROR(SEARCH("NF",E121,1)),"NÃO","SIM")</f>
        <v/>
      </c>
      <c r="O121">
        <f>IF($B121=5,"SIM","")</f>
        <v/>
      </c>
      <c r="P121" s="77">
        <f>A121&amp;B121&amp;C121&amp;E121&amp;G121&amp;EDATE(J121,0)</f>
        <v/>
      </c>
      <c r="Q121" s="68">
        <f>IF(A121=0,"",VLOOKUP($A121,RESUMO!$A$8:$B$83,2,FALSE))</f>
        <v/>
      </c>
    </row>
    <row r="122">
      <c r="A122" s="40" t="n">
        <v>45677</v>
      </c>
      <c r="B122" s="57" t="n">
        <v>1</v>
      </c>
      <c r="C122" t="inlineStr">
        <is>
          <t>00098196758715</t>
        </is>
      </c>
      <c r="D122" t="inlineStr">
        <is>
          <t>MOISÉS ROSA DIAS</t>
        </is>
      </c>
      <c r="E122" t="inlineStr">
        <is>
          <t>SALÁRIO</t>
        </is>
      </c>
      <c r="G122" s="58" t="n">
        <v>817.2</v>
      </c>
      <c r="H122" t="n">
        <v>1</v>
      </c>
      <c r="I122" s="58" t="n">
        <v>817.2</v>
      </c>
      <c r="J122" s="40" t="n">
        <v>45677</v>
      </c>
      <c r="K122" t="inlineStr">
        <is>
          <t>MO</t>
        </is>
      </c>
      <c r="L122" t="inlineStr">
        <is>
          <t>PIX: 98196758715</t>
        </is>
      </c>
      <c r="N122">
        <f>IF(ISERROR(SEARCH("NF",E122,1)),"NÃO","SIM")</f>
        <v/>
      </c>
      <c r="O122">
        <f>IF($B122=5,"SIM","")</f>
        <v/>
      </c>
      <c r="P122" s="77">
        <f>A122&amp;B122&amp;C122&amp;E122&amp;G122&amp;EDATE(J122,0)</f>
        <v/>
      </c>
      <c r="Q122" s="68">
        <f>IF(A122=0,"",VLOOKUP($A122,RESUMO!$A$8:$B$83,2,FALSE))</f>
        <v/>
      </c>
    </row>
    <row r="123">
      <c r="A123" s="40" t="n">
        <v>45677</v>
      </c>
      <c r="B123" s="57" t="n">
        <v>1</v>
      </c>
      <c r="C123" t="inlineStr">
        <is>
          <t>00003907063619</t>
        </is>
      </c>
      <c r="D123" t="inlineStr">
        <is>
          <t xml:space="preserve">ISNALDO GONÇALVES </t>
        </is>
      </c>
      <c r="E123" t="inlineStr">
        <is>
          <t>SALÁRIO</t>
        </is>
      </c>
      <c r="G123" s="58" t="n">
        <v>699.71</v>
      </c>
      <c r="H123" t="n">
        <v>1</v>
      </c>
      <c r="I123" s="58" t="n">
        <v>699.71</v>
      </c>
      <c r="J123" s="40" t="n">
        <v>45677</v>
      </c>
      <c r="K123" t="inlineStr">
        <is>
          <t>MO</t>
        </is>
      </c>
      <c r="L123" t="inlineStr">
        <is>
          <t>CEF 13 - 1486 614015</t>
        </is>
      </c>
      <c r="N123">
        <f>IF(ISERROR(SEARCH("NF",E123,1)),"NÃO","SIM")</f>
        <v/>
      </c>
      <c r="O123">
        <f>IF($B123=5,"SIM","")</f>
        <v/>
      </c>
      <c r="P123" s="77">
        <f>A123&amp;B123&amp;C123&amp;E123&amp;G123&amp;EDATE(J123,0)</f>
        <v/>
      </c>
      <c r="Q123" s="68">
        <f>IF(A123=0,"",VLOOKUP($A123,RESUMO!$A$8:$B$83,2,FALSE))</f>
        <v/>
      </c>
    </row>
    <row r="124">
      <c r="A124" s="40" t="n">
        <v>45677</v>
      </c>
      <c r="B124" s="57" t="n">
        <v>1</v>
      </c>
      <c r="C124" t="inlineStr">
        <is>
          <t>00013761660626</t>
        </is>
      </c>
      <c r="D124" t="inlineStr">
        <is>
          <t>BRUNO OLIVEIRA</t>
        </is>
      </c>
      <c r="E124" t="inlineStr">
        <is>
          <t>DIÁRIA</t>
        </is>
      </c>
      <c r="G124" s="58" t="n">
        <v>150</v>
      </c>
      <c r="H124" t="n">
        <v>9</v>
      </c>
      <c r="I124" s="58" t="n">
        <v>1350</v>
      </c>
      <c r="J124" s="40" t="n">
        <v>45677</v>
      </c>
      <c r="K124" t="inlineStr">
        <is>
          <t>MO</t>
        </is>
      </c>
      <c r="L124" t="inlineStr">
        <is>
          <t>PIX: 13761660626</t>
        </is>
      </c>
      <c r="N124">
        <f>IF(ISERROR(SEARCH("NF",E124,1)),"NÃO","SIM")</f>
        <v/>
      </c>
      <c r="O124">
        <f>IF($B124=5,"SIM","")</f>
        <v/>
      </c>
      <c r="P124" s="77">
        <f>A124&amp;B124&amp;C124&amp;E124&amp;G124&amp;EDATE(J124,0)</f>
        <v/>
      </c>
      <c r="Q124" s="68">
        <f>IF(A124=0,"",VLOOKUP($A124,RESUMO!$A$8:$B$83,2,FALSE))</f>
        <v/>
      </c>
    </row>
    <row r="125">
      <c r="A125" s="40" t="n">
        <v>45677</v>
      </c>
      <c r="B125" s="57" t="n">
        <v>1</v>
      </c>
      <c r="C125" t="inlineStr">
        <is>
          <t>00018240824609</t>
        </is>
      </c>
      <c r="D125" t="inlineStr">
        <is>
          <t>ITALO RAFAEL PINHO SANTOS</t>
        </is>
      </c>
      <c r="E125" t="inlineStr">
        <is>
          <t>DIÁRIA</t>
        </is>
      </c>
      <c r="G125" s="58" t="n">
        <v>170</v>
      </c>
      <c r="H125" t="n">
        <v>6</v>
      </c>
      <c r="I125" s="58" t="n">
        <v>1020</v>
      </c>
      <c r="J125" s="40" t="n">
        <v>45677</v>
      </c>
      <c r="K125" t="inlineStr">
        <is>
          <t>MO</t>
        </is>
      </c>
      <c r="L125" t="inlineStr">
        <is>
          <t>PIX: 18240824609</t>
        </is>
      </c>
      <c r="N125">
        <f>IF(ISERROR(SEARCH("NF",E125,1)),"NÃO","SIM")</f>
        <v/>
      </c>
      <c r="O125">
        <f>IF($B125=5,"SIM","")</f>
        <v/>
      </c>
      <c r="P125" s="77">
        <f>A125&amp;B125&amp;C125&amp;E125&amp;G125&amp;EDATE(J125,0)</f>
        <v/>
      </c>
      <c r="Q125" s="68">
        <f>IF(A125=0,"",VLOOKUP($A125,RESUMO!$A$8:$B$83,2,FALSE))</f>
        <v/>
      </c>
    </row>
    <row r="126">
      <c r="A126" s="40" t="n">
        <v>45677</v>
      </c>
      <c r="B126" s="57" t="n">
        <v>2</v>
      </c>
      <c r="C126" t="inlineStr">
        <is>
          <t>07111474000150</t>
        </is>
      </c>
      <c r="D126" t="inlineStr">
        <is>
          <t>LISBOA PREMOLDADOS E CIMENTOS</t>
        </is>
      </c>
      <c r="E126" t="inlineStr">
        <is>
          <t>ARGAMASSA</t>
        </is>
      </c>
      <c r="F126" t="inlineStr">
        <is>
          <t>103437</t>
        </is>
      </c>
      <c r="G126" s="58" t="n">
        <v>2140</v>
      </c>
      <c r="H126" t="n">
        <v>1</v>
      </c>
      <c r="I126" s="58" t="n">
        <v>2140</v>
      </c>
      <c r="J126" s="40" t="n">
        <v>45677</v>
      </c>
      <c r="K126" t="inlineStr">
        <is>
          <t>MAT</t>
        </is>
      </c>
      <c r="L126" t="inlineStr">
        <is>
          <t>-</t>
        </is>
      </c>
      <c r="N126">
        <f>IF(ISERROR(SEARCH("NF",E126,1)),"NÃO","SIM")</f>
        <v/>
      </c>
      <c r="O126">
        <f>IF($B126=5,"SIM","")</f>
        <v/>
      </c>
      <c r="P126" s="77">
        <f>A126&amp;B126&amp;C126&amp;E126&amp;G126&amp;EDATE(J126,0)</f>
        <v/>
      </c>
      <c r="Q126" s="68">
        <f>IF(A126=0,"",VLOOKUP($A126,RESUMO!$A$8:$B$83,2,FALSE))</f>
        <v/>
      </c>
    </row>
    <row r="127">
      <c r="A127" s="40" t="n">
        <v>45677</v>
      </c>
      <c r="B127" s="57" t="n">
        <v>2</v>
      </c>
      <c r="C127" t="inlineStr">
        <is>
          <t>00042224853653</t>
        </is>
      </c>
      <c r="D127" t="inlineStr">
        <is>
          <t>ALVIMAR ELAIR COSTA</t>
        </is>
      </c>
      <c r="E127" t="inlineStr">
        <is>
          <t>EXECUÇÃO REDE HIDRÁULICA</t>
        </is>
      </c>
      <c r="G127" s="58" t="n">
        <v>15000</v>
      </c>
      <c r="H127" t="n">
        <v>1</v>
      </c>
      <c r="I127" s="58" t="n">
        <v>15000</v>
      </c>
      <c r="J127" s="40" t="n">
        <v>45677</v>
      </c>
      <c r="K127" t="inlineStr">
        <is>
          <t>SERV</t>
        </is>
      </c>
      <c r="L127" t="inlineStr">
        <is>
          <t>CEF 13 - 87 1430498</t>
        </is>
      </c>
      <c r="N127">
        <f>IF(ISERROR(SEARCH("NF",E127,1)),"NÃO","SIM")</f>
        <v/>
      </c>
      <c r="O127">
        <f>IF($B127=5,"SIM","")</f>
        <v/>
      </c>
      <c r="P127" s="77">
        <f>A127&amp;B127&amp;C127&amp;E127&amp;G127&amp;EDATE(J127,0)</f>
        <v/>
      </c>
      <c r="Q127" s="68">
        <f>IF(A127=0,"",VLOOKUP($A127,RESUMO!$A$8:$B$83,2,FALSE))</f>
        <v/>
      </c>
    </row>
    <row r="128">
      <c r="A128" s="40" t="n">
        <v>45677</v>
      </c>
      <c r="B128" s="57" t="n">
        <v>3</v>
      </c>
      <c r="C128" t="inlineStr">
        <is>
          <t>24654133000220</t>
        </is>
      </c>
      <c r="D128" t="inlineStr">
        <is>
          <t xml:space="preserve">PLIMAX PERSONA </t>
        </is>
      </c>
      <c r="E128" t="inlineStr">
        <is>
          <t>CESTAS BÁSICAS</t>
        </is>
      </c>
      <c r="F128" t="inlineStr">
        <is>
          <t>272261</t>
        </is>
      </c>
      <c r="G128" s="58" t="n">
        <v>1676.22</v>
      </c>
      <c r="H128" t="n">
        <v>1</v>
      </c>
      <c r="I128" s="58" t="n">
        <v>1676.22</v>
      </c>
      <c r="J128" s="40" t="n">
        <v>45685</v>
      </c>
      <c r="K128" t="inlineStr">
        <is>
          <t>MO</t>
        </is>
      </c>
      <c r="L128" t="inlineStr">
        <is>
          <t>-</t>
        </is>
      </c>
      <c r="N128">
        <f>IF(ISERROR(SEARCH("NF",E128,1)),"NÃO","SIM")</f>
        <v/>
      </c>
      <c r="O128">
        <f>IF($B128=5,"SIM","")</f>
        <v/>
      </c>
      <c r="P128" s="77">
        <f>A128&amp;B128&amp;C128&amp;E128&amp;G128&amp;EDATE(J128,0)</f>
        <v/>
      </c>
      <c r="Q128" s="68">
        <f>IF(A128=0,"",VLOOKUP($A128,RESUMO!$A$8:$B$83,2,FALSE))</f>
        <v/>
      </c>
    </row>
    <row r="129">
      <c r="A129" s="40" t="n">
        <v>45677</v>
      </c>
      <c r="B129" s="57" t="n">
        <v>3</v>
      </c>
      <c r="C129" t="inlineStr">
        <is>
          <t>07409393000130</t>
        </is>
      </c>
      <c r="D129" t="inlineStr">
        <is>
          <t>LOCFER</t>
        </is>
      </c>
      <c r="E129" t="inlineStr">
        <is>
          <t>MARTELO</t>
        </is>
      </c>
      <c r="F129" t="inlineStr">
        <is>
          <t>27315</t>
        </is>
      </c>
      <c r="G129" s="58" t="n">
        <v>290</v>
      </c>
      <c r="H129" t="n">
        <v>1</v>
      </c>
      <c r="I129" s="58" t="n">
        <v>290</v>
      </c>
      <c r="J129" s="40" t="n">
        <v>45681</v>
      </c>
      <c r="K129" t="inlineStr">
        <is>
          <t>LOC</t>
        </is>
      </c>
      <c r="L129" t="inlineStr">
        <is>
          <t>-</t>
        </is>
      </c>
      <c r="N129">
        <f>IF(ISERROR(SEARCH("NF",E129,1)),"NÃO","SIM")</f>
        <v/>
      </c>
      <c r="O129">
        <f>IF($B129=5,"SIM","")</f>
        <v/>
      </c>
      <c r="P129" s="77">
        <f>A129&amp;B129&amp;C129&amp;E129&amp;G129&amp;EDATE(J129,0)</f>
        <v/>
      </c>
      <c r="Q129" s="68">
        <f>IF(A129=0,"",VLOOKUP($A129,RESUMO!$A$8:$B$83,2,FALSE))</f>
        <v/>
      </c>
    </row>
    <row r="130">
      <c r="A130" s="40" t="n">
        <v>45677</v>
      </c>
      <c r="B130" s="57" t="n">
        <v>3</v>
      </c>
      <c r="C130" t="inlineStr">
        <is>
          <t>07409393000130</t>
        </is>
      </c>
      <c r="D130" t="inlineStr">
        <is>
          <t>LOCFER</t>
        </is>
      </c>
      <c r="E130" t="inlineStr">
        <is>
          <t>MARTELO E SERRA MARMORE</t>
        </is>
      </c>
      <c r="F130" t="inlineStr">
        <is>
          <t>27379</t>
        </is>
      </c>
      <c r="G130" s="58" t="n">
        <v>655</v>
      </c>
      <c r="H130" t="n">
        <v>1</v>
      </c>
      <c r="I130" s="58" t="n">
        <v>655</v>
      </c>
      <c r="J130" s="40" t="n">
        <v>45692</v>
      </c>
      <c r="K130" t="inlineStr">
        <is>
          <t>LOC</t>
        </is>
      </c>
      <c r="L130" t="inlineStr">
        <is>
          <t>-</t>
        </is>
      </c>
      <c r="N130">
        <f>IF(ISERROR(SEARCH("NF",E130,1)),"NÃO","SIM")</f>
        <v/>
      </c>
      <c r="O130">
        <f>IF($B130=5,"SIM","")</f>
        <v/>
      </c>
      <c r="P130" s="77">
        <f>A130&amp;B130&amp;C130&amp;E130&amp;G130&amp;EDATE(J130,0)</f>
        <v/>
      </c>
      <c r="Q130" s="68">
        <f>IF(A130=0,"",VLOOKUP($A130,RESUMO!$A$8:$B$83,2,FALSE))</f>
        <v/>
      </c>
    </row>
    <row r="131">
      <c r="A131" s="40" t="n">
        <v>45677</v>
      </c>
      <c r="B131" s="57" t="n">
        <v>3</v>
      </c>
      <c r="C131" t="inlineStr">
        <is>
          <t>17250275000348</t>
        </is>
      </c>
      <c r="D131" t="inlineStr">
        <is>
          <t xml:space="preserve">CASA FERREIRA GONÇALVES </t>
        </is>
      </c>
      <c r="E131" t="inlineStr">
        <is>
          <t>MATERIAIS HIDRÁULICOS</t>
        </is>
      </c>
      <c r="F131" t="inlineStr">
        <is>
          <t>496845</t>
        </is>
      </c>
      <c r="G131" s="58" t="n">
        <v>1682.5</v>
      </c>
      <c r="H131" t="n">
        <v>1</v>
      </c>
      <c r="I131" s="58" t="n">
        <v>1682.5</v>
      </c>
      <c r="J131" s="40" t="n">
        <v>45694</v>
      </c>
      <c r="K131" t="inlineStr">
        <is>
          <t>MAT</t>
        </is>
      </c>
      <c r="L131" t="inlineStr">
        <is>
          <t>-</t>
        </is>
      </c>
      <c r="N131">
        <f>IF(ISERROR(SEARCH("NF",E131,1)),"NÃO","SIM")</f>
        <v/>
      </c>
      <c r="O131">
        <f>IF($B131=5,"SIM","")</f>
        <v/>
      </c>
      <c r="P131" s="77">
        <f>A131&amp;B131&amp;C131&amp;E131&amp;G131&amp;EDATE(J131,0)</f>
        <v/>
      </c>
      <c r="Q131" s="68">
        <f>IF(A131=0,"",VLOOKUP($A131,RESUMO!$A$8:$B$83,2,FALSE))</f>
        <v/>
      </c>
    </row>
    <row r="132">
      <c r="A132" s="40" t="n">
        <v>45677</v>
      </c>
      <c r="B132" s="57" t="n">
        <v>3</v>
      </c>
      <c r="C132" t="inlineStr">
        <is>
          <t>36567323000109</t>
        </is>
      </c>
      <c r="D132" t="inlineStr">
        <is>
          <t>OI LOCADORA DE CAÇAMBAS</t>
        </is>
      </c>
      <c r="E132" t="inlineStr">
        <is>
          <t>LOCAÇÃO DE CAÇAMBAS</t>
        </is>
      </c>
      <c r="F132" t="inlineStr">
        <is>
          <t>4950</t>
        </is>
      </c>
      <c r="G132" s="58" t="n">
        <v>1800</v>
      </c>
      <c r="H132" t="n">
        <v>1</v>
      </c>
      <c r="I132" s="58" t="n">
        <v>1800</v>
      </c>
      <c r="J132" s="40" t="n">
        <v>45677</v>
      </c>
      <c r="K132" t="inlineStr">
        <is>
          <t>LOC</t>
        </is>
      </c>
      <c r="L132" t="inlineStr">
        <is>
          <t>-</t>
        </is>
      </c>
      <c r="N132">
        <f>IF(ISERROR(SEARCH("NF",E132,1)),"NÃO","SIM")</f>
        <v/>
      </c>
      <c r="O132">
        <f>IF($B132=5,"SIM","")</f>
        <v/>
      </c>
      <c r="P132" s="77">
        <f>A132&amp;B132&amp;C132&amp;E132&amp;G132&amp;EDATE(J132,0)</f>
        <v/>
      </c>
      <c r="Q132" s="68">
        <f>IF(A132=0,"",VLOOKUP($A132,RESUMO!$A$8:$B$83,2,FALSE))</f>
        <v/>
      </c>
    </row>
    <row r="133">
      <c r="A133" s="40" t="n">
        <v>45677</v>
      </c>
      <c r="B133" s="57" t="n">
        <v>3</v>
      </c>
      <c r="C133" t="inlineStr">
        <is>
          <t>17250275000348</t>
        </is>
      </c>
      <c r="D133" t="inlineStr">
        <is>
          <t xml:space="preserve">CASA FERREIRA GONÇALVES </t>
        </is>
      </c>
      <c r="E133" t="inlineStr">
        <is>
          <t>MATERIAIS HIDRÁULICOS</t>
        </is>
      </c>
      <c r="F133" t="inlineStr">
        <is>
          <t>495974</t>
        </is>
      </c>
      <c r="G133" s="58" t="n">
        <v>3952.94</v>
      </c>
      <c r="H133" t="n">
        <v>1</v>
      </c>
      <c r="I133" s="58" t="n">
        <v>3952.94</v>
      </c>
      <c r="J133" s="40" t="n">
        <v>45677</v>
      </c>
      <c r="K133" t="inlineStr">
        <is>
          <t>MAT</t>
        </is>
      </c>
      <c r="L133" t="inlineStr">
        <is>
          <t>-</t>
        </is>
      </c>
      <c r="N133">
        <f>IF(ISERROR(SEARCH("NF",E133,1)),"NÃO","SIM")</f>
        <v/>
      </c>
      <c r="O133">
        <f>IF($B133=5,"SIM","")</f>
        <v/>
      </c>
      <c r="P133" s="77">
        <f>A133&amp;B133&amp;C133&amp;E133&amp;G133&amp;EDATE(J133,0)</f>
        <v/>
      </c>
      <c r="Q133" s="68">
        <f>IF(A133=0,"",VLOOKUP($A133,RESUMO!$A$8:$B$83,2,FALSE))</f>
        <v/>
      </c>
    </row>
    <row r="134">
      <c r="A134" s="40" t="n">
        <v>45677</v>
      </c>
      <c r="B134" s="57" t="n">
        <v>3</v>
      </c>
      <c r="C134" t="inlineStr">
        <is>
          <t>42979237000378</t>
        </is>
      </c>
      <c r="D134" t="inlineStr">
        <is>
          <t>TECFER COM E IND DE FERRO MAT CONSTR LTDA</t>
        </is>
      </c>
      <c r="E134" t="inlineStr">
        <is>
          <t>VERGALHÃO</t>
        </is>
      </c>
      <c r="F134" t="inlineStr">
        <is>
          <t>34574</t>
        </is>
      </c>
      <c r="G134" s="58" t="n">
        <v>397.48</v>
      </c>
      <c r="H134" t="n">
        <v>1</v>
      </c>
      <c r="I134" s="58" t="n">
        <v>397.48</v>
      </c>
      <c r="J134" s="40" t="n">
        <v>45681</v>
      </c>
      <c r="K134" t="inlineStr">
        <is>
          <t>MAT</t>
        </is>
      </c>
      <c r="L134" t="inlineStr">
        <is>
          <t>-</t>
        </is>
      </c>
      <c r="N134">
        <f>IF(ISERROR(SEARCH("NF",E134,1)),"NÃO","SIM")</f>
        <v/>
      </c>
      <c r="O134">
        <f>IF($B134=5,"SIM","")</f>
        <v/>
      </c>
      <c r="P134" s="77">
        <f>A134&amp;B134&amp;C134&amp;E134&amp;G134&amp;EDATE(J134,0)</f>
        <v/>
      </c>
      <c r="Q134" s="68">
        <f>IF(A134=0,"",VLOOKUP($A134,RESUMO!$A$8:$B$83,2,FALSE))</f>
        <v/>
      </c>
    </row>
    <row r="135">
      <c r="A135" s="40" t="n">
        <v>45677</v>
      </c>
      <c r="B135" s="57" t="n">
        <v>3</v>
      </c>
      <c r="C135" t="inlineStr">
        <is>
          <t>42979237000378</t>
        </is>
      </c>
      <c r="D135" t="inlineStr">
        <is>
          <t>TECFER COM E IND DE FERRO MAT CONSTR LTDA</t>
        </is>
      </c>
      <c r="E135" t="inlineStr">
        <is>
          <t>DISCO</t>
        </is>
      </c>
      <c r="F135" t="inlineStr">
        <is>
          <t>76129</t>
        </is>
      </c>
      <c r="G135" s="58" t="n">
        <v>218.65</v>
      </c>
      <c r="H135" t="n">
        <v>1</v>
      </c>
      <c r="I135" s="58" t="n">
        <v>218.65</v>
      </c>
      <c r="J135" s="40" t="n">
        <v>45681</v>
      </c>
      <c r="K135" t="inlineStr">
        <is>
          <t>MAT</t>
        </is>
      </c>
      <c r="L135" t="inlineStr">
        <is>
          <t>-</t>
        </is>
      </c>
      <c r="N135">
        <f>IF(ISERROR(SEARCH("NF",E135,1)),"NÃO","SIM")</f>
        <v/>
      </c>
      <c r="O135">
        <f>IF($B135=5,"SIM","")</f>
        <v/>
      </c>
      <c r="P135" s="77">
        <f>A135&amp;B135&amp;C135&amp;E135&amp;G135&amp;EDATE(J135,0)</f>
        <v/>
      </c>
      <c r="Q135" s="68">
        <f>IF(A135=0,"",VLOOKUP($A135,RESUMO!$A$8:$B$83,2,FALSE))</f>
        <v/>
      </c>
    </row>
    <row r="136">
      <c r="A136" s="40" t="n">
        <v>45677</v>
      </c>
      <c r="B136" s="57" t="n">
        <v>3</v>
      </c>
      <c r="C136" t="inlineStr">
        <is>
          <t>00360305000104</t>
        </is>
      </c>
      <c r="D136" t="inlineStr">
        <is>
          <t>FGTS</t>
        </is>
      </c>
      <c r="E136" t="inlineStr">
        <is>
          <t>REF. 12/2024</t>
        </is>
      </c>
      <c r="G136" s="58" t="n">
        <v>886.72</v>
      </c>
      <c r="H136" t="n">
        <v>1</v>
      </c>
      <c r="I136" s="58" t="n">
        <v>886.72</v>
      </c>
      <c r="J136" s="40" t="n">
        <v>45677</v>
      </c>
      <c r="K136" t="inlineStr">
        <is>
          <t>MO</t>
        </is>
      </c>
      <c r="L136" t="inlineStr">
        <is>
          <t>-</t>
        </is>
      </c>
      <c r="N136">
        <f>IF(ISERROR(SEARCH("NF",E136,1)),"NÃO","SIM")</f>
        <v/>
      </c>
      <c r="O136">
        <f>IF($B136=5,"SIM","")</f>
        <v/>
      </c>
      <c r="P136" s="77">
        <f>A136&amp;B136&amp;C136&amp;E136&amp;G136&amp;EDATE(J136,0)</f>
        <v/>
      </c>
      <c r="Q136" s="68">
        <f>IF(A136=0,"",VLOOKUP($A136,RESUMO!$A$8:$B$83,2,FALSE))</f>
        <v/>
      </c>
    </row>
    <row r="137">
      <c r="A137" s="40" t="n">
        <v>45677</v>
      </c>
      <c r="B137" s="57" t="n">
        <v>3</v>
      </c>
      <c r="C137" t="inlineStr">
        <is>
          <t>00360305000104</t>
        </is>
      </c>
      <c r="D137" t="inlineStr">
        <is>
          <t>FGTS</t>
        </is>
      </c>
      <c r="E137" t="inlineStr">
        <is>
          <t>REF. 13º SALÁRIO</t>
        </is>
      </c>
      <c r="G137" s="58" t="n">
        <v>79.16</v>
      </c>
      <c r="H137" t="n">
        <v>1</v>
      </c>
      <c r="I137" s="58" t="n">
        <v>79.16</v>
      </c>
      <c r="J137" s="40" t="n">
        <v>45677</v>
      </c>
      <c r="K137" t="inlineStr">
        <is>
          <t>MO</t>
        </is>
      </c>
      <c r="L137" t="inlineStr">
        <is>
          <t>-</t>
        </is>
      </c>
      <c r="N137">
        <f>IF(ISERROR(SEARCH("NF",E137,1)),"NÃO","SIM")</f>
        <v/>
      </c>
      <c r="O137">
        <f>IF($B137=5,"SIM","")</f>
        <v/>
      </c>
      <c r="P137" s="77">
        <f>A137&amp;B137&amp;C137&amp;E137&amp;G137&amp;EDATE(J137,0)</f>
        <v/>
      </c>
      <c r="Q137" s="68">
        <f>IF(A137=0,"",VLOOKUP($A137,RESUMO!$A$8:$B$83,2,FALSE))</f>
        <v/>
      </c>
    </row>
    <row r="138">
      <c r="A138" s="40" t="n">
        <v>45677</v>
      </c>
      <c r="B138" s="57" t="n">
        <v>3</v>
      </c>
      <c r="C138" t="inlineStr">
        <is>
          <t>38727707000177</t>
        </is>
      </c>
      <c r="D138" t="inlineStr">
        <is>
          <t>PASI SEGURO</t>
        </is>
      </c>
      <c r="E138" t="inlineStr">
        <is>
          <t>SEGURO COLABORADORES</t>
        </is>
      </c>
      <c r="G138" s="58" t="n">
        <v>113.05</v>
      </c>
      <c r="H138" t="n">
        <v>1</v>
      </c>
      <c r="I138" s="58" t="n">
        <v>113.05</v>
      </c>
      <c r="J138" s="40" t="n">
        <v>45688</v>
      </c>
      <c r="K138" t="inlineStr">
        <is>
          <t>MO</t>
        </is>
      </c>
      <c r="L138" t="inlineStr">
        <is>
          <t>-</t>
        </is>
      </c>
      <c r="N138">
        <f>IF(ISERROR(SEARCH("NF",E138,1)),"NÃO","SIM")</f>
        <v/>
      </c>
      <c r="O138">
        <f>IF($B138=5,"SIM","")</f>
        <v/>
      </c>
      <c r="P138" s="77">
        <f>A138&amp;B138&amp;C138&amp;E138&amp;G138&amp;EDATE(J138,0)</f>
        <v/>
      </c>
      <c r="Q138" s="68">
        <f>IF(A138=0,"",VLOOKUP($A138,RESUMO!$A$8:$B$83,2,FALSE))</f>
        <v/>
      </c>
    </row>
    <row r="139">
      <c r="A139" s="40" t="n">
        <v>45677</v>
      </c>
      <c r="B139" s="57" t="n">
        <v>3</v>
      </c>
      <c r="C139" t="inlineStr">
        <is>
          <t>00000000011045</t>
        </is>
      </c>
      <c r="D139" t="inlineStr">
        <is>
          <t>MHS EVENTO SST ESOCIAL</t>
        </is>
      </c>
      <c r="E139" t="inlineStr">
        <is>
          <t>REF. 12/2024 - NF A EMITIR</t>
        </is>
      </c>
      <c r="G139" s="58" t="n">
        <v>49.12</v>
      </c>
      <c r="H139" t="n">
        <v>1</v>
      </c>
      <c r="I139" s="58" t="n">
        <v>49.12</v>
      </c>
      <c r="J139" s="40" t="n">
        <v>45677</v>
      </c>
      <c r="K139" t="inlineStr">
        <is>
          <t>MO</t>
        </is>
      </c>
      <c r="L139" t="inlineStr">
        <is>
          <t>PIX: 31995901635</t>
        </is>
      </c>
      <c r="N139">
        <f>IF(ISERROR(SEARCH("NF",E139,1)),"NÃO","SIM")</f>
        <v/>
      </c>
      <c r="O139">
        <f>IF($B139=5,"SIM","")</f>
        <v/>
      </c>
      <c r="P139" s="77">
        <f>A139&amp;B139&amp;C139&amp;E139&amp;G139&amp;EDATE(J139,0)</f>
        <v/>
      </c>
      <c r="Q139" s="68">
        <f>IF(A139=0,"",VLOOKUP($A139,RESUMO!$A$8:$B$83,2,FALSE))</f>
        <v/>
      </c>
    </row>
    <row r="140">
      <c r="A140" s="40" t="n">
        <v>45677</v>
      </c>
      <c r="B140" s="57" t="n">
        <v>3</v>
      </c>
      <c r="C140" t="inlineStr">
        <is>
          <t>36245582000113</t>
        </is>
      </c>
      <c r="D140" t="inlineStr">
        <is>
          <t>MHS SEGURANÇA E MEDICINA DO TRABALHO</t>
        </is>
      </c>
      <c r="E140" t="inlineStr">
        <is>
          <t>REALIZAÇÃO DE EXAMES - NF A EMITIR</t>
        </is>
      </c>
      <c r="G140" s="58" t="n">
        <v>584</v>
      </c>
      <c r="H140" t="n">
        <v>1</v>
      </c>
      <c r="I140" s="58" t="n">
        <v>584</v>
      </c>
      <c r="J140" s="40" t="n">
        <v>45677</v>
      </c>
      <c r="K140" t="inlineStr">
        <is>
          <t>MO</t>
        </is>
      </c>
      <c r="L140" t="inlineStr">
        <is>
          <t>-</t>
        </is>
      </c>
      <c r="N140">
        <f>IF(ISERROR(SEARCH("NF",E140,1)),"NÃO","SIM")</f>
        <v/>
      </c>
      <c r="O140">
        <f>IF($B140=5,"SIM","")</f>
        <v/>
      </c>
      <c r="P140" s="77">
        <f>A140&amp;B140&amp;C140&amp;E140&amp;G140&amp;EDATE(J140,0)</f>
        <v/>
      </c>
      <c r="Q140" s="68">
        <f>IF(A140=0,"",VLOOKUP($A140,RESUMO!$A$8:$B$83,2,FALSE))</f>
        <v/>
      </c>
    </row>
    <row r="141">
      <c r="A141" s="40" t="n">
        <v>45677</v>
      </c>
      <c r="B141" s="57" t="n">
        <v>3</v>
      </c>
      <c r="C141" t="inlineStr">
        <is>
          <t>00000000011045</t>
        </is>
      </c>
      <c r="D141" t="inlineStr">
        <is>
          <t>MHS EVENTO SST ESOCIAL</t>
        </is>
      </c>
      <c r="E141" t="inlineStr">
        <is>
          <t>REF. 12/2024 - NF A EMITIR</t>
        </is>
      </c>
      <c r="G141" s="58" t="n">
        <v>49.12</v>
      </c>
      <c r="H141" t="n">
        <v>1</v>
      </c>
      <c r="I141" s="58" t="n">
        <v>49.12</v>
      </c>
      <c r="J141" s="40" t="n">
        <v>45677</v>
      </c>
      <c r="K141" t="inlineStr">
        <is>
          <t>MO</t>
        </is>
      </c>
      <c r="L141" t="inlineStr">
        <is>
          <t>PIX: 31995901635</t>
        </is>
      </c>
      <c r="N141">
        <f>IF(ISERROR(SEARCH("NF",E141,1)),"NÃO","SIM")</f>
        <v/>
      </c>
      <c r="O141">
        <f>IF($B141=5,"SIM","")</f>
        <v/>
      </c>
      <c r="P141" s="77">
        <f>A141&amp;B141&amp;C141&amp;E141&amp;G141&amp;EDATE(J141,0)</f>
        <v/>
      </c>
      <c r="Q141" s="68">
        <f>IF(A141=0,"",VLOOKUP($A141,RESUMO!$A$8:$B$83,2,FALSE))</f>
        <v/>
      </c>
    </row>
    <row r="142">
      <c r="A142" s="40" t="n">
        <v>45677</v>
      </c>
      <c r="B142" s="57" t="n">
        <v>5</v>
      </c>
      <c r="C142" t="inlineStr">
        <is>
          <t>00003907063619</t>
        </is>
      </c>
      <c r="D142" t="inlineStr">
        <is>
          <t xml:space="preserve">ISNALDO GONÇALVES </t>
        </is>
      </c>
      <c r="E142" t="inlineStr">
        <is>
          <t>VT E CAFÉ</t>
        </is>
      </c>
      <c r="G142" s="58" t="n">
        <v>495</v>
      </c>
      <c r="H142" t="n">
        <v>1</v>
      </c>
      <c r="I142" s="58" t="n">
        <v>495</v>
      </c>
      <c r="J142" s="40" t="n">
        <v>45670</v>
      </c>
      <c r="K142" t="inlineStr">
        <is>
          <t>MO</t>
        </is>
      </c>
      <c r="L142" t="inlineStr">
        <is>
          <t>CEF 13 - 1486 614015</t>
        </is>
      </c>
      <c r="N142">
        <f>IF(ISERROR(SEARCH("NF",E142,1)),"NÃO","SIM")</f>
        <v/>
      </c>
      <c r="O142">
        <f>IF($B142=5,"SIM","")</f>
        <v/>
      </c>
      <c r="P142" s="77">
        <f>A142&amp;B142&amp;C142&amp;E142&amp;G142&amp;EDATE(J142,0)</f>
        <v/>
      </c>
      <c r="Q142" s="68">
        <f>IF(A142=0,"",VLOOKUP($A142,RESUMO!$A$8:$B$83,2,FALSE))</f>
        <v/>
      </c>
    </row>
    <row r="143">
      <c r="A143" s="40" t="n">
        <v>45677</v>
      </c>
      <c r="B143" s="57" t="n">
        <v>5</v>
      </c>
      <c r="C143" t="inlineStr">
        <is>
          <t>31189101000186</t>
        </is>
      </c>
      <c r="D143" t="inlineStr">
        <is>
          <t>BECKER PARTIC. E EMPREENDIMENTOS LTDA</t>
        </is>
      </c>
      <c r="E143" t="inlineStr">
        <is>
          <t>TRENA, TIJOLO, MANGUEIRA, ARAME, FERRO E PREGOS</t>
        </is>
      </c>
      <c r="F143" t="inlineStr">
        <is>
          <t>5259</t>
        </is>
      </c>
      <c r="G143" s="58" t="n">
        <v>1316.95</v>
      </c>
      <c r="H143" t="n">
        <v>1</v>
      </c>
      <c r="I143" s="58" t="n">
        <v>1316.95</v>
      </c>
      <c r="J143" s="40" t="n">
        <v>45667</v>
      </c>
      <c r="K143" t="inlineStr">
        <is>
          <t>SERV</t>
        </is>
      </c>
      <c r="L143" t="inlineStr">
        <is>
          <t>-</t>
        </is>
      </c>
      <c r="N143">
        <f>IF(ISERROR(SEARCH("NF",E143,1)),"NÃO","SIM")</f>
        <v/>
      </c>
      <c r="O143">
        <f>IF($B143=5,"SIM","")</f>
        <v/>
      </c>
      <c r="P143" s="77">
        <f>A143&amp;B143&amp;C143&amp;E143&amp;G143&amp;EDATE(J143,0)</f>
        <v/>
      </c>
      <c r="Q143" s="68">
        <f>IF(A143=0,"",VLOOKUP($A143,RESUMO!$A$8:$B$83,2,FALSE))</f>
        <v/>
      </c>
    </row>
    <row r="144">
      <c r="A144" s="40" t="n">
        <v>45677</v>
      </c>
      <c r="B144" s="57" t="n">
        <v>5</v>
      </c>
      <c r="C144" t="inlineStr">
        <is>
          <t>17581836000634</t>
        </is>
      </c>
      <c r="D144" t="inlineStr">
        <is>
          <t>LOJA DO PAULO</t>
        </is>
      </c>
      <c r="E144" t="inlineStr">
        <is>
          <t>ALMOFADA, CAIXA, DESEMPENADEIRA, RESERVATÓRIO</t>
        </is>
      </c>
      <c r="F144" t="inlineStr">
        <is>
          <t>33623</t>
        </is>
      </c>
      <c r="G144" s="58" t="n">
        <v>1382.8</v>
      </c>
      <c r="H144" t="n">
        <v>1</v>
      </c>
      <c r="I144" s="58" t="n">
        <v>1382.8</v>
      </c>
      <c r="J144" s="40" t="n">
        <v>45660</v>
      </c>
      <c r="K144" t="inlineStr">
        <is>
          <t>MAT</t>
        </is>
      </c>
      <c r="L144" t="inlineStr">
        <is>
          <t>-</t>
        </is>
      </c>
      <c r="N144">
        <f>IF(ISERROR(SEARCH("NF",E144,1)),"NÃO","SIM")</f>
        <v/>
      </c>
      <c r="O144">
        <f>IF($B144=5,"SIM","")</f>
        <v/>
      </c>
      <c r="P144" s="77">
        <f>A144&amp;B144&amp;C144&amp;E144&amp;G144&amp;EDATE(J144,0)</f>
        <v/>
      </c>
      <c r="Q144" s="68">
        <f>IF(A144=0,"",VLOOKUP($A144,RESUMO!$A$8:$B$83,2,FALSE))</f>
        <v/>
      </c>
    </row>
    <row r="145">
      <c r="A145" s="40" t="n">
        <v>45677</v>
      </c>
      <c r="B145" s="57" t="n">
        <v>5</v>
      </c>
      <c r="C145" t="inlineStr">
        <is>
          <t>42927467000121</t>
        </is>
      </c>
      <c r="D145" t="inlineStr">
        <is>
          <t>DEPOSITO E FERRAGEM TRIANGULO</t>
        </is>
      </c>
      <c r="E145" t="inlineStr">
        <is>
          <t>MATERIAIS DIVERSOS</t>
        </is>
      </c>
      <c r="F145" t="inlineStr">
        <is>
          <t>9215</t>
        </is>
      </c>
      <c r="G145" s="58" t="n">
        <v>668.6</v>
      </c>
      <c r="H145" t="n">
        <v>1</v>
      </c>
      <c r="I145" s="58" t="n">
        <v>668.6</v>
      </c>
      <c r="J145" s="40" t="n">
        <v>45663</v>
      </c>
      <c r="K145" t="inlineStr">
        <is>
          <t>MAT</t>
        </is>
      </c>
      <c r="L145" t="inlineStr">
        <is>
          <t>-</t>
        </is>
      </c>
      <c r="N145">
        <f>IF(ISERROR(SEARCH("NF",E145,1)),"NÃO","SIM")</f>
        <v/>
      </c>
      <c r="O145">
        <f>IF($B145=5,"SIM","")</f>
        <v/>
      </c>
      <c r="P145" s="77">
        <f>A145&amp;B145&amp;C145&amp;E145&amp;G145&amp;EDATE(J145,0)</f>
        <v/>
      </c>
      <c r="Q145" s="68">
        <f>IF(A145=0,"",VLOOKUP($A145,RESUMO!$A$8:$B$83,2,FALSE))</f>
        <v/>
      </c>
    </row>
    <row r="146">
      <c r="A146" s="40" t="n">
        <v>45677</v>
      </c>
      <c r="B146" s="57" t="n">
        <v>5</v>
      </c>
      <c r="C146" t="inlineStr">
        <is>
          <t>00394460000141</t>
        </is>
      </c>
      <c r="D146" t="inlineStr">
        <is>
          <t>INSS/IRRF</t>
        </is>
      </c>
      <c r="E146" t="inlineStr">
        <is>
          <t>REF. 12/2024</t>
        </is>
      </c>
      <c r="G146" s="58" t="n">
        <v>4566.89</v>
      </c>
      <c r="H146" t="n">
        <v>1</v>
      </c>
      <c r="I146" s="58" t="n">
        <v>4566.89</v>
      </c>
      <c r="J146" s="40" t="n">
        <v>45677</v>
      </c>
      <c r="K146" t="inlineStr">
        <is>
          <t>MO</t>
        </is>
      </c>
      <c r="L146" t="inlineStr">
        <is>
          <t>-</t>
        </is>
      </c>
      <c r="N146">
        <f>IF(ISERROR(SEARCH("NF",E146,1)),"NÃO","SIM")</f>
        <v/>
      </c>
      <c r="O146">
        <f>IF($B146=5,"SIM","")</f>
        <v/>
      </c>
      <c r="P146" s="77">
        <f>A146&amp;B146&amp;C146&amp;E146&amp;G146&amp;EDATE(J146,0)</f>
        <v/>
      </c>
      <c r="Q146" s="68">
        <f>IF(A146=0,"",VLOOKUP($A146,RESUMO!$A$8:$B$83,2,FALSE))</f>
        <v/>
      </c>
    </row>
    <row r="147">
      <c r="A147" s="40" t="n">
        <v>45677</v>
      </c>
      <c r="B147" t="n">
        <v>7</v>
      </c>
      <c r="C147" t="inlineStr">
        <is>
          <t>30104762000107</t>
        </is>
      </c>
      <c r="D147" t="inlineStr">
        <is>
          <t>VASCONCELOS &amp; RINALDI ENGENHARIA</t>
        </is>
      </c>
      <c r="E147" t="inlineStr">
        <is>
          <t>ADM. OBRA REF. 2ª QUINZ. 01/2025</t>
        </is>
      </c>
      <c r="G147" s="58" t="n">
        <v>6873.646500000003</v>
      </c>
      <c r="H147" t="n">
        <v>1</v>
      </c>
      <c r="I147" s="58" t="n">
        <v>6873.646500000003</v>
      </c>
      <c r="J147" s="40" t="n">
        <v>45693</v>
      </c>
      <c r="K147" t="inlineStr">
        <is>
          <t>ADM</t>
        </is>
      </c>
      <c r="M147" t="inlineStr">
        <is>
          <t>LANÇAMENTO AUTOMÁTICO</t>
        </is>
      </c>
      <c r="N147">
        <f>IF(ISERROR(SEARCH("NF",E147,1)),"NÃO","SIM")</f>
        <v/>
      </c>
      <c r="O147">
        <f>IF($B147=5,"SIM","")</f>
        <v/>
      </c>
      <c r="P147" s="77">
        <f>A147&amp;B147&amp;C147&amp;E147&amp;G147&amp;EDATE(J147,0)</f>
        <v/>
      </c>
      <c r="Q147" s="68">
        <f>IF(A147=0,"",VLOOKUP($A147,RESUMO!$A$8:$B$83,2,FALSE))</f>
        <v/>
      </c>
    </row>
    <row r="148">
      <c r="A148" s="40" t="n">
        <v>45693</v>
      </c>
      <c r="B148" s="57" t="n">
        <v>1</v>
      </c>
      <c r="C148" t="inlineStr">
        <is>
          <t>13761660626</t>
        </is>
      </c>
      <c r="D148" t="inlineStr">
        <is>
          <t>BRUNO OLIVEIRA</t>
        </is>
      </c>
      <c r="E148" t="inlineStr">
        <is>
          <t>DIÁRIA</t>
        </is>
      </c>
      <c r="G148" s="58" t="n">
        <v>150</v>
      </c>
      <c r="H148" t="n">
        <v>6</v>
      </c>
      <c r="I148" s="58" t="n">
        <v>900</v>
      </c>
      <c r="J148" s="40" t="n">
        <v>45694</v>
      </c>
      <c r="K148" t="inlineStr">
        <is>
          <t>MO</t>
        </is>
      </c>
      <c r="L148" t="inlineStr">
        <is>
          <t>PIX: 13761660626</t>
        </is>
      </c>
    </row>
    <row r="149">
      <c r="A149" s="40" t="n">
        <v>45693</v>
      </c>
      <c r="B149" s="57" t="n">
        <v>1</v>
      </c>
      <c r="C149" t="inlineStr">
        <is>
          <t>03612083678</t>
        </is>
      </c>
      <c r="D149" t="inlineStr">
        <is>
          <t>GILSON LEITE</t>
        </is>
      </c>
      <c r="E149" t="inlineStr">
        <is>
          <t>SALÁRIO</t>
        </is>
      </c>
      <c r="G149" s="58" t="n">
        <v>2263.3</v>
      </c>
      <c r="H149" t="n">
        <v>1</v>
      </c>
      <c r="I149" s="58" t="n">
        <v>2263.3</v>
      </c>
      <c r="J149" s="40" t="n">
        <v>45694</v>
      </c>
      <c r="K149" t="inlineStr">
        <is>
          <t>MO</t>
        </is>
      </c>
      <c r="L149" t="inlineStr">
        <is>
          <t>PIX: 03612083678</t>
        </is>
      </c>
    </row>
    <row r="150">
      <c r="A150" s="40" t="n">
        <v>45693</v>
      </c>
      <c r="B150" s="57" t="n">
        <v>1</v>
      </c>
      <c r="C150" t="inlineStr">
        <is>
          <t>03612083678</t>
        </is>
      </c>
      <c r="D150" t="inlineStr">
        <is>
          <t>GILSON LEITE</t>
        </is>
      </c>
      <c r="E150" t="inlineStr">
        <is>
          <t>TRANSPORTE</t>
        </is>
      </c>
      <c r="G150" s="58" t="n">
        <v>27.3</v>
      </c>
      <c r="H150" t="n">
        <v>20</v>
      </c>
      <c r="I150" s="58" t="n">
        <v>546</v>
      </c>
      <c r="J150" s="40" t="n">
        <v>45694</v>
      </c>
      <c r="K150" t="inlineStr">
        <is>
          <t>MO</t>
        </is>
      </c>
      <c r="L150" t="inlineStr">
        <is>
          <t>PIX: 03612083678</t>
        </is>
      </c>
    </row>
    <row r="151">
      <c r="A151" s="40" t="n">
        <v>45693</v>
      </c>
      <c r="B151" s="57" t="n">
        <v>1</v>
      </c>
      <c r="C151" t="inlineStr">
        <is>
          <t>03612083678</t>
        </is>
      </c>
      <c r="D151" t="inlineStr">
        <is>
          <t>GILSON LEITE</t>
        </is>
      </c>
      <c r="E151" t="inlineStr">
        <is>
          <t>CAFÉ</t>
        </is>
      </c>
      <c r="G151" s="58" t="n">
        <v>4</v>
      </c>
      <c r="H151" t="n">
        <v>20</v>
      </c>
      <c r="I151" s="58" t="n">
        <v>80</v>
      </c>
      <c r="J151" s="40" t="n">
        <v>45694</v>
      </c>
      <c r="K151" t="inlineStr">
        <is>
          <t>MO</t>
        </is>
      </c>
      <c r="L151" t="inlineStr">
        <is>
          <t>PIX: 03612083678</t>
        </is>
      </c>
    </row>
    <row r="152">
      <c r="A152" s="40" t="n">
        <v>45693</v>
      </c>
      <c r="B152" s="57" t="n">
        <v>1</v>
      </c>
      <c r="C152" t="inlineStr">
        <is>
          <t>11013628632</t>
        </is>
      </c>
      <c r="D152" t="inlineStr">
        <is>
          <t>HENRIQUE FARIAS COELHO</t>
        </is>
      </c>
      <c r="E152" t="inlineStr">
        <is>
          <t>DIÁRIA</t>
        </is>
      </c>
      <c r="G152" s="58" t="n">
        <v>280</v>
      </c>
      <c r="H152" t="n">
        <v>9</v>
      </c>
      <c r="I152" s="58" t="n">
        <v>2520</v>
      </c>
      <c r="J152" s="40" t="n">
        <v>45694</v>
      </c>
      <c r="K152" t="inlineStr">
        <is>
          <t>SERV</t>
        </is>
      </c>
      <c r="L152" t="inlineStr">
        <is>
          <t>PIX: 11013628632</t>
        </is>
      </c>
    </row>
    <row r="153">
      <c r="A153" s="40" t="n">
        <v>45693</v>
      </c>
      <c r="B153" s="57" t="n">
        <v>1</v>
      </c>
      <c r="C153" t="inlineStr">
        <is>
          <t>03907063619</t>
        </is>
      </c>
      <c r="D153" t="inlineStr">
        <is>
          <t xml:space="preserve">ISNALDO GONÇALVES </t>
        </is>
      </c>
      <c r="E153" t="inlineStr">
        <is>
          <t>SALÁRIO</t>
        </is>
      </c>
      <c r="G153" s="58" t="n">
        <v>914.9</v>
      </c>
      <c r="H153" t="n">
        <v>1</v>
      </c>
      <c r="I153" s="58" t="n">
        <v>914.9</v>
      </c>
      <c r="J153" s="40" t="n">
        <v>45694</v>
      </c>
      <c r="K153" t="inlineStr">
        <is>
          <t>MO</t>
        </is>
      </c>
      <c r="L153" t="inlineStr">
        <is>
          <t>CEF 13 - 1486 614015</t>
        </is>
      </c>
    </row>
    <row r="154">
      <c r="A154" s="40" t="n">
        <v>45693</v>
      </c>
      <c r="B154" s="57" t="n">
        <v>1</v>
      </c>
      <c r="C154" t="inlineStr">
        <is>
          <t>03907063619</t>
        </is>
      </c>
      <c r="D154" t="inlineStr">
        <is>
          <t xml:space="preserve">ISNALDO GONÇALVES </t>
        </is>
      </c>
      <c r="E154" t="inlineStr">
        <is>
          <t>TRANSPORTE</t>
        </is>
      </c>
      <c r="G154" s="58" t="n">
        <v>29</v>
      </c>
      <c r="H154" t="n">
        <v>20</v>
      </c>
      <c r="I154" s="58" t="n">
        <v>580</v>
      </c>
      <c r="J154" s="40" t="n">
        <v>45694</v>
      </c>
      <c r="K154" t="inlineStr">
        <is>
          <t>MO</t>
        </is>
      </c>
      <c r="L154" t="inlineStr">
        <is>
          <t>CEF 13 - 1486 614015</t>
        </is>
      </c>
    </row>
    <row r="155">
      <c r="A155" s="40" t="n">
        <v>45693</v>
      </c>
      <c r="B155" s="57" t="n">
        <v>1</v>
      </c>
      <c r="C155" t="inlineStr">
        <is>
          <t>03907063619</t>
        </is>
      </c>
      <c r="D155" t="inlineStr">
        <is>
          <t xml:space="preserve">ISNALDO GONÇALVES </t>
        </is>
      </c>
      <c r="E155" t="inlineStr">
        <is>
          <t>CAFÉ</t>
        </is>
      </c>
      <c r="G155" s="58" t="n">
        <v>4</v>
      </c>
      <c r="H155" t="n">
        <v>20</v>
      </c>
      <c r="I155" s="58" t="n">
        <v>80</v>
      </c>
      <c r="J155" s="40" t="n">
        <v>45694</v>
      </c>
      <c r="K155" t="inlineStr">
        <is>
          <t>MO</t>
        </is>
      </c>
      <c r="L155" t="inlineStr">
        <is>
          <t>CEF 13 - 1486 614015</t>
        </is>
      </c>
    </row>
    <row r="156">
      <c r="A156" s="40" t="n">
        <v>45693</v>
      </c>
      <c r="B156" s="57" t="n">
        <v>1</v>
      </c>
      <c r="C156" t="inlineStr">
        <is>
          <t>18240824609</t>
        </is>
      </c>
      <c r="D156" t="inlineStr">
        <is>
          <t>ITALO RAFAEL PINHO SANTOS</t>
        </is>
      </c>
      <c r="E156" t="inlineStr">
        <is>
          <t>DIÁRIA</t>
        </is>
      </c>
      <c r="G156" s="58" t="n">
        <v>170</v>
      </c>
      <c r="H156" t="n">
        <v>12</v>
      </c>
      <c r="I156" s="58" t="n">
        <v>2040</v>
      </c>
      <c r="J156" s="40" t="n">
        <v>45694</v>
      </c>
      <c r="K156" t="inlineStr">
        <is>
          <t>MO</t>
        </is>
      </c>
      <c r="L156" t="inlineStr">
        <is>
          <t>PIX: 18240824609</t>
        </is>
      </c>
    </row>
    <row r="157">
      <c r="A157" s="40" t="n">
        <v>45693</v>
      </c>
      <c r="B157" s="57" t="n">
        <v>1</v>
      </c>
      <c r="C157" t="inlineStr">
        <is>
          <t>93261616687</t>
        </is>
      </c>
      <c r="D157" t="inlineStr">
        <is>
          <t>JOSÉ CARLOS DOS REIS</t>
        </is>
      </c>
      <c r="E157" t="inlineStr">
        <is>
          <t>SALÁRIO</t>
        </is>
      </c>
      <c r="G157" s="58" t="n">
        <v>1190.67</v>
      </c>
      <c r="H157" t="n">
        <v>1</v>
      </c>
      <c r="I157" s="58" t="n">
        <v>1190.67</v>
      </c>
      <c r="J157" s="40" t="n">
        <v>45694</v>
      </c>
      <c r="K157" t="inlineStr">
        <is>
          <t>MO</t>
        </is>
      </c>
      <c r="L157" t="inlineStr">
        <is>
          <t>PIX: 93261616687</t>
        </is>
      </c>
    </row>
    <row r="158">
      <c r="A158" s="40" t="n">
        <v>45693</v>
      </c>
      <c r="B158" s="57" t="n">
        <v>1</v>
      </c>
      <c r="C158" t="inlineStr">
        <is>
          <t>93261616687</t>
        </is>
      </c>
      <c r="D158" t="inlineStr">
        <is>
          <t>JOSÉ CARLOS DOS REIS</t>
        </is>
      </c>
      <c r="E158" t="inlineStr">
        <is>
          <t>TRANSPORTE</t>
        </is>
      </c>
      <c r="G158" s="58" t="n">
        <v>12.8</v>
      </c>
      <c r="H158" t="n">
        <v>20</v>
      </c>
      <c r="I158" s="58" t="n">
        <v>256</v>
      </c>
      <c r="J158" s="40" t="n">
        <v>45694</v>
      </c>
      <c r="K158" t="inlineStr">
        <is>
          <t>MO</t>
        </is>
      </c>
      <c r="L158" t="inlineStr">
        <is>
          <t>PIX: 93261616687</t>
        </is>
      </c>
    </row>
    <row r="159">
      <c r="A159" s="40" t="n">
        <v>45693</v>
      </c>
      <c r="B159" s="57" t="n">
        <v>1</v>
      </c>
      <c r="C159" t="inlineStr">
        <is>
          <t>93261616687</t>
        </is>
      </c>
      <c r="D159" t="inlineStr">
        <is>
          <t>JOSÉ CARLOS DOS REIS</t>
        </is>
      </c>
      <c r="E159" t="inlineStr">
        <is>
          <t>CAFÉ</t>
        </is>
      </c>
      <c r="G159" s="58" t="n">
        <v>4</v>
      </c>
      <c r="H159" t="n">
        <v>20</v>
      </c>
      <c r="I159" s="58" t="n">
        <v>80</v>
      </c>
      <c r="J159" s="40" t="n">
        <v>45694</v>
      </c>
      <c r="K159" t="inlineStr">
        <is>
          <t>MO</t>
        </is>
      </c>
      <c r="L159" t="inlineStr">
        <is>
          <t>PIX: 93261616687</t>
        </is>
      </c>
    </row>
    <row r="160">
      <c r="A160" s="40" t="n">
        <v>45693</v>
      </c>
      <c r="B160" s="57" t="n">
        <v>1</v>
      </c>
      <c r="C160" t="inlineStr">
        <is>
          <t>10792639693</t>
        </is>
      </c>
      <c r="D160" t="inlineStr">
        <is>
          <t>LEANDRO ALEMIDA LOPES</t>
        </is>
      </c>
      <c r="E160" t="inlineStr">
        <is>
          <t>SALÁRIO</t>
        </is>
      </c>
      <c r="G160" s="58" t="n">
        <v>1002.73</v>
      </c>
      <c r="H160" t="n">
        <v>1</v>
      </c>
      <c r="I160" s="58" t="n">
        <v>1002.73</v>
      </c>
      <c r="J160" s="40" t="n">
        <v>45694</v>
      </c>
      <c r="K160" t="inlineStr">
        <is>
          <t>MO</t>
        </is>
      </c>
      <c r="L160" t="inlineStr">
        <is>
          <t>PIX: 10792639693</t>
        </is>
      </c>
    </row>
    <row r="161">
      <c r="A161" s="40" t="n">
        <v>45693</v>
      </c>
      <c r="B161" s="57" t="n">
        <v>1</v>
      </c>
      <c r="C161" t="inlineStr">
        <is>
          <t>10792639693</t>
        </is>
      </c>
      <c r="D161" t="inlineStr">
        <is>
          <t>LEANDRO ALEMIDA LOPES</t>
        </is>
      </c>
      <c r="E161" t="inlineStr">
        <is>
          <t>TRANSPORTE</t>
        </is>
      </c>
      <c r="G161" s="58" t="n">
        <v>12.8</v>
      </c>
      <c r="H161" t="n">
        <v>19</v>
      </c>
      <c r="I161" s="58" t="n">
        <v>243.2</v>
      </c>
      <c r="J161" s="40" t="n">
        <v>45694</v>
      </c>
      <c r="K161" t="inlineStr">
        <is>
          <t>MO</t>
        </is>
      </c>
      <c r="L161" t="inlineStr">
        <is>
          <t>PIX: 10792639693</t>
        </is>
      </c>
    </row>
    <row r="162">
      <c r="A162" s="40" t="n">
        <v>45693</v>
      </c>
      <c r="B162" s="57" t="n">
        <v>1</v>
      </c>
      <c r="C162" t="inlineStr">
        <is>
          <t>10792639693</t>
        </is>
      </c>
      <c r="D162" t="inlineStr">
        <is>
          <t>LEANDRO ALEMIDA LOPES</t>
        </is>
      </c>
      <c r="E162" t="inlineStr">
        <is>
          <t>CAFÉ</t>
        </is>
      </c>
      <c r="G162" s="58" t="n">
        <v>4</v>
      </c>
      <c r="H162" t="n">
        <v>19</v>
      </c>
      <c r="I162" s="58" t="n">
        <v>76</v>
      </c>
      <c r="J162" s="40" t="n">
        <v>45694</v>
      </c>
      <c r="K162" t="inlineStr">
        <is>
          <t>MO</t>
        </is>
      </c>
      <c r="L162" t="inlineStr">
        <is>
          <t>PIX: 10792639693</t>
        </is>
      </c>
    </row>
    <row r="163">
      <c r="A163" s="40" t="n">
        <v>45693</v>
      </c>
      <c r="B163" s="57" t="n">
        <v>1</v>
      </c>
      <c r="C163" t="inlineStr">
        <is>
          <t>98196758715</t>
        </is>
      </c>
      <c r="D163" t="inlineStr">
        <is>
          <t>MOISÉS ROSA DIAS</t>
        </is>
      </c>
      <c r="E163" t="inlineStr">
        <is>
          <t>SALÁRIO</t>
        </is>
      </c>
      <c r="G163" s="58" t="n">
        <v>1064.7</v>
      </c>
      <c r="H163" t="n">
        <v>1</v>
      </c>
      <c r="I163" s="58" t="n">
        <v>1064.7</v>
      </c>
      <c r="J163" s="40" t="n">
        <v>45694</v>
      </c>
      <c r="K163" t="inlineStr">
        <is>
          <t>MO</t>
        </is>
      </c>
      <c r="L163" t="inlineStr">
        <is>
          <t>PIX: 98196758715</t>
        </is>
      </c>
    </row>
    <row r="164">
      <c r="A164" s="40" t="n">
        <v>45693</v>
      </c>
      <c r="B164" s="57" t="n">
        <v>1</v>
      </c>
      <c r="C164" t="inlineStr">
        <is>
          <t>98196758715</t>
        </is>
      </c>
      <c r="D164" t="inlineStr">
        <is>
          <t>MOISÉS ROSA DIAS</t>
        </is>
      </c>
      <c r="E164" t="inlineStr">
        <is>
          <t>TRANSPORTE</t>
        </is>
      </c>
      <c r="G164" s="58" t="n">
        <v>12.8</v>
      </c>
      <c r="H164" t="n">
        <v>20</v>
      </c>
      <c r="I164" s="58" t="n">
        <v>256</v>
      </c>
      <c r="J164" s="40" t="n">
        <v>45694</v>
      </c>
      <c r="K164" t="inlineStr">
        <is>
          <t>MO</t>
        </is>
      </c>
      <c r="L164" t="inlineStr">
        <is>
          <t>PIX: 98196758715</t>
        </is>
      </c>
    </row>
    <row r="165">
      <c r="A165" s="40" t="n">
        <v>45693</v>
      </c>
      <c r="B165" s="57" t="n">
        <v>1</v>
      </c>
      <c r="C165" t="inlineStr">
        <is>
          <t>98196758715</t>
        </is>
      </c>
      <c r="D165" t="inlineStr">
        <is>
          <t>MOISÉS ROSA DIAS</t>
        </is>
      </c>
      <c r="E165" t="inlineStr">
        <is>
          <t>CAFÉ</t>
        </is>
      </c>
      <c r="G165" s="58" t="n">
        <v>4</v>
      </c>
      <c r="H165" t="n">
        <v>20</v>
      </c>
      <c r="I165" s="58" t="n">
        <v>80</v>
      </c>
      <c r="J165" s="40" t="n">
        <v>45694</v>
      </c>
      <c r="K165" t="inlineStr">
        <is>
          <t>MO</t>
        </is>
      </c>
      <c r="L165" t="inlineStr">
        <is>
          <t>PIX: 98196758715</t>
        </is>
      </c>
    </row>
    <row r="166">
      <c r="A166" s="40" t="n">
        <v>45693</v>
      </c>
      <c r="B166" s="57" t="n">
        <v>1</v>
      </c>
      <c r="C166" t="inlineStr">
        <is>
          <t>00000012106</t>
        </is>
      </c>
      <c r="D166" t="inlineStr">
        <is>
          <t>OSVALDO PEREIRA DOS SANTOS</t>
        </is>
      </c>
      <c r="E166" t="inlineStr">
        <is>
          <t>DIÁRIA</t>
        </is>
      </c>
      <c r="G166" s="58" t="n">
        <v>280</v>
      </c>
      <c r="H166" t="n">
        <v>9</v>
      </c>
      <c r="I166" s="58" t="n">
        <v>2520</v>
      </c>
      <c r="J166" s="40" t="n">
        <v>45694</v>
      </c>
      <c r="K166" t="inlineStr">
        <is>
          <t>MO</t>
        </is>
      </c>
      <c r="L166" t="inlineStr">
        <is>
          <t>PIX: 11013628632</t>
        </is>
      </c>
    </row>
    <row r="167">
      <c r="A167" s="40" t="n">
        <v>45693</v>
      </c>
      <c r="B167" s="57" t="n">
        <v>2</v>
      </c>
      <c r="C167" t="inlineStr">
        <is>
          <t>07834753000141</t>
        </is>
      </c>
      <c r="D167" t="inlineStr">
        <is>
          <t>ANCORA PAPELARIA</t>
        </is>
      </c>
      <c r="E167" t="inlineStr">
        <is>
          <t>PLOTAGENS</t>
        </is>
      </c>
      <c r="F167" t="inlineStr">
        <is>
          <t>2024/828</t>
        </is>
      </c>
      <c r="G167" s="58" t="n">
        <v>20</v>
      </c>
      <c r="H167" t="n">
        <v>1</v>
      </c>
      <c r="I167" s="58" t="n">
        <v>20</v>
      </c>
      <c r="J167" s="40" t="n">
        <v>45694</v>
      </c>
      <c r="K167" t="inlineStr">
        <is>
          <t>SERV</t>
        </is>
      </c>
      <c r="L167" t="inlineStr">
        <is>
          <t>PIX: ancorapapelaria@gmail.com</t>
        </is>
      </c>
    </row>
    <row r="168">
      <c r="A168" s="40" t="n">
        <v>45693</v>
      </c>
      <c r="B168" s="57" t="n">
        <v>2</v>
      </c>
      <c r="C168" t="inlineStr">
        <is>
          <t>14051624000142</t>
        </is>
      </c>
      <c r="D168" t="inlineStr">
        <is>
          <t>ALFATEC INSTALACOES</t>
        </is>
      </c>
      <c r="E168" t="inlineStr">
        <is>
          <t>INSTALAÇÃO DE PONTO 220 E INFRA PARA EQUIP. DAS LOJAS</t>
        </is>
      </c>
      <c r="G168" s="58" t="n">
        <v>1500</v>
      </c>
      <c r="H168" t="n">
        <v>1</v>
      </c>
      <c r="I168" s="58" t="n">
        <v>1500</v>
      </c>
      <c r="J168" s="40" t="n">
        <v>45694</v>
      </c>
      <c r="K168" t="inlineStr">
        <is>
          <t>SERV</t>
        </is>
      </c>
      <c r="L168" t="inlineStr">
        <is>
          <t>PIX: 14051624000142</t>
        </is>
      </c>
    </row>
    <row r="169">
      <c r="A169" s="40" t="n">
        <v>45693</v>
      </c>
      <c r="B169" s="57" t="n">
        <v>2</v>
      </c>
      <c r="C169" t="inlineStr">
        <is>
          <t>42224853653</t>
        </is>
      </c>
      <c r="D169" t="inlineStr">
        <is>
          <t>ALVIMAR ELAIR COSTA</t>
        </is>
      </c>
      <c r="E169" t="inlineStr">
        <is>
          <t xml:space="preserve">EXECUÇÃO DE REDE HIDRAULICA
</t>
        </is>
      </c>
      <c r="G169" s="58" t="n">
        <v>26100</v>
      </c>
      <c r="H169" t="n">
        <v>1</v>
      </c>
      <c r="I169" s="58" t="n">
        <v>26100</v>
      </c>
      <c r="J169" s="40" t="n">
        <v>45694</v>
      </c>
      <c r="K169" t="inlineStr">
        <is>
          <t>SERV</t>
        </is>
      </c>
      <c r="L169" t="inlineStr">
        <is>
          <t>CEF 13 - 87 1430498</t>
        </is>
      </c>
    </row>
    <row r="170">
      <c r="A170" s="40" t="n">
        <v>45693</v>
      </c>
      <c r="B170" s="57" t="n">
        <v>2</v>
      </c>
      <c r="C170" t="inlineStr">
        <is>
          <t>00000012289</t>
        </is>
      </c>
      <c r="D170" t="inlineStr">
        <is>
          <t>ROSINHA DE ASSIS DUARTE</t>
        </is>
      </c>
      <c r="E170" t="inlineStr">
        <is>
          <t xml:space="preserve">PROJETO ESTRUTURAL ELEVADOR
</t>
        </is>
      </c>
      <c r="G170" s="58" t="n">
        <v>1000</v>
      </c>
      <c r="H170" t="n">
        <v>1</v>
      </c>
      <c r="I170" s="58" t="n">
        <v>1000</v>
      </c>
      <c r="J170" s="40" t="n">
        <v>45694</v>
      </c>
      <c r="K170" t="inlineStr">
        <is>
          <t>SERV</t>
        </is>
      </c>
      <c r="L170" t="inlineStr">
        <is>
          <t xml:space="preserve">PIX:  319.885.530-47
</t>
        </is>
      </c>
    </row>
    <row r="171">
      <c r="A171" s="40" t="n">
        <v>45693</v>
      </c>
      <c r="B171" s="57" t="n">
        <v>3</v>
      </c>
      <c r="C171" t="inlineStr">
        <is>
          <t>00000011207</t>
        </is>
      </c>
      <c r="D171" t="inlineStr">
        <is>
          <t>MOTOBOY</t>
        </is>
      </c>
      <c r="E171" t="inlineStr">
        <is>
          <t>REF. 01/2025</t>
        </is>
      </c>
      <c r="G171" s="58" t="n">
        <v>146</v>
      </c>
      <c r="H171" t="n">
        <v>1</v>
      </c>
      <c r="I171" s="58" t="n">
        <v>146</v>
      </c>
      <c r="J171" s="40" t="n">
        <v>45695</v>
      </c>
      <c r="K171" t="inlineStr">
        <is>
          <t>DIV</t>
        </is>
      </c>
      <c r="L171" t="inlineStr">
        <is>
          <t>PIX: 31995901635</t>
        </is>
      </c>
    </row>
    <row r="172">
      <c r="A172" s="40" t="n">
        <v>45693</v>
      </c>
      <c r="B172" s="57" t="n">
        <v>3</v>
      </c>
      <c r="C172" t="inlineStr">
        <is>
          <t>00000011398</t>
        </is>
      </c>
      <c r="D172" t="inlineStr">
        <is>
          <t>FOLHA DP</t>
        </is>
      </c>
      <c r="E172" t="inlineStr">
        <is>
          <t>REF. 01/2025</t>
        </is>
      </c>
      <c r="G172" s="58" t="n">
        <v>910.8</v>
      </c>
      <c r="H172" t="n">
        <v>1</v>
      </c>
      <c r="I172" s="58" t="n">
        <v>910.8</v>
      </c>
      <c r="J172" s="40" t="n">
        <v>45695</v>
      </c>
      <c r="K172" t="inlineStr">
        <is>
          <t>MO</t>
        </is>
      </c>
      <c r="L172" t="inlineStr">
        <is>
          <t>PIX: 31995901635</t>
        </is>
      </c>
    </row>
    <row r="173">
      <c r="A173" s="40" t="n">
        <v>45693</v>
      </c>
      <c r="B173" s="57" t="n">
        <v>3</v>
      </c>
      <c r="C173" t="inlineStr">
        <is>
          <t>00000011126</t>
        </is>
      </c>
      <c r="D173" t="inlineStr">
        <is>
          <t>MHS MENSALIDADE</t>
        </is>
      </c>
      <c r="E173" t="inlineStr">
        <is>
          <t>REF. 01/2025</t>
        </is>
      </c>
      <c r="G173" s="58" t="n">
        <v>744</v>
      </c>
      <c r="H173" t="n">
        <v>1</v>
      </c>
      <c r="I173" s="58" t="n">
        <v>744</v>
      </c>
      <c r="J173" s="40" t="n">
        <v>45695</v>
      </c>
      <c r="K173" t="inlineStr">
        <is>
          <t>MO</t>
        </is>
      </c>
      <c r="L173" t="inlineStr">
        <is>
          <t>PIX: 31995901635</t>
        </is>
      </c>
    </row>
    <row r="174">
      <c r="A174" s="40" t="n">
        <v>45693</v>
      </c>
      <c r="B174" s="57" t="n">
        <v>3</v>
      </c>
      <c r="C174" t="inlineStr">
        <is>
          <t>07409393000130</t>
        </is>
      </c>
      <c r="D174" t="inlineStr">
        <is>
          <t>LOCFER</t>
        </is>
      </c>
      <c r="E174" t="inlineStr">
        <is>
          <t>DUTO ENTULHO E MARTELETE</t>
        </is>
      </c>
      <c r="F174" t="inlineStr">
        <is>
          <t>27515</t>
        </is>
      </c>
      <c r="G174" s="58" t="n">
        <v>555</v>
      </c>
      <c r="H174" t="n">
        <v>1</v>
      </c>
      <c r="I174" s="58" t="n">
        <v>555</v>
      </c>
      <c r="J174" s="40" t="n">
        <v>45705</v>
      </c>
      <c r="K174" t="inlineStr">
        <is>
          <t>LOC</t>
        </is>
      </c>
      <c r="L174" t="inlineStr">
        <is>
          <t>-</t>
        </is>
      </c>
    </row>
    <row r="175">
      <c r="A175" s="40" t="n">
        <v>45693</v>
      </c>
      <c r="B175" s="57" t="n">
        <v>3</v>
      </c>
      <c r="C175" t="inlineStr">
        <is>
          <t>07409393000130</t>
        </is>
      </c>
      <c r="D175" t="inlineStr">
        <is>
          <t>LOCFER</t>
        </is>
      </c>
      <c r="E175" t="inlineStr">
        <is>
          <t>DUTO, ANDAIME E PISO</t>
        </is>
      </c>
      <c r="F175" t="inlineStr">
        <is>
          <t>27466</t>
        </is>
      </c>
      <c r="G175" s="58" t="n">
        <v>715</v>
      </c>
      <c r="H175" t="n">
        <v>1</v>
      </c>
      <c r="I175" s="58" t="n">
        <v>715</v>
      </c>
      <c r="J175" s="40" t="n">
        <v>45698</v>
      </c>
      <c r="K175" t="inlineStr">
        <is>
          <t>LOC</t>
        </is>
      </c>
      <c r="L175" t="inlineStr">
        <is>
          <t>-</t>
        </is>
      </c>
    </row>
    <row r="176">
      <c r="A176" s="40" t="n">
        <v>45693</v>
      </c>
      <c r="B176" s="57" t="n">
        <v>3</v>
      </c>
      <c r="C176" t="inlineStr">
        <is>
          <t>02697297000383</t>
        </is>
      </c>
      <c r="D176" t="inlineStr">
        <is>
          <t>UNIVERSO ELÉTRICO LTDA</t>
        </is>
      </c>
      <c r="E176" t="inlineStr">
        <is>
          <t>MATERIAIS ELÉTRICOS</t>
        </is>
      </c>
      <c r="F176" t="inlineStr">
        <is>
          <t>357456</t>
        </is>
      </c>
      <c r="G176" s="58" t="n">
        <v>6046</v>
      </c>
      <c r="H176" t="n">
        <v>1</v>
      </c>
      <c r="I176" s="58" t="n">
        <v>6046</v>
      </c>
      <c r="J176" s="40" t="n">
        <v>45698</v>
      </c>
      <c r="K176" t="inlineStr">
        <is>
          <t>MAT</t>
        </is>
      </c>
      <c r="L176" t="inlineStr">
        <is>
          <t>-</t>
        </is>
      </c>
    </row>
    <row r="177">
      <c r="A177" s="40" t="n">
        <v>45693</v>
      </c>
      <c r="B177" s="57" t="n">
        <v>3</v>
      </c>
      <c r="C177" t="inlineStr">
        <is>
          <t>24200699000100</t>
        </is>
      </c>
      <c r="D177" t="inlineStr">
        <is>
          <t xml:space="preserve">ELITE EPIS </t>
        </is>
      </c>
      <c r="E177" t="inlineStr">
        <is>
          <t>EQUIPAMENTOS DE PROTEÇÃO</t>
        </is>
      </c>
      <c r="F177" t="inlineStr">
        <is>
          <t>114574</t>
        </is>
      </c>
      <c r="G177" s="58" t="n">
        <v>1010.25</v>
      </c>
      <c r="H177" t="n">
        <v>1</v>
      </c>
      <c r="I177" s="58" t="n">
        <v>1010.25</v>
      </c>
      <c r="J177" s="40" t="n">
        <v>45702</v>
      </c>
      <c r="K177" t="inlineStr">
        <is>
          <t>MO</t>
        </is>
      </c>
      <c r="L177" t="inlineStr">
        <is>
          <t>-</t>
        </is>
      </c>
    </row>
    <row r="178">
      <c r="A178" s="40" t="n">
        <v>45693</v>
      </c>
      <c r="B178" s="57" t="n">
        <v>5</v>
      </c>
      <c r="C178" t="inlineStr">
        <is>
          <t>07111474000150</t>
        </is>
      </c>
      <c r="D178" t="inlineStr">
        <is>
          <t>LISBOA PREMOLDADOS E CIMENTOS</t>
        </is>
      </c>
      <c r="E178" t="inlineStr">
        <is>
          <t>ARGAMASSA</t>
        </is>
      </c>
      <c r="F178" t="inlineStr">
        <is>
          <t>103646</t>
        </is>
      </c>
      <c r="G178" s="58" t="n">
        <v>2140</v>
      </c>
      <c r="H178" t="n">
        <v>1</v>
      </c>
      <c r="I178" s="58" t="n">
        <v>2140</v>
      </c>
      <c r="J178" s="40" t="n">
        <v>45687</v>
      </c>
      <c r="K178" t="inlineStr">
        <is>
          <t>MAT</t>
        </is>
      </c>
      <c r="L178" t="inlineStr">
        <is>
          <t>-</t>
        </is>
      </c>
    </row>
    <row r="179">
      <c r="A179" s="40" t="n">
        <v>45693</v>
      </c>
      <c r="B179" s="57" t="n">
        <v>5</v>
      </c>
      <c r="C179" t="inlineStr">
        <is>
          <t>07111474000150</t>
        </is>
      </c>
      <c r="D179" t="inlineStr">
        <is>
          <t>LISBOA PREMOLDADOS E CIMENTOS</t>
        </is>
      </c>
      <c r="E179" t="inlineStr">
        <is>
          <t>ARGAMASSA</t>
        </is>
      </c>
      <c r="F179" t="inlineStr">
        <is>
          <t>103724</t>
        </is>
      </c>
      <c r="G179" s="58" t="n">
        <v>2140</v>
      </c>
      <c r="H179" t="n">
        <v>1</v>
      </c>
      <c r="I179" s="58" t="n">
        <v>2140</v>
      </c>
      <c r="J179" s="40" t="n">
        <v>45687</v>
      </c>
      <c r="K179" t="inlineStr">
        <is>
          <t>MAT</t>
        </is>
      </c>
      <c r="L179" t="inlineStr">
        <is>
          <t>-</t>
        </is>
      </c>
    </row>
    <row r="180">
      <c r="A180" s="40" t="n">
        <v>45693</v>
      </c>
      <c r="B180" s="57" t="n">
        <v>5</v>
      </c>
      <c r="C180" t="inlineStr">
        <is>
          <t>07111474000150</t>
        </is>
      </c>
      <c r="D180" t="inlineStr">
        <is>
          <t>LISBOA PREMOLDADOS E CIMENTOS</t>
        </is>
      </c>
      <c r="E180" t="inlineStr">
        <is>
          <t>ARGAMASSA</t>
        </is>
      </c>
      <c r="F180" t="inlineStr">
        <is>
          <t>103730</t>
        </is>
      </c>
      <c r="G180" s="58" t="n">
        <v>2140</v>
      </c>
      <c r="H180" t="n">
        <v>1</v>
      </c>
      <c r="I180" s="58" t="n">
        <v>2140</v>
      </c>
      <c r="J180" s="40" t="n">
        <v>45687</v>
      </c>
      <c r="K180" t="inlineStr">
        <is>
          <t>MAT</t>
        </is>
      </c>
      <c r="L180" t="inlineStr">
        <is>
          <t>-</t>
        </is>
      </c>
    </row>
    <row r="181">
      <c r="A181" s="40" t="n">
        <v>45693</v>
      </c>
      <c r="B181" s="57" t="n">
        <v>5</v>
      </c>
      <c r="C181" t="inlineStr">
        <is>
          <t>31189101000186</t>
        </is>
      </c>
      <c r="D181" t="inlineStr">
        <is>
          <t>BECKER PARTIC. E EMPREENDIMENTOS LTDA</t>
        </is>
      </c>
      <c r="E181" t="inlineStr">
        <is>
          <t>MATERIAIS DIVERSOS</t>
        </is>
      </c>
      <c r="F181" t="inlineStr">
        <is>
          <t>5286</t>
        </is>
      </c>
      <c r="G181" s="58" t="n">
        <v>2234.76</v>
      </c>
      <c r="H181" t="n">
        <v>1</v>
      </c>
      <c r="I181" s="58" t="n">
        <v>2234.76</v>
      </c>
      <c r="J181" s="40" t="n">
        <v>45675</v>
      </c>
      <c r="K181" t="inlineStr">
        <is>
          <t>MAT</t>
        </is>
      </c>
      <c r="L181" t="inlineStr">
        <is>
          <t>-</t>
        </is>
      </c>
    </row>
    <row r="182">
      <c r="A182" s="40" t="n">
        <v>45693</v>
      </c>
      <c r="B182" t="n">
        <v>7</v>
      </c>
      <c r="C182" t="inlineStr">
        <is>
          <t>30104762000107</t>
        </is>
      </c>
      <c r="D182" t="inlineStr">
        <is>
          <t>VASCONCELOS &amp; RINALDI ENGENHARIA</t>
        </is>
      </c>
      <c r="E182" t="inlineStr">
        <is>
          <t>ADM. OBRA REF. 1ª QUINZ. 02/2025</t>
        </is>
      </c>
      <c r="G182" s="58" t="n">
        <v>9614.2965</v>
      </c>
      <c r="H182" t="n">
        <v>1</v>
      </c>
      <c r="I182" s="58" t="n">
        <v>9614.2965</v>
      </c>
      <c r="J182" s="40" t="n">
        <v>45693</v>
      </c>
      <c r="K182" t="inlineStr">
        <is>
          <t>ADM</t>
        </is>
      </c>
      <c r="M182" t="inlineStr">
        <is>
          <t>LANÇAMENTO AUTOMÁTICO</t>
        </is>
      </c>
    </row>
    <row r="183">
      <c r="A183" s="103" t="n">
        <v>45708</v>
      </c>
      <c r="B183" s="57" t="n">
        <v>1</v>
      </c>
      <c r="C183" t="inlineStr">
        <is>
          <t>18240824609</t>
        </is>
      </c>
      <c r="D183" t="inlineStr">
        <is>
          <t>ITALO RAFAEL PINHO SANTOS</t>
        </is>
      </c>
      <c r="E183" t="inlineStr">
        <is>
          <t>DIÁRIA</t>
        </is>
      </c>
      <c r="G183" s="58" t="n">
        <v>170</v>
      </c>
      <c r="H183" t="n">
        <v>10</v>
      </c>
      <c r="I183" s="58" t="n">
        <v>1700</v>
      </c>
      <c r="J183" s="103" t="n">
        <v>45708</v>
      </c>
      <c r="K183" t="inlineStr">
        <is>
          <t>MO</t>
        </is>
      </c>
      <c r="L183" t="inlineStr">
        <is>
          <t>PIX: 18240824609</t>
        </is>
      </c>
    </row>
    <row r="184">
      <c r="A184" s="103" t="n">
        <v>45708</v>
      </c>
      <c r="B184" s="57" t="n">
        <v>1</v>
      </c>
      <c r="C184" t="inlineStr">
        <is>
          <t>18764873641</t>
        </is>
      </c>
      <c r="D184" t="inlineStr">
        <is>
          <t>VITOR GABRIEL SILVA DE OLIVEIRA</t>
        </is>
      </c>
      <c r="E184" t="inlineStr">
        <is>
          <t>DIÁRIA</t>
        </is>
      </c>
      <c r="G184" s="58" t="n">
        <v>150</v>
      </c>
      <c r="H184" t="n">
        <v>5</v>
      </c>
      <c r="I184" s="58" t="n">
        <v>750</v>
      </c>
      <c r="J184" s="103" t="n">
        <v>45708</v>
      </c>
      <c r="K184" t="inlineStr">
        <is>
          <t>MO</t>
        </is>
      </c>
      <c r="L184" t="inlineStr">
        <is>
          <t>-</t>
        </is>
      </c>
    </row>
    <row r="185">
      <c r="A185" s="103" t="n">
        <v>45708</v>
      </c>
      <c r="B185" s="57" t="n">
        <v>1</v>
      </c>
      <c r="C185" t="inlineStr">
        <is>
          <t>11013628632</t>
        </is>
      </c>
      <c r="D185" t="inlineStr">
        <is>
          <t>HENRIQUE FARIAS COELHO</t>
        </is>
      </c>
      <c r="E185" t="inlineStr">
        <is>
          <t>DIÁRIA</t>
        </is>
      </c>
      <c r="G185" s="58" t="n">
        <v>280</v>
      </c>
      <c r="H185" t="n">
        <v>10</v>
      </c>
      <c r="I185" s="58" t="n">
        <v>2800</v>
      </c>
      <c r="J185" s="103" t="n">
        <v>45708</v>
      </c>
      <c r="K185" t="inlineStr">
        <is>
          <t>MO</t>
        </is>
      </c>
      <c r="L185" t="inlineStr">
        <is>
          <t>PIX: 11013628632</t>
        </is>
      </c>
    </row>
    <row r="186">
      <c r="A186" s="103" t="n">
        <v>45708</v>
      </c>
      <c r="B186" s="57" t="n">
        <v>1</v>
      </c>
      <c r="C186" t="inlineStr">
        <is>
          <t>00000012106</t>
        </is>
      </c>
      <c r="D186" t="inlineStr">
        <is>
          <t>OSVALDO PEREIRA DOS SANTOS</t>
        </is>
      </c>
      <c r="E186" t="inlineStr">
        <is>
          <t>DIÁRIA</t>
        </is>
      </c>
      <c r="G186" s="58" t="n">
        <v>280</v>
      </c>
      <c r="H186" t="n">
        <v>10</v>
      </c>
      <c r="I186" s="58" t="n">
        <v>2800</v>
      </c>
      <c r="J186" s="103" t="n">
        <v>45708</v>
      </c>
      <c r="K186" t="inlineStr">
        <is>
          <t>MO</t>
        </is>
      </c>
      <c r="L186" t="inlineStr">
        <is>
          <t>PIX: 11013628632</t>
        </is>
      </c>
    </row>
    <row r="187">
      <c r="A187" s="103" t="n">
        <v>45708</v>
      </c>
      <c r="B187" s="57" t="n">
        <v>1</v>
      </c>
      <c r="C187" t="inlineStr">
        <is>
          <t>03612083678</t>
        </is>
      </c>
      <c r="D187" t="inlineStr">
        <is>
          <t>GILSON LEITE</t>
        </is>
      </c>
      <c r="E187" t="inlineStr">
        <is>
          <t>SALÁRIO</t>
        </is>
      </c>
      <c r="G187" s="58" t="n">
        <v>2200</v>
      </c>
      <c r="H187" t="n">
        <v>1</v>
      </c>
      <c r="I187" s="58" t="n">
        <v>2200</v>
      </c>
      <c r="J187" s="103" t="n">
        <v>45708</v>
      </c>
      <c r="K187" t="inlineStr">
        <is>
          <t>MO</t>
        </is>
      </c>
      <c r="L187" t="inlineStr">
        <is>
          <t>PIX: 03612083678</t>
        </is>
      </c>
    </row>
    <row r="188">
      <c r="A188" s="103" t="n">
        <v>45708</v>
      </c>
      <c r="B188" s="57" t="n">
        <v>1</v>
      </c>
      <c r="C188" t="inlineStr">
        <is>
          <t>93261616687</t>
        </is>
      </c>
      <c r="D188" t="inlineStr">
        <is>
          <t>JOSÉ CARLOS DOS REIS</t>
        </is>
      </c>
      <c r="E188" t="inlineStr">
        <is>
          <t>SALÁRIO</t>
        </is>
      </c>
      <c r="G188" s="58" t="n">
        <v>916</v>
      </c>
      <c r="H188" t="n">
        <v>1</v>
      </c>
      <c r="I188" s="58" t="n">
        <v>916</v>
      </c>
      <c r="J188" s="103" t="n">
        <v>45708</v>
      </c>
      <c r="K188" t="inlineStr">
        <is>
          <t>MO</t>
        </is>
      </c>
      <c r="L188" t="inlineStr">
        <is>
          <t>PIX: 93261616687</t>
        </is>
      </c>
    </row>
    <row r="189">
      <c r="A189" s="103" t="n">
        <v>45708</v>
      </c>
      <c r="B189" s="57" t="n">
        <v>1</v>
      </c>
      <c r="C189" t="inlineStr">
        <is>
          <t>10792639693</t>
        </is>
      </c>
      <c r="D189" t="inlineStr">
        <is>
          <t>LEANDRO ALEMIDA LOPES</t>
        </is>
      </c>
      <c r="E189" t="inlineStr">
        <is>
          <t>SALÁRIO</t>
        </is>
      </c>
      <c r="G189" s="58" t="n">
        <v>817.2</v>
      </c>
      <c r="H189" t="n">
        <v>1</v>
      </c>
      <c r="I189" s="58" t="n">
        <v>817.2</v>
      </c>
      <c r="J189" s="103" t="n">
        <v>45708</v>
      </c>
      <c r="K189" t="inlineStr">
        <is>
          <t>MO</t>
        </is>
      </c>
      <c r="L189" t="inlineStr">
        <is>
          <t>PIX: 10792639693</t>
        </is>
      </c>
    </row>
    <row r="190">
      <c r="A190" s="103" t="n">
        <v>45708</v>
      </c>
      <c r="B190" s="57" t="n">
        <v>1</v>
      </c>
      <c r="C190" t="inlineStr">
        <is>
          <t>98196758715</t>
        </is>
      </c>
      <c r="D190" t="inlineStr">
        <is>
          <t>MOISÉS ROSA DIAS</t>
        </is>
      </c>
      <c r="E190" t="inlineStr">
        <is>
          <t>SALÁRIO</t>
        </is>
      </c>
      <c r="G190" s="58" t="n">
        <v>817.2</v>
      </c>
      <c r="H190" t="n">
        <v>1</v>
      </c>
      <c r="I190" s="58" t="n">
        <v>817.2</v>
      </c>
      <c r="J190" s="103" t="n">
        <v>45708</v>
      </c>
      <c r="K190" t="inlineStr">
        <is>
          <t>MO</t>
        </is>
      </c>
      <c r="L190" t="inlineStr">
        <is>
          <t>PIX: 98196758715</t>
        </is>
      </c>
    </row>
    <row r="191">
      <c r="A191" s="103" t="n">
        <v>45708</v>
      </c>
      <c r="B191" s="57" t="n">
        <v>1</v>
      </c>
      <c r="C191" t="inlineStr">
        <is>
          <t>03907063619</t>
        </is>
      </c>
      <c r="D191" t="inlineStr">
        <is>
          <t xml:space="preserve">ISNALDO GONÇALVES </t>
        </is>
      </c>
      <c r="E191" t="inlineStr">
        <is>
          <t>SALÁRIO</t>
        </is>
      </c>
      <c r="G191" s="58" t="n">
        <v>1104.8</v>
      </c>
      <c r="H191" t="n">
        <v>1</v>
      </c>
      <c r="I191" s="58" t="n">
        <v>1104.8</v>
      </c>
      <c r="J191" s="103" t="n">
        <v>45708</v>
      </c>
      <c r="K191" t="inlineStr">
        <is>
          <t>MO</t>
        </is>
      </c>
      <c r="L191" t="inlineStr">
        <is>
          <t>CEF 13 - 1486 614015</t>
        </is>
      </c>
    </row>
    <row r="192">
      <c r="A192" s="103" t="n">
        <v>45708</v>
      </c>
      <c r="B192" s="57" t="n">
        <v>2</v>
      </c>
      <c r="C192" t="inlineStr">
        <is>
          <t>10338850619</t>
        </is>
      </c>
      <c r="D192" t="inlineStr">
        <is>
          <t>MATHEUS CRUZ ELIAS</t>
        </is>
      </c>
      <c r="E192" t="inlineStr">
        <is>
          <t xml:space="preserve">MCE ENGENHARIA - EXECUÇÃO DE 30% ATIVIDADES
</t>
        </is>
      </c>
      <c r="G192" s="58" t="n">
        <v>11880</v>
      </c>
      <c r="H192" t="n">
        <v>1</v>
      </c>
      <c r="I192" s="58" t="n">
        <v>11880</v>
      </c>
      <c r="J192" s="103" t="n">
        <v>45708</v>
      </c>
      <c r="K192" t="inlineStr">
        <is>
          <t>SERV</t>
        </is>
      </c>
      <c r="L192" t="inlineStr">
        <is>
          <t>PIX: 10338850619</t>
        </is>
      </c>
    </row>
    <row r="193">
      <c r="A193" s="103" t="n">
        <v>45708</v>
      </c>
      <c r="B193" s="57" t="n">
        <v>2</v>
      </c>
      <c r="C193" t="inlineStr">
        <is>
          <t>42224853653</t>
        </is>
      </c>
      <c r="D193" t="inlineStr">
        <is>
          <t>ALVIMAR ELAIR COSTA</t>
        </is>
      </c>
      <c r="E193" t="inlineStr">
        <is>
          <t xml:space="preserve">EXECUÇÃO DE REDE HIDRAULICA
</t>
        </is>
      </c>
      <c r="G193" s="58" t="n">
        <v>9150</v>
      </c>
      <c r="H193" t="n">
        <v>1</v>
      </c>
      <c r="I193" s="58" t="n">
        <v>9150</v>
      </c>
      <c r="J193" s="103" t="n">
        <v>45708</v>
      </c>
      <c r="K193" t="inlineStr">
        <is>
          <t>SERV</t>
        </is>
      </c>
      <c r="L193" t="inlineStr">
        <is>
          <t>CEF 13 - 87 1430498</t>
        </is>
      </c>
    </row>
    <row r="194">
      <c r="A194" s="103" t="n">
        <v>45708</v>
      </c>
      <c r="B194" s="57" t="n">
        <v>3</v>
      </c>
      <c r="C194" t="inlineStr">
        <is>
          <t>36245582000113</t>
        </is>
      </c>
      <c r="D194" t="inlineStr">
        <is>
          <t>MHS SEGURANÇA E MEDICINA DO TRABALHO</t>
        </is>
      </c>
      <c r="E194" t="inlineStr">
        <is>
          <t xml:space="preserve">REALIZAÇÃO DE EXAMES - NF A EMITIR </t>
        </is>
      </c>
      <c r="G194" s="58" t="n">
        <v>168</v>
      </c>
      <c r="H194" t="n">
        <v>1</v>
      </c>
      <c r="I194" s="58" t="n">
        <v>168</v>
      </c>
      <c r="J194" s="103" t="n">
        <v>45712</v>
      </c>
      <c r="K194" t="inlineStr">
        <is>
          <t>MO</t>
        </is>
      </c>
      <c r="L194" t="inlineStr">
        <is>
          <t>-</t>
        </is>
      </c>
    </row>
    <row r="195">
      <c r="A195" s="103" t="n">
        <v>45708</v>
      </c>
      <c r="B195" s="57" t="n">
        <v>3</v>
      </c>
      <c r="C195" t="inlineStr">
        <is>
          <t>00394460000141</t>
        </is>
      </c>
      <c r="D195" t="inlineStr">
        <is>
          <t>INSS/IRRF</t>
        </is>
      </c>
      <c r="E195" t="inlineStr">
        <is>
          <t>REF. 01/2025</t>
        </is>
      </c>
      <c r="G195" s="58" t="n">
        <v>5575.19</v>
      </c>
      <c r="H195" t="n">
        <v>1</v>
      </c>
      <c r="I195" s="58" t="n">
        <v>5575.19</v>
      </c>
      <c r="J195" s="103" t="n">
        <v>45708</v>
      </c>
      <c r="K195" t="inlineStr">
        <is>
          <t>MO</t>
        </is>
      </c>
      <c r="L195" t="inlineStr">
        <is>
          <t>-</t>
        </is>
      </c>
    </row>
    <row r="196">
      <c r="A196" s="103" t="n">
        <v>45708</v>
      </c>
      <c r="B196" s="57" t="n">
        <v>3</v>
      </c>
      <c r="C196" t="inlineStr">
        <is>
          <t>00360305000104</t>
        </is>
      </c>
      <c r="D196" t="inlineStr">
        <is>
          <t>FGTS</t>
        </is>
      </c>
      <c r="E196" t="inlineStr">
        <is>
          <t>REF. 01/2025</t>
        </is>
      </c>
      <c r="G196" s="58" t="n">
        <v>1084.57</v>
      </c>
      <c r="H196" t="n">
        <v>1</v>
      </c>
      <c r="I196" s="58" t="n">
        <v>1084.57</v>
      </c>
      <c r="J196" s="103" t="n">
        <v>45708</v>
      </c>
      <c r="K196" t="inlineStr">
        <is>
          <t>MO</t>
        </is>
      </c>
      <c r="L196" t="inlineStr">
        <is>
          <t>-</t>
        </is>
      </c>
    </row>
    <row r="197">
      <c r="A197" s="103" t="n">
        <v>45708</v>
      </c>
      <c r="B197" s="57" t="n">
        <v>3</v>
      </c>
      <c r="C197" t="inlineStr">
        <is>
          <t>00000011045</t>
        </is>
      </c>
      <c r="D197" t="inlineStr">
        <is>
          <t>MHS EVENTO SST ESOCIAL</t>
        </is>
      </c>
      <c r="E197" t="inlineStr">
        <is>
          <t>REF. 01/2025</t>
        </is>
      </c>
      <c r="G197" s="58" t="n">
        <v>61.4</v>
      </c>
      <c r="H197" t="n">
        <v>1</v>
      </c>
      <c r="I197" s="58" t="n">
        <v>61.4</v>
      </c>
      <c r="J197" s="103" t="n">
        <v>45708</v>
      </c>
      <c r="K197" t="inlineStr">
        <is>
          <t>MO</t>
        </is>
      </c>
      <c r="L197" t="inlineStr">
        <is>
          <t>PIX: 31995901635</t>
        </is>
      </c>
    </row>
    <row r="198">
      <c r="A198" s="103" t="n">
        <v>45708</v>
      </c>
      <c r="B198" s="57" t="n">
        <v>3</v>
      </c>
      <c r="C198" t="inlineStr">
        <is>
          <t>17015387000152</t>
        </is>
      </c>
      <c r="D198" t="inlineStr">
        <is>
          <t xml:space="preserve">UNIÃO IMPERMEABILIZANTES </t>
        </is>
      </c>
      <c r="E198" t="inlineStr">
        <is>
          <t>FIBRA DE POLIPROPILENO</t>
        </is>
      </c>
      <c r="F198" t="inlineStr">
        <is>
          <t>14467</t>
        </is>
      </c>
      <c r="G198" s="58" t="n">
        <v>700</v>
      </c>
      <c r="H198" t="n">
        <v>1</v>
      </c>
      <c r="I198" s="58" t="n">
        <v>700</v>
      </c>
      <c r="J198" s="103" t="n">
        <v>45708</v>
      </c>
      <c r="K198" t="inlineStr">
        <is>
          <t>MAT</t>
        </is>
      </c>
      <c r="L198" t="inlineStr">
        <is>
          <t>-</t>
        </is>
      </c>
    </row>
    <row r="199">
      <c r="A199" s="103" t="n">
        <v>45708</v>
      </c>
      <c r="B199" s="57" t="n">
        <v>3</v>
      </c>
      <c r="C199" t="inlineStr">
        <is>
          <t>08039112000168</t>
        </is>
      </c>
      <c r="D199" t="inlineStr">
        <is>
          <t>IMPERMEABILIZANTES IMPERVIA</t>
        </is>
      </c>
      <c r="E199" t="inlineStr">
        <is>
          <t>BIANCO</t>
        </is>
      </c>
      <c r="F199" t="inlineStr">
        <is>
          <t>17272</t>
        </is>
      </c>
      <c r="G199" s="58" t="n">
        <v>2053</v>
      </c>
      <c r="H199" t="n">
        <v>1</v>
      </c>
      <c r="I199" s="58" t="n">
        <v>2053</v>
      </c>
      <c r="J199" s="103" t="n">
        <v>45708</v>
      </c>
      <c r="K199" t="inlineStr">
        <is>
          <t>MAT</t>
        </is>
      </c>
      <c r="L199" t="inlineStr">
        <is>
          <t>-</t>
        </is>
      </c>
    </row>
    <row r="200">
      <c r="A200" s="103" t="n">
        <v>45708</v>
      </c>
      <c r="B200" s="57" t="n">
        <v>3</v>
      </c>
      <c r="C200" t="inlineStr">
        <is>
          <t>02697297000383</t>
        </is>
      </c>
      <c r="D200" t="inlineStr">
        <is>
          <t>UNIVERSO ELÉTRICO LTDA</t>
        </is>
      </c>
      <c r="E200" t="inlineStr">
        <is>
          <t>MATERIAIS ELÉTRICOS - PARC. 1/2</t>
        </is>
      </c>
      <c r="F200" t="inlineStr">
        <is>
          <t>360581</t>
        </is>
      </c>
      <c r="G200" s="58" t="n">
        <v>3232.55</v>
      </c>
      <c r="H200" t="n">
        <v>1</v>
      </c>
      <c r="I200" s="58" t="n">
        <v>3232.55</v>
      </c>
      <c r="J200" s="103" t="n">
        <v>45716</v>
      </c>
      <c r="K200" t="inlineStr">
        <is>
          <t>MAT</t>
        </is>
      </c>
      <c r="L200" t="inlineStr">
        <is>
          <t>-</t>
        </is>
      </c>
    </row>
    <row r="201">
      <c r="A201" s="103" t="n">
        <v>45736</v>
      </c>
      <c r="B201" s="57" t="n">
        <v>3</v>
      </c>
      <c r="C201" t="inlineStr">
        <is>
          <t>02697297000383</t>
        </is>
      </c>
      <c r="D201" t="inlineStr">
        <is>
          <t>UNIVERSO ELÉTRICO LTDA</t>
        </is>
      </c>
      <c r="E201" t="inlineStr">
        <is>
          <t>MATERIAIS ELÉTRICOS - PARC. 2/2</t>
        </is>
      </c>
      <c r="F201" t="inlineStr">
        <is>
          <t>360581</t>
        </is>
      </c>
      <c r="G201" s="58" t="n">
        <v>3232.55</v>
      </c>
      <c r="H201" t="n">
        <v>1</v>
      </c>
      <c r="I201" s="58" t="n">
        <v>3232.55</v>
      </c>
      <c r="J201" s="103" t="n">
        <v>45747</v>
      </c>
      <c r="K201" t="inlineStr">
        <is>
          <t>MAT</t>
        </is>
      </c>
      <c r="L201" t="inlineStr">
        <is>
          <t>-</t>
        </is>
      </c>
    </row>
    <row r="202">
      <c r="A202" s="103" t="n">
        <v>45708</v>
      </c>
      <c r="B202" s="57" t="n">
        <v>3</v>
      </c>
      <c r="C202" t="inlineStr">
        <is>
          <t>36567323000109</t>
        </is>
      </c>
      <c r="D202" t="inlineStr">
        <is>
          <t>OI LOCADORA DE CAÇAMBAS</t>
        </is>
      </c>
      <c r="E202" t="inlineStr">
        <is>
          <t>LOCAÇÃO DE CAÇAMBAS</t>
        </is>
      </c>
      <c r="F202" t="inlineStr">
        <is>
          <t>5067</t>
        </is>
      </c>
      <c r="G202" s="58" t="n">
        <v>900</v>
      </c>
      <c r="H202" t="n">
        <v>1</v>
      </c>
      <c r="I202" s="58" t="n">
        <v>900</v>
      </c>
      <c r="J202" s="103" t="n">
        <v>45709</v>
      </c>
      <c r="K202" t="inlineStr">
        <is>
          <t>LOC</t>
        </is>
      </c>
      <c r="L202" t="inlineStr">
        <is>
          <t>-</t>
        </is>
      </c>
    </row>
    <row r="203">
      <c r="A203" s="103" t="n">
        <v>45708</v>
      </c>
      <c r="B203" s="57" t="n">
        <v>3</v>
      </c>
      <c r="C203" t="inlineStr">
        <is>
          <t>24654133000220</t>
        </is>
      </c>
      <c r="D203" t="inlineStr">
        <is>
          <t xml:space="preserve">PLIMAX PERSONA </t>
        </is>
      </c>
      <c r="E203" t="inlineStr">
        <is>
          <t>CESTAS BÁSICAS</t>
        </is>
      </c>
      <c r="F203" t="inlineStr">
        <is>
          <t>276257</t>
        </is>
      </c>
      <c r="G203" s="58" t="n">
        <v>2519.73</v>
      </c>
      <c r="H203" t="n">
        <v>1</v>
      </c>
      <c r="I203" s="58" t="n">
        <v>2519.73</v>
      </c>
      <c r="J203" s="103" t="n">
        <v>45716</v>
      </c>
      <c r="K203" t="inlineStr">
        <is>
          <t>MO</t>
        </is>
      </c>
      <c r="L203" t="inlineStr">
        <is>
          <t>-</t>
        </is>
      </c>
    </row>
    <row r="204">
      <c r="A204" s="103" t="n">
        <v>45708</v>
      </c>
      <c r="B204" s="57" t="n">
        <v>3</v>
      </c>
      <c r="C204" t="inlineStr">
        <is>
          <t>07409393000130</t>
        </is>
      </c>
      <c r="D204" t="inlineStr">
        <is>
          <t>LOCFER</t>
        </is>
      </c>
      <c r="E204" t="inlineStr">
        <is>
          <t>GUINCHO, PEDESTAL, ESMERILHADEIRA</t>
        </is>
      </c>
      <c r="F204" t="inlineStr">
        <is>
          <t>27580</t>
        </is>
      </c>
      <c r="G204" s="58" t="n">
        <v>590</v>
      </c>
      <c r="H204" t="n">
        <v>1</v>
      </c>
      <c r="I204" s="58" t="n">
        <v>590</v>
      </c>
      <c r="J204" s="103" t="n">
        <v>45710</v>
      </c>
      <c r="K204" t="inlineStr">
        <is>
          <t>LOC</t>
        </is>
      </c>
      <c r="L204" t="inlineStr">
        <is>
          <t>-</t>
        </is>
      </c>
    </row>
    <row r="205">
      <c r="A205" s="103" t="n">
        <v>45708</v>
      </c>
      <c r="B205" s="57" t="n">
        <v>3</v>
      </c>
      <c r="C205" t="inlineStr">
        <is>
          <t>07409393000130</t>
        </is>
      </c>
      <c r="D205" t="inlineStr">
        <is>
          <t>LOCFER</t>
        </is>
      </c>
      <c r="E205" t="inlineStr">
        <is>
          <t>MARTELO</t>
        </is>
      </c>
      <c r="F205" t="inlineStr">
        <is>
          <t>27665</t>
        </is>
      </c>
      <c r="G205" s="58" t="n">
        <v>290</v>
      </c>
      <c r="H205" t="n">
        <v>1</v>
      </c>
      <c r="I205" s="58" t="n">
        <v>290</v>
      </c>
      <c r="J205" s="103" t="n">
        <v>45716</v>
      </c>
      <c r="K205" t="inlineStr">
        <is>
          <t>LOC</t>
        </is>
      </c>
      <c r="L205" t="inlineStr">
        <is>
          <t>-</t>
        </is>
      </c>
    </row>
    <row r="206">
      <c r="A206" s="103" t="n">
        <v>45708</v>
      </c>
      <c r="B206" s="57" t="n">
        <v>3</v>
      </c>
      <c r="C206" t="inlineStr">
        <is>
          <t>38727707000177</t>
        </is>
      </c>
      <c r="D206" t="inlineStr">
        <is>
          <t>PASI SEGURO</t>
        </is>
      </c>
      <c r="E206" t="inlineStr">
        <is>
          <t>SEGURO COLABORADORES</t>
        </is>
      </c>
      <c r="G206" s="58" t="n">
        <v>113.05</v>
      </c>
      <c r="H206" t="n">
        <v>1</v>
      </c>
      <c r="I206" s="58" t="n">
        <v>113.05</v>
      </c>
      <c r="J206" s="103" t="n">
        <v>45716</v>
      </c>
      <c r="K206" t="inlineStr">
        <is>
          <t>MO</t>
        </is>
      </c>
      <c r="L206" t="inlineStr">
        <is>
          <t>-</t>
        </is>
      </c>
    </row>
    <row r="207">
      <c r="A207" s="103" t="n">
        <v>45708</v>
      </c>
      <c r="B207" s="57" t="n">
        <v>3</v>
      </c>
      <c r="C207" t="inlineStr">
        <is>
          <t>07409393000130</t>
        </is>
      </c>
      <c r="D207" t="inlineStr">
        <is>
          <t>LOCFER</t>
        </is>
      </c>
      <c r="E207" t="inlineStr">
        <is>
          <t>MARTELO, SERRA, BETONEIRA</t>
        </is>
      </c>
      <c r="F207" t="inlineStr">
        <is>
          <t>27708</t>
        </is>
      </c>
      <c r="G207" s="58" t="n">
        <v>665</v>
      </c>
      <c r="H207" t="n">
        <v>1</v>
      </c>
      <c r="I207" s="58" t="n">
        <v>665</v>
      </c>
      <c r="J207" s="103" t="n">
        <v>45722</v>
      </c>
      <c r="K207" t="inlineStr">
        <is>
          <t>LOC</t>
        </is>
      </c>
      <c r="L207" t="inlineStr">
        <is>
          <t>-</t>
        </is>
      </c>
    </row>
    <row r="208">
      <c r="A208" s="103" t="n">
        <v>45708</v>
      </c>
      <c r="B208" s="57" t="n">
        <v>5</v>
      </c>
      <c r="C208" t="inlineStr">
        <is>
          <t>18764873641</t>
        </is>
      </c>
      <c r="D208" t="inlineStr">
        <is>
          <t>VITOR GABRIEL SILVA DE OLIVEIRA</t>
        </is>
      </c>
      <c r="E208" t="inlineStr">
        <is>
          <t>VT E CAFÉ</t>
        </is>
      </c>
      <c r="G208" s="58" t="n">
        <v>359</v>
      </c>
      <c r="H208" t="n">
        <v>1</v>
      </c>
      <c r="I208" s="58" t="n">
        <v>359</v>
      </c>
      <c r="J208" s="103" t="n">
        <v>45705</v>
      </c>
      <c r="K208" t="inlineStr">
        <is>
          <t>MO</t>
        </is>
      </c>
      <c r="L208" t="inlineStr">
        <is>
          <t>PIX: 38997371226</t>
        </is>
      </c>
    </row>
    <row r="209">
      <c r="A209" s="103" t="n">
        <v>45708</v>
      </c>
      <c r="B209" s="57" t="n">
        <v>5</v>
      </c>
      <c r="C209" t="inlineStr">
        <is>
          <t>07111474000150</t>
        </is>
      </c>
      <c r="D209" t="inlineStr">
        <is>
          <t>LISBOA PREMOLDADOS E CIMENTOS</t>
        </is>
      </c>
      <c r="E209" t="inlineStr">
        <is>
          <t>ARGAMASSA</t>
        </is>
      </c>
      <c r="F209" t="inlineStr">
        <is>
          <t>103784</t>
        </is>
      </c>
      <c r="G209" s="58" t="n">
        <v>2240</v>
      </c>
      <c r="H209" t="n">
        <v>1</v>
      </c>
      <c r="I209" s="58" t="n">
        <v>2240</v>
      </c>
      <c r="J209" s="103" t="n">
        <v>45693</v>
      </c>
      <c r="K209" t="inlineStr">
        <is>
          <t>MAT</t>
        </is>
      </c>
      <c r="L209" t="inlineStr">
        <is>
          <t>-</t>
        </is>
      </c>
    </row>
    <row r="210">
      <c r="A210" s="103" t="n">
        <v>45708</v>
      </c>
      <c r="B210" s="57" t="n">
        <v>5</v>
      </c>
      <c r="C210" t="inlineStr">
        <is>
          <t>07111474000150</t>
        </is>
      </c>
      <c r="D210" t="inlineStr">
        <is>
          <t>LISBOA PREMOLDADOS E CIMENTOS</t>
        </is>
      </c>
      <c r="E210" t="inlineStr">
        <is>
          <t>ARGAMASSA</t>
        </is>
      </c>
      <c r="F210" t="inlineStr">
        <is>
          <t>103783</t>
        </is>
      </c>
      <c r="G210" s="58" t="n">
        <v>2240</v>
      </c>
      <c r="H210" t="n">
        <v>1</v>
      </c>
      <c r="I210" s="58" t="n">
        <v>2240</v>
      </c>
      <c r="J210" s="103" t="n">
        <v>45693</v>
      </c>
      <c r="K210" t="inlineStr">
        <is>
          <t>MAT</t>
        </is>
      </c>
      <c r="L210" t="inlineStr">
        <is>
          <t>-</t>
        </is>
      </c>
    </row>
    <row r="211">
      <c r="A211" s="103" t="n">
        <v>45708</v>
      </c>
      <c r="B211" s="57" t="n">
        <v>5</v>
      </c>
      <c r="C211" t="inlineStr">
        <is>
          <t>07111474000150</t>
        </is>
      </c>
      <c r="D211" t="inlineStr">
        <is>
          <t>LISBOA PREMOLDADOS E CIMENTOS</t>
        </is>
      </c>
      <c r="E211" t="inlineStr">
        <is>
          <t>ARGAMASSA</t>
        </is>
      </c>
      <c r="F211" t="inlineStr">
        <is>
          <t>103782</t>
        </is>
      </c>
      <c r="G211" s="58" t="n">
        <v>2240</v>
      </c>
      <c r="H211" t="n">
        <v>1</v>
      </c>
      <c r="I211" s="58" t="n">
        <v>2240</v>
      </c>
      <c r="J211" s="103" t="n">
        <v>45693</v>
      </c>
      <c r="K211" t="inlineStr">
        <is>
          <t>MAT</t>
        </is>
      </c>
      <c r="L211" t="inlineStr">
        <is>
          <t>-</t>
        </is>
      </c>
    </row>
    <row r="212">
      <c r="A212" s="103" t="n">
        <v>45708</v>
      </c>
      <c r="B212" s="57" t="n">
        <v>5</v>
      </c>
      <c r="C212" t="inlineStr">
        <is>
          <t>07111474000150</t>
        </is>
      </c>
      <c r="D212" t="inlineStr">
        <is>
          <t>LISBOA PREMOLDADOS E CIMENTOS</t>
        </is>
      </c>
      <c r="E212" t="inlineStr">
        <is>
          <t>ARGAMASSA</t>
        </is>
      </c>
      <c r="F212" t="inlineStr">
        <is>
          <t>103878</t>
        </is>
      </c>
      <c r="G212" s="58" t="n">
        <v>2240</v>
      </c>
      <c r="H212" t="n">
        <v>1</v>
      </c>
      <c r="I212" s="58" t="n">
        <v>2240</v>
      </c>
      <c r="J212" s="103" t="n">
        <v>45699</v>
      </c>
      <c r="K212" t="inlineStr">
        <is>
          <t>MAT</t>
        </is>
      </c>
      <c r="L212" t="inlineStr">
        <is>
          <t>-</t>
        </is>
      </c>
    </row>
    <row r="213">
      <c r="A213" s="103" t="n">
        <v>45708</v>
      </c>
      <c r="B213" s="57" t="n">
        <v>5</v>
      </c>
      <c r="C213" t="inlineStr">
        <is>
          <t>07111474000150</t>
        </is>
      </c>
      <c r="D213" t="inlineStr">
        <is>
          <t>LISBOA PREMOLDADOS E CIMENTOS</t>
        </is>
      </c>
      <c r="E213" t="inlineStr">
        <is>
          <t>ARGAMASSA</t>
        </is>
      </c>
      <c r="F213" t="inlineStr">
        <is>
          <t>103877</t>
        </is>
      </c>
      <c r="G213" s="58" t="n">
        <v>2240</v>
      </c>
      <c r="H213" t="n">
        <v>1</v>
      </c>
      <c r="I213" s="58" t="n">
        <v>2240</v>
      </c>
      <c r="J213" s="103" t="n">
        <v>45699</v>
      </c>
      <c r="K213" t="inlineStr">
        <is>
          <t>MAT</t>
        </is>
      </c>
      <c r="L213" t="inlineStr">
        <is>
          <t>-</t>
        </is>
      </c>
    </row>
    <row r="214">
      <c r="A214" s="103" t="n">
        <v>45708</v>
      </c>
      <c r="B214" s="57" t="n">
        <v>5</v>
      </c>
      <c r="C214" t="inlineStr">
        <is>
          <t>07111474000150</t>
        </is>
      </c>
      <c r="D214" t="inlineStr">
        <is>
          <t>LISBOA PREMOLDADOS E CIMENTOS</t>
        </is>
      </c>
      <c r="E214" t="inlineStr">
        <is>
          <t>ARGAMASSA</t>
        </is>
      </c>
      <c r="F214" t="inlineStr">
        <is>
          <t>103896</t>
        </is>
      </c>
      <c r="G214" s="58" t="n">
        <v>2240</v>
      </c>
      <c r="H214" t="n">
        <v>1</v>
      </c>
      <c r="I214" s="58" t="n">
        <v>2240</v>
      </c>
      <c r="J214" s="103" t="n">
        <v>45702</v>
      </c>
      <c r="K214" t="inlineStr">
        <is>
          <t>MAT</t>
        </is>
      </c>
      <c r="L214" t="inlineStr">
        <is>
          <t>-</t>
        </is>
      </c>
    </row>
    <row r="215">
      <c r="A215" s="103" t="n">
        <v>45708</v>
      </c>
      <c r="B215" s="57" t="n">
        <v>5</v>
      </c>
      <c r="C215" t="inlineStr">
        <is>
          <t>07111474000150</t>
        </is>
      </c>
      <c r="D215" t="inlineStr">
        <is>
          <t>LISBOA PREMOLDADOS E CIMENTOS</t>
        </is>
      </c>
      <c r="E215" t="inlineStr">
        <is>
          <t>ARGAMASSA</t>
        </is>
      </c>
      <c r="F215" t="inlineStr">
        <is>
          <t>103897</t>
        </is>
      </c>
      <c r="G215" s="58" t="n">
        <v>2658</v>
      </c>
      <c r="H215" t="n">
        <v>1</v>
      </c>
      <c r="I215" s="58" t="n">
        <v>2658</v>
      </c>
      <c r="J215" s="103" t="n">
        <v>45702</v>
      </c>
      <c r="K215" t="inlineStr">
        <is>
          <t>MAT</t>
        </is>
      </c>
      <c r="L215" t="inlineStr">
        <is>
          <t>-</t>
        </is>
      </c>
    </row>
    <row r="216">
      <c r="A216" s="103" t="n">
        <v>45708</v>
      </c>
      <c r="B216" s="57" t="n">
        <v>5</v>
      </c>
      <c r="C216" t="inlineStr">
        <is>
          <t>07111474000150</t>
        </is>
      </c>
      <c r="D216" t="inlineStr">
        <is>
          <t>LISBOA PREMOLDADOS E CIMENTOS</t>
        </is>
      </c>
      <c r="E216" t="inlineStr">
        <is>
          <t>ARGAMASSA</t>
        </is>
      </c>
      <c r="F216" t="inlineStr">
        <is>
          <t>103806</t>
        </is>
      </c>
      <c r="G216" s="58" t="n">
        <v>2240</v>
      </c>
      <c r="H216" t="n">
        <v>1</v>
      </c>
      <c r="I216" s="58" t="n">
        <v>2240</v>
      </c>
      <c r="J216" s="103" t="n">
        <v>45702</v>
      </c>
      <c r="K216" t="inlineStr">
        <is>
          <t>MAT</t>
        </is>
      </c>
      <c r="L216" t="inlineStr">
        <is>
          <t>-</t>
        </is>
      </c>
    </row>
    <row r="217">
      <c r="A217" s="103" t="n">
        <v>45708</v>
      </c>
      <c r="B217" s="57" t="n">
        <v>5</v>
      </c>
      <c r="C217" t="inlineStr">
        <is>
          <t>07111474000150</t>
        </is>
      </c>
      <c r="D217" t="inlineStr">
        <is>
          <t>LISBOA PREMOLDADOS E CIMENTOS</t>
        </is>
      </c>
      <c r="E217" t="inlineStr">
        <is>
          <t>ARGAMASSA</t>
        </is>
      </c>
      <c r="F217" t="inlineStr">
        <is>
          <t>103800</t>
        </is>
      </c>
      <c r="G217" s="58" t="n">
        <v>2240</v>
      </c>
      <c r="H217" t="n">
        <v>1</v>
      </c>
      <c r="I217" s="58" t="n">
        <v>2240</v>
      </c>
      <c r="J217" s="103" t="n">
        <v>45702</v>
      </c>
      <c r="K217" t="inlineStr">
        <is>
          <t>MAT</t>
        </is>
      </c>
      <c r="L217" t="inlineStr">
        <is>
          <t>-</t>
        </is>
      </c>
    </row>
    <row r="218">
      <c r="A218" s="103" t="n">
        <v>45708</v>
      </c>
      <c r="B218" s="57" t="n">
        <v>5</v>
      </c>
      <c r="C218" t="inlineStr">
        <is>
          <t>31189101000186</t>
        </is>
      </c>
      <c r="D218" t="inlineStr">
        <is>
          <t>BECKER PARTIC. E EMPREENDIMENTOS LTDA</t>
        </is>
      </c>
      <c r="E218" t="inlineStr">
        <is>
          <t>CIMENTO, GESSO, SUPERGRAUTE</t>
        </is>
      </c>
      <c r="F218" t="inlineStr">
        <is>
          <t>5319</t>
        </is>
      </c>
      <c r="G218" s="58" t="n">
        <v>1745.2</v>
      </c>
      <c r="H218" t="n">
        <v>1</v>
      </c>
      <c r="I218" s="58" t="n">
        <v>1745.2</v>
      </c>
      <c r="J218" s="103" t="n">
        <v>45688</v>
      </c>
      <c r="K218" t="inlineStr">
        <is>
          <t>SERV</t>
        </is>
      </c>
      <c r="L218" t="inlineStr">
        <is>
          <t>-</t>
        </is>
      </c>
    </row>
    <row r="219">
      <c r="A219" s="103" t="n">
        <v>45708</v>
      </c>
      <c r="B219" s="57" t="n">
        <v>5</v>
      </c>
      <c r="C219" t="inlineStr">
        <is>
          <t>10338850619</t>
        </is>
      </c>
      <c r="D219" t="inlineStr">
        <is>
          <t>MATHEUS CRUZ ELIAS</t>
        </is>
      </c>
      <c r="E219" t="inlineStr">
        <is>
          <t xml:space="preserve">ENTRADA PROJETO INSTALAÇÕES ELÉTRICAS
</t>
        </is>
      </c>
      <c r="G219" s="58" t="n">
        <v>10800</v>
      </c>
      <c r="H219" t="n">
        <v>1</v>
      </c>
      <c r="I219" s="58" t="n">
        <v>10800</v>
      </c>
      <c r="J219" s="103" t="n">
        <v>45702</v>
      </c>
      <c r="K219" t="inlineStr">
        <is>
          <t>SERV</t>
        </is>
      </c>
      <c r="L219" t="inlineStr">
        <is>
          <t>PIX: 10338850619</t>
        </is>
      </c>
    </row>
    <row r="220">
      <c r="A220" s="103" t="n">
        <v>45708</v>
      </c>
      <c r="B220" t="n">
        <v>7</v>
      </c>
      <c r="C220" t="inlineStr">
        <is>
          <t>30104762000107</t>
        </is>
      </c>
      <c r="D220" t="inlineStr">
        <is>
          <t>VASCONCELOS &amp; RINALDI ENGENHARIA</t>
        </is>
      </c>
      <c r="E220" t="inlineStr">
        <is>
          <t>ADM. OBRA REF. 2ª QUINZ. 02/2025</t>
        </is>
      </c>
      <c r="F220" t="inlineStr"/>
      <c r="G220" s="58" t="n">
        <v>12955.4835</v>
      </c>
      <c r="H220" t="n">
        <v>1</v>
      </c>
      <c r="I220" s="58" t="n">
        <v>12955.4835</v>
      </c>
      <c r="J220" s="103" t="n">
        <v>45708</v>
      </c>
      <c r="K220" t="inlineStr">
        <is>
          <t>ADM</t>
        </is>
      </c>
      <c r="L220" t="inlineStr"/>
      <c r="M220" t="inlineStr">
        <is>
          <t>LANÇAMENTO AUTOMÁTICO</t>
        </is>
      </c>
    </row>
  </sheetData>
  <autoFilter ref="A1:Q53"/>
  <conditionalFormatting sqref="O2:P147">
    <cfRule type="cellIs" priority="8" operator="equal" dxfId="0">
      <formula>""</formula>
    </cfRule>
  </conditionalFormatting>
  <conditionalFormatting sqref="P2:P147">
    <cfRule type="duplicateValues" priority="20" dxfId="1"/>
  </conditionalFormatting>
  <conditionalFormatting sqref="P2:P1048576">
    <cfRule type="duplicateValues" priority="17" dxfId="1"/>
    <cfRule type="duplicateValues" priority="18" dxfId="0"/>
  </conditionalFormatting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Planilha1">
    <outlinePr summaryBelow="1" summaryRight="1"/>
    <pageSetUpPr/>
  </sheetPr>
  <dimension ref="A1:T83"/>
  <sheetViews>
    <sheetView showGridLines="0" zoomScale="80" zoomScaleNormal="80" workbookViewId="0">
      <selection activeCell="A9" sqref="A9:A80"/>
    </sheetView>
  </sheetViews>
  <sheetFormatPr baseColWidth="10" defaultColWidth="8.83203125" defaultRowHeight="16"/>
  <cols>
    <col width="13.83203125" customWidth="1" style="68" min="1" max="1"/>
    <col width="4.83203125" customWidth="1" style="68" min="2" max="2"/>
    <col width="15.83203125" customWidth="1" style="68" min="3" max="11"/>
    <col width="16.83203125" customWidth="1" style="68" min="12" max="12"/>
    <col width="8.83203125" customWidth="1" style="68" min="13" max="87"/>
    <col width="8.83203125" customWidth="1" style="68" min="88" max="16384"/>
  </cols>
  <sheetData>
    <row r="1" ht="70" customHeight="1">
      <c r="D1" s="82" t="n"/>
      <c r="E1" s="82" t="n"/>
      <c r="G1" s="67" t="inlineStr">
        <is>
          <t>Rua  Zodiaco, 87  Sala 07 – Santa  Lúcia - Belo Horizonte - MG
(31) 3654-6616 / (31) 99974-1241 /  (31) 98711-1139
rvr.engenharia@gmail.com / vinicius.rinaldi26@gmail.com</t>
        </is>
      </c>
      <c r="N1" s="82" t="n"/>
      <c r="O1" s="82" t="n"/>
      <c r="P1" s="67" t="n"/>
    </row>
    <row r="2" ht="35" customHeight="1">
      <c r="D2" s="82" t="n"/>
      <c r="E2" s="82" t="n"/>
      <c r="N2" s="82" t="n"/>
      <c r="O2" s="82" t="n"/>
      <c r="Q2" s="82" t="n"/>
    </row>
    <row r="3" ht="35" customHeight="1">
      <c r="A3" s="33" t="inlineStr">
        <is>
          <t>JOVERPI LOCADORA E CONSTRUTORA DE IMÓVEIS LTDA</t>
        </is>
      </c>
      <c r="B3" s="5" t="n"/>
      <c r="D3" s="82" t="n"/>
      <c r="E3" s="82" t="n"/>
      <c r="K3" s="62" t="inlineStr">
        <is>
          <t>Data Inicial:</t>
        </is>
      </c>
      <c r="L3" s="64" t="n">
        <v>45585</v>
      </c>
      <c r="M3" s="5" t="n"/>
      <c r="N3" s="82" t="n"/>
      <c r="O3" s="82" t="n"/>
      <c r="Q3" s="82" t="n"/>
    </row>
    <row r="4" ht="19" customHeight="1">
      <c r="A4" s="3" t="inlineStr">
        <is>
          <t>AVENIDA JOÃO CESAR DE OLIVEIRA, 2.792, SL 213 - BAIRRO ELDORADO – CONTAGEM/MG. CEP: 32.310-000</t>
        </is>
      </c>
      <c r="B4" s="3" t="n"/>
      <c r="D4" s="82" t="n"/>
      <c r="E4" s="82" t="n"/>
      <c r="K4" s="62" t="inlineStr">
        <is>
          <t>% Adm Obra:</t>
        </is>
      </c>
      <c r="L4" s="63" t="n">
        <v>0.15</v>
      </c>
      <c r="M4" s="3" t="n"/>
      <c r="N4" s="82" t="n"/>
      <c r="O4" s="82" t="n"/>
      <c r="Q4" s="82" t="n"/>
    </row>
    <row r="5" ht="30" customHeight="1"/>
    <row r="6" ht="50" customHeight="1" thickBot="1">
      <c r="A6" s="4" t="inlineStr">
        <is>
          <t>RESUMO DAS DESPESAS</t>
        </is>
      </c>
      <c r="B6" s="4" t="n"/>
      <c r="N6" s="39" t="n"/>
    </row>
    <row r="7" hidden="1" ht="17" customHeight="1" thickBot="1">
      <c r="C7" s="68" t="n">
        <v>1</v>
      </c>
      <c r="D7" s="68" t="n">
        <v>2</v>
      </c>
      <c r="E7" s="68" t="n">
        <v>3</v>
      </c>
      <c r="F7" s="68" t="n">
        <v>4</v>
      </c>
      <c r="G7" s="68" t="n">
        <v>5</v>
      </c>
      <c r="H7" s="68" t="n">
        <v>6</v>
      </c>
    </row>
    <row r="8" ht="81" customHeight="1" thickBot="1">
      <c r="A8" s="10" t="inlineStr">
        <is>
          <t>DATA</t>
        </is>
      </c>
      <c r="B8" s="23" t="inlineStr">
        <is>
          <t>Nº REL.</t>
        </is>
      </c>
      <c r="C8" s="11" t="inlineStr">
        <is>
          <t>1) DESPESAS COM COLABORADORES</t>
        </is>
      </c>
      <c r="D8" s="11" t="inlineStr">
        <is>
          <t>2) TRANSF. PROGR. - MATERIAIS, LOCAÇÕES E PREST. SERVIÇOS</t>
        </is>
      </c>
      <c r="E8" s="11" t="inlineStr">
        <is>
          <t>3) MATERIAIS, PREST DE SERVIÇOS, IMPOSTOS E OUTROS</t>
        </is>
      </c>
      <c r="F8" s="11" t="inlineStr">
        <is>
          <t>4) RESSARCIMENTOS E RESTITUIÇÕES</t>
        </is>
      </c>
      <c r="G8" s="11" t="inlineStr">
        <is>
          <t>5) DESPESAS PAGAS PELO CLIENTE</t>
        </is>
      </c>
      <c r="H8" s="11" t="inlineStr">
        <is>
          <t xml:space="preserve">6) PAGAMENTOS CAIXA DE OBRA </t>
        </is>
      </c>
      <c r="I8" s="38" t="inlineStr">
        <is>
          <t>SUBTOTAL</t>
        </is>
      </c>
      <c r="J8" s="38" t="inlineStr">
        <is>
          <t>7) ADM. OBRA</t>
        </is>
      </c>
      <c r="K8" s="12" t="inlineStr">
        <is>
          <t>TOTAL</t>
        </is>
      </c>
      <c r="L8" s="13" t="inlineStr">
        <is>
          <t>ACUMULADO</t>
        </is>
      </c>
    </row>
    <row r="9" ht="24" customHeight="1" thickTop="1">
      <c r="A9" s="61" t="n">
        <v>45585</v>
      </c>
      <c r="B9" s="83" t="n">
        <v>1</v>
      </c>
      <c r="C9" s="84">
        <f>SUMIFS(Dados!$I$1:$I$1986,Dados!$B$1:$B$1986,C$7,Dados!$A$1:$A$1986,$A9)</f>
        <v/>
      </c>
      <c r="D9" s="84">
        <f>SUMIFS(Dados!$I$1:$I$1986,Dados!$B$1:$B$1986,D$7,Dados!$A$1:$A$1986,$A9)</f>
        <v/>
      </c>
      <c r="E9" s="84">
        <f>SUMIFS(Dados!$I$1:$I$1986,Dados!$B$1:$B$1986,E$7,Dados!$A$1:$A$1986,$A9)</f>
        <v/>
      </c>
      <c r="F9" s="84">
        <f>SUMIFS(Dados!$I$1:$I$1986,Dados!$B$1:$B$1986,F$7,Dados!$A$1:$A$1986,$A9)</f>
        <v/>
      </c>
      <c r="G9" s="84">
        <f>SUMIFS(Dados!$I$1:$I$1986,Dados!$B$1:$B$1986,G$7,Dados!$A$1:$A$1986,$A9)</f>
        <v/>
      </c>
      <c r="H9" s="84">
        <f>SUMIFS(Dados!$I$1:$I$1986,Dados!$B$1:$B$1986,H$7,Dados!$A$1:$A$1986,$A9)</f>
        <v/>
      </c>
      <c r="I9" s="84">
        <f>SUM(C9:H9)</f>
        <v/>
      </c>
      <c r="J9" s="84">
        <f>ROUND(I9*$L$4,2)</f>
        <v/>
      </c>
      <c r="K9" s="84">
        <f>SUM(I9:J9)</f>
        <v/>
      </c>
      <c r="L9" s="85">
        <f>K9</f>
        <v/>
      </c>
      <c r="N9" s="35" t="n"/>
    </row>
    <row r="10" ht="24" customHeight="1">
      <c r="A10" s="61" t="n">
        <v>45601</v>
      </c>
      <c r="B10" s="86">
        <f>B9+1</f>
        <v/>
      </c>
      <c r="C10" s="84">
        <f>SUMIFS(Dados!$I$1:$I$1986,Dados!$B$1:$B$1986,C$7,Dados!$A$1:$A$1986,$A10)</f>
        <v/>
      </c>
      <c r="D10" s="84">
        <f>SUMIFS(Dados!$I$1:$I$1986,Dados!$B$1:$B$1986,D$7,Dados!$A$1:$A$1986,$A10)</f>
        <v/>
      </c>
      <c r="E10" s="84">
        <f>SUMIFS(Dados!$I$1:$I$1986,Dados!$B$1:$B$1986,E$7,Dados!$A$1:$A$1986,$A10)</f>
        <v/>
      </c>
      <c r="F10" s="84">
        <f>SUMIFS(Dados!$I$1:$I$1986,Dados!$B$1:$B$1986,F$7,Dados!$A$1:$A$1986,$A10)</f>
        <v/>
      </c>
      <c r="G10" s="84">
        <f>SUMIFS(Dados!$I$1:$I$1986,Dados!$B$1:$B$1986,G$7,Dados!$A$1:$A$1986,$A10)</f>
        <v/>
      </c>
      <c r="H10" s="84">
        <f>SUMIFS(Dados!$I$1:$I$1986,Dados!$B$1:$B$1986,H$7,Dados!$A$1:$A$1986,$A10)</f>
        <v/>
      </c>
      <c r="I10" s="84">
        <f>SUM(C10:H10)</f>
        <v/>
      </c>
      <c r="J10" s="84">
        <f>ROUND(I10*$L$4,2)</f>
        <v/>
      </c>
      <c r="K10" s="84">
        <f>SUM(I10:J10)</f>
        <v/>
      </c>
      <c r="L10" s="85">
        <f>K10+L9</f>
        <v/>
      </c>
      <c r="N10" s="35" t="n"/>
    </row>
    <row r="11" ht="24" customHeight="1">
      <c r="A11" s="61" t="n">
        <v>45616</v>
      </c>
      <c r="B11" s="86">
        <f>B10+1</f>
        <v/>
      </c>
      <c r="C11" s="84">
        <f>SUMIFS(Dados!$I$1:$I$1986,Dados!$B$1:$B$1986,C$7,Dados!$A$1:$A$1986,$A11)</f>
        <v/>
      </c>
      <c r="D11" s="84">
        <f>SUMIFS(Dados!$I$1:$I$1986,Dados!$B$1:$B$1986,D$7,Dados!$A$1:$A$1986,$A11)</f>
        <v/>
      </c>
      <c r="E11" s="84">
        <f>SUMIFS(Dados!$I$1:$I$1986,Dados!$B$1:$B$1986,E$7,Dados!$A$1:$A$1986,$A11)</f>
        <v/>
      </c>
      <c r="F11" s="84">
        <f>SUMIFS(Dados!$I$1:$I$1986,Dados!$B$1:$B$1986,F$7,Dados!$A$1:$A$1986,$A11)</f>
        <v/>
      </c>
      <c r="G11" s="84">
        <f>SUMIFS(Dados!$I$1:$I$1986,Dados!$B$1:$B$1986,G$7,Dados!$A$1:$A$1986,$A11)</f>
        <v/>
      </c>
      <c r="H11" s="84">
        <f>SUMIFS(Dados!$I$1:$I$1986,Dados!$B$1:$B$1986,H$7,Dados!$A$1:$A$1986,$A11)</f>
        <v/>
      </c>
      <c r="I11" s="84">
        <f>SUM(C11:H11)</f>
        <v/>
      </c>
      <c r="J11" s="84">
        <f>ROUND(I11*$L$4,2)</f>
        <v/>
      </c>
      <c r="K11" s="84">
        <f>SUM(I11:J11)</f>
        <v/>
      </c>
      <c r="L11" s="85">
        <f>K11+L10</f>
        <v/>
      </c>
      <c r="N11" s="35" t="n"/>
    </row>
    <row r="12" ht="24" customHeight="1">
      <c r="A12" s="61" t="n">
        <v>45631</v>
      </c>
      <c r="B12" s="86">
        <f>B11+1</f>
        <v/>
      </c>
      <c r="C12" s="84">
        <f>SUMIFS(Dados!$I$1:$I$1986,Dados!$B$1:$B$1986,C$7,Dados!$A$1:$A$1986,$A12)</f>
        <v/>
      </c>
      <c r="D12" s="84">
        <f>SUMIFS(Dados!$I$1:$I$1986,Dados!$B$1:$B$1986,D$7,Dados!$A$1:$A$1986,$A12)</f>
        <v/>
      </c>
      <c r="E12" s="84">
        <f>SUMIFS(Dados!$I$1:$I$1986,Dados!$B$1:$B$1986,E$7,Dados!$A$1:$A$1986,$A12)</f>
        <v/>
      </c>
      <c r="F12" s="84">
        <f>SUMIFS(Dados!$I$1:$I$1986,Dados!$B$1:$B$1986,F$7,Dados!$A$1:$A$1986,$A12)</f>
        <v/>
      </c>
      <c r="G12" s="84">
        <f>SUMIFS(Dados!$I$1:$I$1986,Dados!$B$1:$B$1986,G$7,Dados!$A$1:$A$1986,$A12)</f>
        <v/>
      </c>
      <c r="H12" s="84">
        <f>SUMIFS(Dados!$I$1:$I$1986,Dados!$B$1:$B$1986,H$7,Dados!$A$1:$A$1986,$A12)</f>
        <v/>
      </c>
      <c r="I12" s="84">
        <f>SUM(C12:H12)</f>
        <v/>
      </c>
      <c r="J12" s="84">
        <f>ROUND(I12*$L$4,2)</f>
        <v/>
      </c>
      <c r="K12" s="84">
        <f>SUM(I12:J12)</f>
        <v/>
      </c>
      <c r="L12" s="85">
        <f>K12+L11</f>
        <v/>
      </c>
      <c r="N12" s="35" t="n"/>
    </row>
    <row r="13" ht="24" customHeight="1">
      <c r="A13" s="61" t="n">
        <v>45646</v>
      </c>
      <c r="B13" s="86">
        <f>B12+1</f>
        <v/>
      </c>
      <c r="C13" s="84">
        <f>SUMIFS(Dados!$I$1:$I$1986,Dados!$B$1:$B$1986,C$7,Dados!$A$1:$A$1986,$A13)</f>
        <v/>
      </c>
      <c r="D13" s="84">
        <f>SUMIFS(Dados!$I$1:$I$1986,Dados!$B$1:$B$1986,D$7,Dados!$A$1:$A$1986,$A13)</f>
        <v/>
      </c>
      <c r="E13" s="84">
        <f>SUMIFS(Dados!$I$1:$I$1986,Dados!$B$1:$B$1986,E$7,Dados!$A$1:$A$1986,$A13)</f>
        <v/>
      </c>
      <c r="F13" s="84">
        <f>SUMIFS(Dados!$I$1:$I$1986,Dados!$B$1:$B$1986,F$7,Dados!$A$1:$A$1986,$A13)</f>
        <v/>
      </c>
      <c r="G13" s="84">
        <f>SUMIFS(Dados!$I$1:$I$1986,Dados!$B$1:$B$1986,G$7,Dados!$A$1:$A$1986,$A13)</f>
        <v/>
      </c>
      <c r="H13" s="84">
        <f>SUMIFS(Dados!$I$1:$I$1986,Dados!$B$1:$B$1986,H$7,Dados!$A$1:$A$1986,$A13)</f>
        <v/>
      </c>
      <c r="I13" s="84">
        <f>SUM(C13:H13)</f>
        <v/>
      </c>
      <c r="J13" s="84">
        <f>ROUND(I13*$L$4,2)</f>
        <v/>
      </c>
      <c r="K13" s="84">
        <f>SUM(I13:J13)</f>
        <v/>
      </c>
      <c r="L13" s="85">
        <f>K13+L12</f>
        <v/>
      </c>
      <c r="N13" s="35" t="n"/>
    </row>
    <row r="14" ht="24" customHeight="1">
      <c r="A14" s="61" t="n">
        <v>45662</v>
      </c>
      <c r="B14" s="86">
        <f>B13+1</f>
        <v/>
      </c>
      <c r="C14" s="84">
        <f>SUMIFS(Dados!$I$1:$I$1986,Dados!$B$1:$B$1986,C$7,Dados!$A$1:$A$1986,$A14)</f>
        <v/>
      </c>
      <c r="D14" s="84">
        <f>SUMIFS(Dados!$I$1:$I$1986,Dados!$B$1:$B$1986,D$7,Dados!$A$1:$A$1986,$A14)</f>
        <v/>
      </c>
      <c r="E14" s="84">
        <f>SUMIFS(Dados!$I$1:$I$1986,Dados!$B$1:$B$1986,E$7,Dados!$A$1:$A$1986,$A14)</f>
        <v/>
      </c>
      <c r="F14" s="84">
        <f>SUMIFS(Dados!$I$1:$I$1986,Dados!$B$1:$B$1986,F$7,Dados!$A$1:$A$1986,$A14)</f>
        <v/>
      </c>
      <c r="G14" s="84">
        <f>SUMIFS(Dados!$I$1:$I$1986,Dados!$B$1:$B$1986,G$7,Dados!$A$1:$A$1986,$A14)</f>
        <v/>
      </c>
      <c r="H14" s="84">
        <f>SUMIFS(Dados!$I$1:$I$1986,Dados!$B$1:$B$1986,H$7,Dados!$A$1:$A$1986,$A14)</f>
        <v/>
      </c>
      <c r="I14" s="84">
        <f>SUM(C14:H14)</f>
        <v/>
      </c>
      <c r="J14" s="84">
        <f>ROUND(I14*$L$4,2)</f>
        <v/>
      </c>
      <c r="K14" s="84">
        <f>SUM(I14:J14)</f>
        <v/>
      </c>
      <c r="L14" s="85">
        <f>K14+L13</f>
        <v/>
      </c>
      <c r="N14" s="35" t="n"/>
    </row>
    <row r="15" ht="24" customHeight="1">
      <c r="A15" s="61" t="n">
        <v>45677</v>
      </c>
      <c r="B15" s="86">
        <f>B14+1</f>
        <v/>
      </c>
      <c r="C15" s="84">
        <f>SUMIFS(Dados!$I$1:$I$1986,Dados!$B$1:$B$1986,C$7,Dados!$A$1:$A$1986,$A15)</f>
        <v/>
      </c>
      <c r="D15" s="84">
        <f>SUMIFS(Dados!$I$1:$I$1986,Dados!$B$1:$B$1986,D$7,Dados!$A$1:$A$1986,$A15)</f>
        <v/>
      </c>
      <c r="E15" s="84">
        <f>SUMIFS(Dados!$I$1:$I$1986,Dados!$B$1:$B$1986,E$7,Dados!$A$1:$A$1986,$A15)</f>
        <v/>
      </c>
      <c r="F15" s="84">
        <f>SUMIFS(Dados!$I$1:$I$1986,Dados!$B$1:$B$1986,F$7,Dados!$A$1:$A$1986,$A15)</f>
        <v/>
      </c>
      <c r="G15" s="84">
        <f>SUMIFS(Dados!$I$1:$I$1986,Dados!$B$1:$B$1986,G$7,Dados!$A$1:$A$1986,$A15)</f>
        <v/>
      </c>
      <c r="H15" s="84">
        <f>SUMIFS(Dados!$I$1:$I$1986,Dados!$B$1:$B$1986,H$7,Dados!$A$1:$A$1986,$A15)</f>
        <v/>
      </c>
      <c r="I15" s="84">
        <f>SUM(C15:H15)</f>
        <v/>
      </c>
      <c r="J15" s="84">
        <f>ROUND(I15*$L$4,2)</f>
        <v/>
      </c>
      <c r="K15" s="84">
        <f>SUM(I15:J15)</f>
        <v/>
      </c>
      <c r="L15" s="85">
        <f>K15+L14</f>
        <v/>
      </c>
      <c r="N15" s="35" t="n"/>
    </row>
    <row r="16" ht="24" customHeight="1">
      <c r="A16" s="61" t="n">
        <v>45693</v>
      </c>
      <c r="B16" s="86">
        <f>B15+1</f>
        <v/>
      </c>
      <c r="C16" s="84">
        <f>SUMIFS(Dados!$I$1:$I$1986,Dados!$B$1:$B$1986,C$7,Dados!$A$1:$A$1986,$A16)</f>
        <v/>
      </c>
      <c r="D16" s="84">
        <f>SUMIFS(Dados!$I$1:$I$1986,Dados!$B$1:$B$1986,D$7,Dados!$A$1:$A$1986,$A16)</f>
        <v/>
      </c>
      <c r="E16" s="84">
        <f>SUMIFS(Dados!$I$1:$I$1986,Dados!$B$1:$B$1986,E$7,Dados!$A$1:$A$1986,$A16)</f>
        <v/>
      </c>
      <c r="F16" s="84">
        <f>SUMIFS(Dados!$I$1:$I$1986,Dados!$B$1:$B$1986,F$7,Dados!$A$1:$A$1986,$A16)</f>
        <v/>
      </c>
      <c r="G16" s="84">
        <f>SUMIFS(Dados!$I$1:$I$1986,Dados!$B$1:$B$1986,G$7,Dados!$A$1:$A$1986,$A16)</f>
        <v/>
      </c>
      <c r="H16" s="84">
        <f>SUMIFS(Dados!$I$1:$I$1986,Dados!$B$1:$B$1986,H$7,Dados!$A$1:$A$1986,$A16)</f>
        <v/>
      </c>
      <c r="I16" s="84">
        <f>SUM(C16:H16)</f>
        <v/>
      </c>
      <c r="J16" s="84">
        <f>ROUND(I16*$L$4,2)</f>
        <v/>
      </c>
      <c r="K16" s="84">
        <f>SUM(I16:J16)</f>
        <v/>
      </c>
      <c r="L16" s="85">
        <f>K16+L15</f>
        <v/>
      </c>
      <c r="N16" s="35" t="n"/>
    </row>
    <row r="17" ht="24" customHeight="1">
      <c r="A17" s="61" t="n">
        <v>45708</v>
      </c>
      <c r="B17" s="86">
        <f>B16+1</f>
        <v/>
      </c>
      <c r="C17" s="84">
        <f>SUMIFS(Dados!$I$1:$I$1986,Dados!$B$1:$B$1986,C$7,Dados!$A$1:$A$1986,$A17)</f>
        <v/>
      </c>
      <c r="D17" s="84">
        <f>SUMIFS(Dados!$I$1:$I$1986,Dados!$B$1:$B$1986,D$7,Dados!$A$1:$A$1986,$A17)</f>
        <v/>
      </c>
      <c r="E17" s="84">
        <f>SUMIFS(Dados!$I$1:$I$1986,Dados!$B$1:$B$1986,E$7,Dados!$A$1:$A$1986,$A17)</f>
        <v/>
      </c>
      <c r="F17" s="84">
        <f>SUMIFS(Dados!$I$1:$I$1986,Dados!$B$1:$B$1986,F$7,Dados!$A$1:$A$1986,$A17)</f>
        <v/>
      </c>
      <c r="G17" s="84">
        <f>SUMIFS(Dados!$I$1:$I$1986,Dados!$B$1:$B$1986,G$7,Dados!$A$1:$A$1986,$A17)</f>
        <v/>
      </c>
      <c r="H17" s="84">
        <f>SUMIFS(Dados!$I$1:$I$1986,Dados!$B$1:$B$1986,H$7,Dados!$A$1:$A$1986,$A17)</f>
        <v/>
      </c>
      <c r="I17" s="84">
        <f>SUM(C17:H17)</f>
        <v/>
      </c>
      <c r="J17" s="84">
        <f>ROUND(I17*$L$4,2)</f>
        <v/>
      </c>
      <c r="K17" s="84">
        <f>SUM(I17:J17)</f>
        <v/>
      </c>
      <c r="L17" s="85">
        <f>K17+L16</f>
        <v/>
      </c>
      <c r="N17" s="35" t="n"/>
    </row>
    <row r="18" ht="24" customHeight="1">
      <c r="A18" s="61" t="n">
        <v>45721</v>
      </c>
      <c r="B18" s="86">
        <f>B17+1</f>
        <v/>
      </c>
      <c r="C18" s="84">
        <f>SUMIFS(Dados!$I$1:$I$1986,Dados!$B$1:$B$1986,C$7,Dados!$A$1:$A$1986,$A18)</f>
        <v/>
      </c>
      <c r="D18" s="84">
        <f>SUMIFS(Dados!$I$1:$I$1986,Dados!$B$1:$B$1986,D$7,Dados!$A$1:$A$1986,$A18)</f>
        <v/>
      </c>
      <c r="E18" s="84">
        <f>SUMIFS(Dados!$I$1:$I$1986,Dados!$B$1:$B$1986,E$7,Dados!$A$1:$A$1986,$A18)</f>
        <v/>
      </c>
      <c r="F18" s="84">
        <f>SUMIFS(Dados!$I$1:$I$1986,Dados!$B$1:$B$1986,F$7,Dados!$A$1:$A$1986,$A18)</f>
        <v/>
      </c>
      <c r="G18" s="84">
        <f>SUMIFS(Dados!$I$1:$I$1986,Dados!$B$1:$B$1986,G$7,Dados!$A$1:$A$1986,$A18)</f>
        <v/>
      </c>
      <c r="H18" s="84">
        <f>SUMIFS(Dados!$I$1:$I$1986,Dados!$B$1:$B$1986,H$7,Dados!$A$1:$A$1986,$A18)</f>
        <v/>
      </c>
      <c r="I18" s="84">
        <f>SUM(C18:H18)</f>
        <v/>
      </c>
      <c r="J18" s="84">
        <f>ROUND(I18*$L$4,2)</f>
        <v/>
      </c>
      <c r="K18" s="84">
        <f>SUM(I18:J18)</f>
        <v/>
      </c>
      <c r="L18" s="85">
        <f>K18+L17</f>
        <v/>
      </c>
      <c r="N18" s="35" t="n"/>
    </row>
    <row r="19" ht="24" customHeight="1">
      <c r="A19" s="61" t="n">
        <v>45736</v>
      </c>
      <c r="B19" s="86">
        <f>B18+1</f>
        <v/>
      </c>
      <c r="C19" s="84">
        <f>SUMIFS(Dados!$I$1:$I$1986,Dados!$B$1:$B$1986,C$7,Dados!$A$1:$A$1986,$A19)</f>
        <v/>
      </c>
      <c r="D19" s="84">
        <f>SUMIFS(Dados!$I$1:$I$1986,Dados!$B$1:$B$1986,D$7,Dados!$A$1:$A$1986,$A19)</f>
        <v/>
      </c>
      <c r="E19" s="84">
        <f>SUMIFS(Dados!$I$1:$I$1986,Dados!$B$1:$B$1986,E$7,Dados!$A$1:$A$1986,$A19)</f>
        <v/>
      </c>
      <c r="F19" s="84">
        <f>SUMIFS(Dados!$I$1:$I$1986,Dados!$B$1:$B$1986,F$7,Dados!$A$1:$A$1986,$A19)</f>
        <v/>
      </c>
      <c r="G19" s="84">
        <f>SUMIFS(Dados!$I$1:$I$1986,Dados!$B$1:$B$1986,G$7,Dados!$A$1:$A$1986,$A19)</f>
        <v/>
      </c>
      <c r="H19" s="84">
        <f>SUMIFS(Dados!$I$1:$I$1986,Dados!$B$1:$B$1986,H$7,Dados!$A$1:$A$1986,$A19)</f>
        <v/>
      </c>
      <c r="I19" s="84">
        <f>SUM(C19:H19)</f>
        <v/>
      </c>
      <c r="J19" s="84">
        <f>ROUND(I19*$L$4,2)</f>
        <v/>
      </c>
      <c r="K19" s="84">
        <f>SUM(I19:J19)</f>
        <v/>
      </c>
      <c r="L19" s="85">
        <f>K19+L18</f>
        <v/>
      </c>
      <c r="N19" s="35" t="n"/>
    </row>
    <row r="20" ht="24" customHeight="1">
      <c r="A20" s="61" t="n">
        <v>45752</v>
      </c>
      <c r="B20" s="86">
        <f>B19+1</f>
        <v/>
      </c>
      <c r="C20" s="84">
        <f>SUMIFS(Dados!$I$1:$I$1986,Dados!$B$1:$B$1986,C$7,Dados!$A$1:$A$1986,$A20)</f>
        <v/>
      </c>
      <c r="D20" s="84">
        <f>SUMIFS(Dados!$I$1:$I$1986,Dados!$B$1:$B$1986,D$7,Dados!$A$1:$A$1986,$A20)</f>
        <v/>
      </c>
      <c r="E20" s="84">
        <f>SUMIFS(Dados!$I$1:$I$1986,Dados!$B$1:$B$1986,E$7,Dados!$A$1:$A$1986,$A20)</f>
        <v/>
      </c>
      <c r="F20" s="84">
        <f>SUMIFS(Dados!$I$1:$I$1986,Dados!$B$1:$B$1986,F$7,Dados!$A$1:$A$1986,$A20)</f>
        <v/>
      </c>
      <c r="G20" s="84">
        <f>SUMIFS(Dados!$I$1:$I$1986,Dados!$B$1:$B$1986,G$7,Dados!$A$1:$A$1986,$A20)</f>
        <v/>
      </c>
      <c r="H20" s="84">
        <f>SUMIFS(Dados!$I$1:$I$1986,Dados!$B$1:$B$1986,H$7,Dados!$A$1:$A$1986,$A20)</f>
        <v/>
      </c>
      <c r="I20" s="84">
        <f>SUM(C20:H20)</f>
        <v/>
      </c>
      <c r="J20" s="84">
        <f>ROUND(I20*$L$4,2)</f>
        <v/>
      </c>
      <c r="K20" s="84">
        <f>SUM(I20:J20)</f>
        <v/>
      </c>
      <c r="L20" s="85">
        <f>K20+L19</f>
        <v/>
      </c>
      <c r="N20" s="35" t="n"/>
    </row>
    <row r="21" ht="24" customHeight="1">
      <c r="A21" s="61" t="n">
        <v>45767</v>
      </c>
      <c r="B21" s="86">
        <f>B20+1</f>
        <v/>
      </c>
      <c r="C21" s="84">
        <f>SUMIFS(Dados!$I$1:$I$1986,Dados!$B$1:$B$1986,C$7,Dados!$A$1:$A$1986,$A21)</f>
        <v/>
      </c>
      <c r="D21" s="84">
        <f>SUMIFS(Dados!$I$1:$I$1986,Dados!$B$1:$B$1986,D$7,Dados!$A$1:$A$1986,$A21)</f>
        <v/>
      </c>
      <c r="E21" s="84">
        <f>SUMIFS(Dados!$I$1:$I$1986,Dados!$B$1:$B$1986,E$7,Dados!$A$1:$A$1986,$A21)</f>
        <v/>
      </c>
      <c r="F21" s="84">
        <f>SUMIFS(Dados!$I$1:$I$1986,Dados!$B$1:$B$1986,F$7,Dados!$A$1:$A$1986,$A21)</f>
        <v/>
      </c>
      <c r="G21" s="84">
        <f>SUMIFS(Dados!$I$1:$I$1986,Dados!$B$1:$B$1986,G$7,Dados!$A$1:$A$1986,$A21)</f>
        <v/>
      </c>
      <c r="H21" s="84">
        <f>SUMIFS(Dados!$I$1:$I$1986,Dados!$B$1:$B$1986,H$7,Dados!$A$1:$A$1986,$A21)</f>
        <v/>
      </c>
      <c r="I21" s="84">
        <f>SUM(C21:H21)</f>
        <v/>
      </c>
      <c r="J21" s="84">
        <f>ROUND(I21*$L$4,2)</f>
        <v/>
      </c>
      <c r="K21" s="84">
        <f>SUM(I21:J21)</f>
        <v/>
      </c>
      <c r="L21" s="85">
        <f>K21+L20</f>
        <v/>
      </c>
      <c r="N21" s="35" t="n"/>
    </row>
    <row r="22" ht="24" customHeight="1">
      <c r="A22" s="61" t="n">
        <v>45782</v>
      </c>
      <c r="B22" s="86">
        <f>B21+1</f>
        <v/>
      </c>
      <c r="C22" s="84">
        <f>SUMIFS(Dados!$I$1:$I$1986,Dados!$B$1:$B$1986,C$7,Dados!$A$1:$A$1986,$A22)</f>
        <v/>
      </c>
      <c r="D22" s="84">
        <f>SUMIFS(Dados!$I$1:$I$1986,Dados!$B$1:$B$1986,D$7,Dados!$A$1:$A$1986,$A22)</f>
        <v/>
      </c>
      <c r="E22" s="84">
        <f>SUMIFS(Dados!$I$1:$I$1986,Dados!$B$1:$B$1986,E$7,Dados!$A$1:$A$1986,$A22)</f>
        <v/>
      </c>
      <c r="F22" s="84">
        <f>SUMIFS(Dados!$I$1:$I$1986,Dados!$B$1:$B$1986,F$7,Dados!$A$1:$A$1986,$A22)</f>
        <v/>
      </c>
      <c r="G22" s="84">
        <f>SUMIFS(Dados!$I$1:$I$1986,Dados!$B$1:$B$1986,G$7,Dados!$A$1:$A$1986,$A22)</f>
        <v/>
      </c>
      <c r="H22" s="84">
        <f>SUMIFS(Dados!$I$1:$I$1986,Dados!$B$1:$B$1986,H$7,Dados!$A$1:$A$1986,$A22)</f>
        <v/>
      </c>
      <c r="I22" s="84">
        <f>SUM(C22:H22)</f>
        <v/>
      </c>
      <c r="J22" s="84">
        <f>ROUND(I22*$L$4,2)</f>
        <v/>
      </c>
      <c r="K22" s="84">
        <f>SUM(I22:J22)</f>
        <v/>
      </c>
      <c r="L22" s="85">
        <f>K22+L21</f>
        <v/>
      </c>
      <c r="N22" s="35" t="n"/>
    </row>
    <row r="23" ht="24" customHeight="1">
      <c r="A23" s="61" t="n">
        <v>45797</v>
      </c>
      <c r="B23" s="86">
        <f>B22+1</f>
        <v/>
      </c>
      <c r="C23" s="84">
        <f>SUMIFS(Dados!$I$1:$I$1986,Dados!$B$1:$B$1986,C$7,Dados!$A$1:$A$1986,$A23)</f>
        <v/>
      </c>
      <c r="D23" s="84">
        <f>SUMIFS(Dados!$I$1:$I$1986,Dados!$B$1:$B$1986,D$7,Dados!$A$1:$A$1986,$A23)</f>
        <v/>
      </c>
      <c r="E23" s="84">
        <f>SUMIFS(Dados!$I$1:$I$1986,Dados!$B$1:$B$1986,E$7,Dados!$A$1:$A$1986,$A23)</f>
        <v/>
      </c>
      <c r="F23" s="84">
        <f>SUMIFS(Dados!$I$1:$I$1986,Dados!$B$1:$B$1986,F$7,Dados!$A$1:$A$1986,$A23)</f>
        <v/>
      </c>
      <c r="G23" s="84">
        <f>SUMIFS(Dados!$I$1:$I$1986,Dados!$B$1:$B$1986,G$7,Dados!$A$1:$A$1986,$A23)</f>
        <v/>
      </c>
      <c r="H23" s="84">
        <f>SUMIFS(Dados!$I$1:$I$1986,Dados!$B$1:$B$1986,H$7,Dados!$A$1:$A$1986,$A23)</f>
        <v/>
      </c>
      <c r="I23" s="84">
        <f>SUM(C23:H23)</f>
        <v/>
      </c>
      <c r="J23" s="84">
        <f>ROUND(I23*$L$4,2)</f>
        <v/>
      </c>
      <c r="K23" s="84">
        <f>SUM(I23:J23)</f>
        <v/>
      </c>
      <c r="L23" s="85">
        <f>K23+L22</f>
        <v/>
      </c>
      <c r="N23" s="35" t="n"/>
    </row>
    <row r="24" ht="24" customHeight="1">
      <c r="A24" s="61" t="n">
        <v>45813</v>
      </c>
      <c r="B24" s="86">
        <f>B23+1</f>
        <v/>
      </c>
      <c r="C24" s="84">
        <f>SUMIFS(Dados!$I$1:$I$1986,Dados!$B$1:$B$1986,C$7,Dados!$A$1:$A$1986,$A24)</f>
        <v/>
      </c>
      <c r="D24" s="84">
        <f>SUMIFS(Dados!$I$1:$I$1986,Dados!$B$1:$B$1986,D$7,Dados!$A$1:$A$1986,$A24)</f>
        <v/>
      </c>
      <c r="E24" s="84">
        <f>SUMIFS(Dados!$I$1:$I$1986,Dados!$B$1:$B$1986,E$7,Dados!$A$1:$A$1986,$A24)</f>
        <v/>
      </c>
      <c r="F24" s="84">
        <f>SUMIFS(Dados!$I$1:$I$1986,Dados!$B$1:$B$1986,F$7,Dados!$A$1:$A$1986,$A24)</f>
        <v/>
      </c>
      <c r="G24" s="84">
        <f>SUMIFS(Dados!$I$1:$I$1986,Dados!$B$1:$B$1986,G$7,Dados!$A$1:$A$1986,$A24)</f>
        <v/>
      </c>
      <c r="H24" s="84">
        <f>SUMIFS(Dados!$I$1:$I$1986,Dados!$B$1:$B$1986,H$7,Dados!$A$1:$A$1986,$A24)</f>
        <v/>
      </c>
      <c r="I24" s="84">
        <f>SUM(C24:H24)</f>
        <v/>
      </c>
      <c r="J24" s="84">
        <f>ROUND(I24*$L$4,2)</f>
        <v/>
      </c>
      <c r="K24" s="87">
        <f>SUM(I24:J24)</f>
        <v/>
      </c>
      <c r="L24" s="85">
        <f>K24+L23</f>
        <v/>
      </c>
      <c r="N24" s="35" t="n"/>
    </row>
    <row r="25" ht="24" customHeight="1">
      <c r="A25" s="61" t="n">
        <v>45828</v>
      </c>
      <c r="B25" s="86">
        <f>B24+1</f>
        <v/>
      </c>
      <c r="C25" s="84">
        <f>SUMIFS(Dados!$I$1:$I$1986,Dados!$B$1:$B$1986,C$7,Dados!$A$1:$A$1986,$A25)</f>
        <v/>
      </c>
      <c r="D25" s="84">
        <f>SUMIFS(Dados!$I$1:$I$1986,Dados!$B$1:$B$1986,D$7,Dados!$A$1:$A$1986,$A25)</f>
        <v/>
      </c>
      <c r="E25" s="84">
        <f>SUMIFS(Dados!$I$1:$I$1986,Dados!$B$1:$B$1986,E$7,Dados!$A$1:$A$1986,$A25)</f>
        <v/>
      </c>
      <c r="F25" s="84">
        <f>SUMIFS(Dados!$I$1:$I$1986,Dados!$B$1:$B$1986,F$7,Dados!$A$1:$A$1986,$A25)</f>
        <v/>
      </c>
      <c r="G25" s="84">
        <f>SUMIFS(Dados!$I$1:$I$1986,Dados!$B$1:$B$1986,G$7,Dados!$A$1:$A$1986,$A25)</f>
        <v/>
      </c>
      <c r="H25" s="84">
        <f>SUMIFS(Dados!$I$1:$I$1986,Dados!$B$1:$B$1986,H$7,Dados!$A$1:$A$1986,$A25)</f>
        <v/>
      </c>
      <c r="I25" s="84">
        <f>SUM(C25:H25)</f>
        <v/>
      </c>
      <c r="J25" s="84">
        <f>ROUND(I25*$L$4,2)</f>
        <v/>
      </c>
      <c r="K25" s="87">
        <f>SUM(I25:J25)</f>
        <v/>
      </c>
      <c r="L25" s="85">
        <f>K25+L24</f>
        <v/>
      </c>
      <c r="N25" s="35" t="n"/>
    </row>
    <row r="26" ht="24" customHeight="1">
      <c r="A26" s="61" t="n">
        <v>45843</v>
      </c>
      <c r="B26" s="86">
        <f>B25+1</f>
        <v/>
      </c>
      <c r="C26" s="84">
        <f>SUMIFS(Dados!$I$1:$I$1986,Dados!$B$1:$B$1986,C$7,Dados!$A$1:$A$1986,$A26)</f>
        <v/>
      </c>
      <c r="D26" s="84">
        <f>SUMIFS(Dados!$I$1:$I$1986,Dados!$B$1:$B$1986,D$7,Dados!$A$1:$A$1986,$A26)</f>
        <v/>
      </c>
      <c r="E26" s="84">
        <f>SUMIFS(Dados!$I$1:$I$1986,Dados!$B$1:$B$1986,E$7,Dados!$A$1:$A$1986,$A26)</f>
        <v/>
      </c>
      <c r="F26" s="84">
        <f>SUMIFS(Dados!$I$1:$I$1986,Dados!$B$1:$B$1986,F$7,Dados!$A$1:$A$1986,$A26)</f>
        <v/>
      </c>
      <c r="G26" s="84">
        <f>SUMIFS(Dados!$I$1:$I$1986,Dados!$B$1:$B$1986,G$7,Dados!$A$1:$A$1986,$A26)</f>
        <v/>
      </c>
      <c r="H26" s="84">
        <f>SUMIFS(Dados!$I$1:$I$1986,Dados!$B$1:$B$1986,H$7,Dados!$A$1:$A$1986,$A26)</f>
        <v/>
      </c>
      <c r="I26" s="84">
        <f>SUM(C26:H26)</f>
        <v/>
      </c>
      <c r="J26" s="84">
        <f>ROUND(I26*$L$4,2)</f>
        <v/>
      </c>
      <c r="K26" s="87">
        <f>SUM(I26:J26)</f>
        <v/>
      </c>
      <c r="L26" s="85">
        <f>K26+L25</f>
        <v/>
      </c>
      <c r="N26" s="35" t="n"/>
    </row>
    <row r="27" ht="24" customHeight="1">
      <c r="A27" s="61" t="n">
        <v>45858</v>
      </c>
      <c r="B27" s="86">
        <f>B26+1</f>
        <v/>
      </c>
      <c r="C27" s="84">
        <f>SUMIFS(Dados!$I$1:$I$1986,Dados!$B$1:$B$1986,C$7,Dados!$A$1:$A$1986,$A27)</f>
        <v/>
      </c>
      <c r="D27" s="84">
        <f>SUMIFS(Dados!$I$1:$I$1986,Dados!$B$1:$B$1986,D$7,Dados!$A$1:$A$1986,$A27)</f>
        <v/>
      </c>
      <c r="E27" s="84">
        <f>SUMIFS(Dados!$I$1:$I$1986,Dados!$B$1:$B$1986,E$7,Dados!$A$1:$A$1986,$A27)</f>
        <v/>
      </c>
      <c r="F27" s="84">
        <f>SUMIFS(Dados!$I$1:$I$1986,Dados!$B$1:$B$1986,F$7,Dados!$A$1:$A$1986,$A27)</f>
        <v/>
      </c>
      <c r="G27" s="84">
        <f>SUMIFS(Dados!$I$1:$I$1986,Dados!$B$1:$B$1986,G$7,Dados!$A$1:$A$1986,$A27)</f>
        <v/>
      </c>
      <c r="H27" s="84">
        <f>SUMIFS(Dados!$I$1:$I$1986,Dados!$B$1:$B$1986,H$7,Dados!$A$1:$A$1986,$A27)</f>
        <v/>
      </c>
      <c r="I27" s="84">
        <f>SUM(C27:H27)</f>
        <v/>
      </c>
      <c r="J27" s="84">
        <f>ROUND(I27*$L$4,2)</f>
        <v/>
      </c>
      <c r="K27" s="87">
        <f>SUM(I27:J27)</f>
        <v/>
      </c>
      <c r="L27" s="85">
        <f>K27+L26</f>
        <v/>
      </c>
      <c r="N27" s="35" t="n"/>
    </row>
    <row r="28" ht="24" customHeight="1">
      <c r="A28" s="61" t="n">
        <v>45874</v>
      </c>
      <c r="B28" s="86">
        <f>B27+1</f>
        <v/>
      </c>
      <c r="C28" s="84">
        <f>SUMIFS(Dados!$I$1:$I$1986,Dados!$B$1:$B$1986,C$7,Dados!$A$1:$A$1986,$A28)</f>
        <v/>
      </c>
      <c r="D28" s="84">
        <f>SUMIFS(Dados!$I$1:$I$1986,Dados!$B$1:$B$1986,D$7,Dados!$A$1:$A$1986,$A28)</f>
        <v/>
      </c>
      <c r="E28" s="84">
        <f>SUMIFS(Dados!$I$1:$I$1986,Dados!$B$1:$B$1986,E$7,Dados!$A$1:$A$1986,$A28)</f>
        <v/>
      </c>
      <c r="F28" s="84">
        <f>SUMIFS(Dados!$I$1:$I$1986,Dados!$B$1:$B$1986,F$7,Dados!$A$1:$A$1986,$A28)</f>
        <v/>
      </c>
      <c r="G28" s="84">
        <f>SUMIFS(Dados!$I$1:$I$1986,Dados!$B$1:$B$1986,G$7,Dados!$A$1:$A$1986,$A28)</f>
        <v/>
      </c>
      <c r="H28" s="84">
        <f>SUMIFS(Dados!$I$1:$I$1986,Dados!$B$1:$B$1986,H$7,Dados!$A$1:$A$1986,$A28)</f>
        <v/>
      </c>
      <c r="I28" s="84">
        <f>SUM(C28:H28)</f>
        <v/>
      </c>
      <c r="J28" s="84">
        <f>ROUND(I28*$L$4,2)</f>
        <v/>
      </c>
      <c r="K28" s="87">
        <f>SUM(I28:J28)</f>
        <v/>
      </c>
      <c r="L28" s="85">
        <f>K28+L27</f>
        <v/>
      </c>
      <c r="N28" s="35" t="n"/>
    </row>
    <row r="29" ht="24" customHeight="1">
      <c r="A29" s="61" t="n">
        <v>45889</v>
      </c>
      <c r="B29" s="86">
        <f>B28+1</f>
        <v/>
      </c>
      <c r="C29" s="84">
        <f>SUMIFS(Dados!$I$1:$I$1986,Dados!$B$1:$B$1986,C$7,Dados!$A$1:$A$1986,$A29)</f>
        <v/>
      </c>
      <c r="D29" s="84">
        <f>SUMIFS(Dados!$I$1:$I$1986,Dados!$B$1:$B$1986,D$7,Dados!$A$1:$A$1986,$A29)</f>
        <v/>
      </c>
      <c r="E29" s="84">
        <f>SUMIFS(Dados!$I$1:$I$1986,Dados!$B$1:$B$1986,E$7,Dados!$A$1:$A$1986,$A29)</f>
        <v/>
      </c>
      <c r="F29" s="84">
        <f>SUMIFS(Dados!$I$1:$I$1986,Dados!$B$1:$B$1986,F$7,Dados!$A$1:$A$1986,$A29)</f>
        <v/>
      </c>
      <c r="G29" s="84">
        <f>SUMIFS(Dados!$I$1:$I$1986,Dados!$B$1:$B$1986,G$7,Dados!$A$1:$A$1986,$A29)</f>
        <v/>
      </c>
      <c r="H29" s="84">
        <f>SUMIFS(Dados!$I$1:$I$1986,Dados!$B$1:$B$1986,H$7,Dados!$A$1:$A$1986,$A29)</f>
        <v/>
      </c>
      <c r="I29" s="84">
        <f>SUM(C29:H29)</f>
        <v/>
      </c>
      <c r="J29" s="84">
        <f>ROUND(I29*$L$4,2)</f>
        <v/>
      </c>
      <c r="K29" s="87">
        <f>SUM(I29:J29)</f>
        <v/>
      </c>
      <c r="L29" s="85">
        <f>K29+L28</f>
        <v/>
      </c>
      <c r="N29" s="35" t="n"/>
    </row>
    <row r="30" ht="24" customHeight="1">
      <c r="A30" s="61" t="n">
        <v>45905</v>
      </c>
      <c r="B30" s="86">
        <f>B29+1</f>
        <v/>
      </c>
      <c r="C30" s="84">
        <f>SUMIFS(Dados!$I$1:$I$1986,Dados!$B$1:$B$1986,C$7,Dados!$A$1:$A$1986,$A30)</f>
        <v/>
      </c>
      <c r="D30" s="84">
        <f>SUMIFS(Dados!$I$1:$I$1986,Dados!$B$1:$B$1986,D$7,Dados!$A$1:$A$1986,$A30)</f>
        <v/>
      </c>
      <c r="E30" s="84">
        <f>SUMIFS(Dados!$I$1:$I$1986,Dados!$B$1:$B$1986,E$7,Dados!$A$1:$A$1986,$A30)</f>
        <v/>
      </c>
      <c r="F30" s="84">
        <f>SUMIFS(Dados!$I$1:$I$1986,Dados!$B$1:$B$1986,F$7,Dados!$A$1:$A$1986,$A30)</f>
        <v/>
      </c>
      <c r="G30" s="84">
        <f>SUMIFS(Dados!$I$1:$I$1986,Dados!$B$1:$B$1986,G$7,Dados!$A$1:$A$1986,$A30)</f>
        <v/>
      </c>
      <c r="H30" s="84">
        <f>SUMIFS(Dados!$I$1:$I$1986,Dados!$B$1:$B$1986,H$7,Dados!$A$1:$A$1986,$A30)</f>
        <v/>
      </c>
      <c r="I30" s="84">
        <f>SUM(C30:H30)</f>
        <v/>
      </c>
      <c r="J30" s="84">
        <f>ROUND(I30*$L$4,2)</f>
        <v/>
      </c>
      <c r="K30" s="87">
        <f>SUM(I30:J30)</f>
        <v/>
      </c>
      <c r="L30" s="85">
        <f>K30+L29</f>
        <v/>
      </c>
      <c r="N30" s="35" t="n"/>
    </row>
    <row r="31" ht="24" customHeight="1">
      <c r="A31" s="61" t="n">
        <v>45920</v>
      </c>
      <c r="B31" s="86">
        <f>B30+1</f>
        <v/>
      </c>
      <c r="C31" s="84">
        <f>SUMIFS(Dados!$I$1:$I$1986,Dados!$B$1:$B$1986,C$7,Dados!$A$1:$A$1986,$A31)</f>
        <v/>
      </c>
      <c r="D31" s="84">
        <f>SUMIFS(Dados!$I$1:$I$1986,Dados!$B$1:$B$1986,D$7,Dados!$A$1:$A$1986,$A31)</f>
        <v/>
      </c>
      <c r="E31" s="84">
        <f>SUMIFS(Dados!$I$1:$I$1986,Dados!$B$1:$B$1986,E$7,Dados!$A$1:$A$1986,$A31)</f>
        <v/>
      </c>
      <c r="F31" s="84">
        <f>SUMIFS(Dados!$I$1:$I$1986,Dados!$B$1:$B$1986,F$7,Dados!$A$1:$A$1986,$A31)</f>
        <v/>
      </c>
      <c r="G31" s="84">
        <f>SUMIFS(Dados!$I$1:$I$1986,Dados!$B$1:$B$1986,G$7,Dados!$A$1:$A$1986,$A31)</f>
        <v/>
      </c>
      <c r="H31" s="84">
        <f>SUMIFS(Dados!$I$1:$I$1986,Dados!$B$1:$B$1986,H$7,Dados!$A$1:$A$1986,$A31)</f>
        <v/>
      </c>
      <c r="I31" s="84">
        <f>SUM(C31:H31)</f>
        <v/>
      </c>
      <c r="J31" s="84">
        <f>ROUND(I31*$L$4,2)</f>
        <v/>
      </c>
      <c r="K31" s="87">
        <f>SUM(I31:J31)</f>
        <v/>
      </c>
      <c r="L31" s="85">
        <f>K31+L30</f>
        <v/>
      </c>
      <c r="N31" s="35" t="n"/>
    </row>
    <row r="32" ht="24" customHeight="1">
      <c r="A32" s="61" t="n">
        <v>45935</v>
      </c>
      <c r="B32" s="86">
        <f>B31+1</f>
        <v/>
      </c>
      <c r="C32" s="84">
        <f>SUMIFS(Dados!$I$1:$I$1986,Dados!$B$1:$B$1986,C$7,Dados!$A$1:$A$1986,$A32)</f>
        <v/>
      </c>
      <c r="D32" s="84">
        <f>SUMIFS(Dados!$I$1:$I$1986,Dados!$B$1:$B$1986,D$7,Dados!$A$1:$A$1986,$A32)</f>
        <v/>
      </c>
      <c r="E32" s="84">
        <f>SUMIFS(Dados!$I$1:$I$1986,Dados!$B$1:$B$1986,E$7,Dados!$A$1:$A$1986,$A32)</f>
        <v/>
      </c>
      <c r="F32" s="84">
        <f>SUMIFS(Dados!$I$1:$I$1986,Dados!$B$1:$B$1986,F$7,Dados!$A$1:$A$1986,$A32)</f>
        <v/>
      </c>
      <c r="G32" s="84">
        <f>SUMIFS(Dados!$I$1:$I$1986,Dados!$B$1:$B$1986,G$7,Dados!$A$1:$A$1986,$A32)</f>
        <v/>
      </c>
      <c r="H32" s="84">
        <f>SUMIFS(Dados!$I$1:$I$1986,Dados!$B$1:$B$1986,H$7,Dados!$A$1:$A$1986,$A32)</f>
        <v/>
      </c>
      <c r="I32" s="84">
        <f>SUM(C32:H32)</f>
        <v/>
      </c>
      <c r="J32" s="84">
        <f>ROUND(I32*$L$4,2)</f>
        <v/>
      </c>
      <c r="K32" s="87">
        <f>SUM(I32:J32)</f>
        <v/>
      </c>
      <c r="L32" s="85">
        <f>K32+L31</f>
        <v/>
      </c>
      <c r="N32" s="35" t="n"/>
    </row>
    <row r="33" ht="24" customHeight="1">
      <c r="A33" s="61" t="n">
        <v>45950</v>
      </c>
      <c r="B33" s="86">
        <f>B32+1</f>
        <v/>
      </c>
      <c r="C33" s="84">
        <f>SUMIFS(Dados!$I$1:$I$1986,Dados!$B$1:$B$1986,C$7,Dados!$A$1:$A$1986,$A33)</f>
        <v/>
      </c>
      <c r="D33" s="84">
        <f>SUMIFS(Dados!$I$1:$I$1986,Dados!$B$1:$B$1986,D$7,Dados!$A$1:$A$1986,$A33)</f>
        <v/>
      </c>
      <c r="E33" s="84">
        <f>SUMIFS(Dados!$I$1:$I$1986,Dados!$B$1:$B$1986,E$7,Dados!$A$1:$A$1986,$A33)</f>
        <v/>
      </c>
      <c r="F33" s="84">
        <f>SUMIFS(Dados!$I$1:$I$1986,Dados!$B$1:$B$1986,F$7,Dados!$A$1:$A$1986,$A33)</f>
        <v/>
      </c>
      <c r="G33" s="84">
        <f>SUMIFS(Dados!$I$1:$I$1986,Dados!$B$1:$B$1986,G$7,Dados!$A$1:$A$1986,$A33)</f>
        <v/>
      </c>
      <c r="H33" s="84">
        <f>SUMIFS(Dados!$I$1:$I$1986,Dados!$B$1:$B$1986,H$7,Dados!$A$1:$A$1986,$A33)</f>
        <v/>
      </c>
      <c r="I33" s="84">
        <f>SUM(C33:H33)</f>
        <v/>
      </c>
      <c r="J33" s="84">
        <f>ROUND(I33*$L$4,2)</f>
        <v/>
      </c>
      <c r="K33" s="87">
        <f>SUM(I33:J33)</f>
        <v/>
      </c>
      <c r="L33" s="85">
        <f>K33+L32</f>
        <v/>
      </c>
      <c r="N33" s="35" t="n"/>
    </row>
    <row r="34" ht="24" customHeight="1">
      <c r="A34" s="61" t="n">
        <v>45966</v>
      </c>
      <c r="B34" s="86">
        <f>B33+1</f>
        <v/>
      </c>
      <c r="C34" s="84">
        <f>SUMIFS(Dados!$I$1:$I$1986,Dados!$B$1:$B$1986,C$7,Dados!$A$1:$A$1986,$A34)</f>
        <v/>
      </c>
      <c r="D34" s="84">
        <f>SUMIFS(Dados!$I$1:$I$1986,Dados!$B$1:$B$1986,D$7,Dados!$A$1:$A$1986,$A34)</f>
        <v/>
      </c>
      <c r="E34" s="84">
        <f>SUMIFS(Dados!$I$1:$I$1986,Dados!$B$1:$B$1986,E$7,Dados!$A$1:$A$1986,$A34)</f>
        <v/>
      </c>
      <c r="F34" s="84">
        <f>SUMIFS(Dados!$I$1:$I$1986,Dados!$B$1:$B$1986,F$7,Dados!$A$1:$A$1986,$A34)</f>
        <v/>
      </c>
      <c r="G34" s="84">
        <f>SUMIFS(Dados!$I$1:$I$1986,Dados!$B$1:$B$1986,G$7,Dados!$A$1:$A$1986,$A34)</f>
        <v/>
      </c>
      <c r="H34" s="84">
        <f>SUMIFS(Dados!$I$1:$I$1986,Dados!$B$1:$B$1986,H$7,Dados!$A$1:$A$1986,$A34)</f>
        <v/>
      </c>
      <c r="I34" s="84">
        <f>SUM(C34:H34)</f>
        <v/>
      </c>
      <c r="J34" s="84">
        <f>ROUND(I34*$L$4,2)</f>
        <v/>
      </c>
      <c r="K34" s="87">
        <f>SUM(I34:J34)</f>
        <v/>
      </c>
      <c r="L34" s="85">
        <f>K34+L33</f>
        <v/>
      </c>
      <c r="N34" s="35" t="n"/>
    </row>
    <row r="35" ht="24" customHeight="1">
      <c r="A35" s="61" t="n">
        <v>45981</v>
      </c>
      <c r="B35" s="86">
        <f>B34+1</f>
        <v/>
      </c>
      <c r="C35" s="84">
        <f>SUMIFS(Dados!$I$1:$I$1986,Dados!$B$1:$B$1986,C$7,Dados!$A$1:$A$1986,$A35)</f>
        <v/>
      </c>
      <c r="D35" s="84">
        <f>SUMIFS(Dados!$I$1:$I$1986,Dados!$B$1:$B$1986,D$7,Dados!$A$1:$A$1986,$A35)</f>
        <v/>
      </c>
      <c r="E35" s="84">
        <f>SUMIFS(Dados!$I$1:$I$1986,Dados!$B$1:$B$1986,E$7,Dados!$A$1:$A$1986,$A35)</f>
        <v/>
      </c>
      <c r="F35" s="84">
        <f>SUMIFS(Dados!$I$1:$I$1986,Dados!$B$1:$B$1986,F$7,Dados!$A$1:$A$1986,$A35)</f>
        <v/>
      </c>
      <c r="G35" s="84">
        <f>SUMIFS(Dados!$I$1:$I$1986,Dados!$B$1:$B$1986,G$7,Dados!$A$1:$A$1986,$A35)</f>
        <v/>
      </c>
      <c r="H35" s="84">
        <f>SUMIFS(Dados!$I$1:$I$1986,Dados!$B$1:$B$1986,H$7,Dados!$A$1:$A$1986,$A35)</f>
        <v/>
      </c>
      <c r="I35" s="84">
        <f>SUM(C35:H35)</f>
        <v/>
      </c>
      <c r="J35" s="84">
        <f>ROUND(I35*$L$4,2)</f>
        <v/>
      </c>
      <c r="K35" s="87">
        <f>SUM(I35:J35)</f>
        <v/>
      </c>
      <c r="L35" s="85">
        <f>K35+L34</f>
        <v/>
      </c>
      <c r="N35" s="35" t="n"/>
    </row>
    <row r="36" ht="24" customHeight="1">
      <c r="A36" s="61" t="n">
        <v>45996</v>
      </c>
      <c r="B36" s="86">
        <f>B35+1</f>
        <v/>
      </c>
      <c r="C36" s="84">
        <f>SUMIFS(Dados!$I$1:$I$1986,Dados!$B$1:$B$1986,C$7,Dados!$A$1:$A$1986,$A36)</f>
        <v/>
      </c>
      <c r="D36" s="84">
        <f>SUMIFS(Dados!$I$1:$I$1986,Dados!$B$1:$B$1986,D$7,Dados!$A$1:$A$1986,$A36)</f>
        <v/>
      </c>
      <c r="E36" s="84">
        <f>SUMIFS(Dados!$I$1:$I$1986,Dados!$B$1:$B$1986,E$7,Dados!$A$1:$A$1986,$A36)</f>
        <v/>
      </c>
      <c r="F36" s="84">
        <f>SUMIFS(Dados!$I$1:$I$1986,Dados!$B$1:$B$1986,F$7,Dados!$A$1:$A$1986,$A36)</f>
        <v/>
      </c>
      <c r="G36" s="84">
        <f>SUMIFS(Dados!$I$1:$I$1986,Dados!$B$1:$B$1986,G$7,Dados!$A$1:$A$1986,$A36)</f>
        <v/>
      </c>
      <c r="H36" s="84">
        <f>SUMIFS(Dados!$I$1:$I$1986,Dados!$B$1:$B$1986,H$7,Dados!$A$1:$A$1986,$A36)</f>
        <v/>
      </c>
      <c r="I36" s="84">
        <f>SUM(C36:H36)</f>
        <v/>
      </c>
      <c r="J36" s="84">
        <f>ROUND(I36*$L$4,2)</f>
        <v/>
      </c>
      <c r="K36" s="87">
        <f>SUM(I36:J36)</f>
        <v/>
      </c>
      <c r="L36" s="85">
        <f>K36+L35</f>
        <v/>
      </c>
      <c r="N36" s="35" t="n"/>
    </row>
    <row r="37" ht="24" customHeight="1">
      <c r="A37" s="61" t="n">
        <v>46011</v>
      </c>
      <c r="B37" s="86">
        <f>B36+1</f>
        <v/>
      </c>
      <c r="C37" s="84">
        <f>SUMIFS(Dados!$I$1:$I$1986,Dados!$B$1:$B$1986,C$7,Dados!$A$1:$A$1986,$A37)</f>
        <v/>
      </c>
      <c r="D37" s="84">
        <f>SUMIFS(Dados!$I$1:$I$1986,Dados!$B$1:$B$1986,D$7,Dados!$A$1:$A$1986,$A37)</f>
        <v/>
      </c>
      <c r="E37" s="84">
        <f>SUMIFS(Dados!$I$1:$I$1986,Dados!$B$1:$B$1986,E$7,Dados!$A$1:$A$1986,$A37)</f>
        <v/>
      </c>
      <c r="F37" s="84">
        <f>SUMIFS(Dados!$I$1:$I$1986,Dados!$B$1:$B$1986,F$7,Dados!$A$1:$A$1986,$A37)</f>
        <v/>
      </c>
      <c r="G37" s="84">
        <f>SUMIFS(Dados!$I$1:$I$1986,Dados!$B$1:$B$1986,G$7,Dados!$A$1:$A$1986,$A37)</f>
        <v/>
      </c>
      <c r="H37" s="84">
        <f>SUMIFS(Dados!$I$1:$I$1986,Dados!$B$1:$B$1986,H$7,Dados!$A$1:$A$1986,$A37)</f>
        <v/>
      </c>
      <c r="I37" s="84">
        <f>SUM(C37:H37)</f>
        <v/>
      </c>
      <c r="J37" s="84">
        <f>ROUND(I37*$L$4,2)</f>
        <v/>
      </c>
      <c r="K37" s="87">
        <f>SUM(I37:J37)</f>
        <v/>
      </c>
      <c r="L37" s="85">
        <f>K37+L36</f>
        <v/>
      </c>
      <c r="N37" s="35" t="n"/>
    </row>
    <row r="38" ht="24" customHeight="1">
      <c r="A38" s="61" t="n">
        <v>46027</v>
      </c>
      <c r="B38" s="86">
        <f>B37+1</f>
        <v/>
      </c>
      <c r="C38" s="84">
        <f>SUMIFS(Dados!$I$1:$I$1986,Dados!$B$1:$B$1986,C$7,Dados!$A$1:$A$1986,$A38)</f>
        <v/>
      </c>
      <c r="D38" s="84">
        <f>SUMIFS(Dados!$I$1:$I$1986,Dados!$B$1:$B$1986,D$7,Dados!$A$1:$A$1986,$A38)</f>
        <v/>
      </c>
      <c r="E38" s="84">
        <f>SUMIFS(Dados!$I$1:$I$1986,Dados!$B$1:$B$1986,E$7,Dados!$A$1:$A$1986,$A38)</f>
        <v/>
      </c>
      <c r="F38" s="84">
        <f>SUMIFS(Dados!$I$1:$I$1986,Dados!$B$1:$B$1986,F$7,Dados!$A$1:$A$1986,$A38)</f>
        <v/>
      </c>
      <c r="G38" s="84">
        <f>SUMIFS(Dados!$I$1:$I$1986,Dados!$B$1:$B$1986,G$7,Dados!$A$1:$A$1986,$A38)</f>
        <v/>
      </c>
      <c r="H38" s="84">
        <f>SUMIFS(Dados!$I$1:$I$1986,Dados!$B$1:$B$1986,H$7,Dados!$A$1:$A$1986,$A38)</f>
        <v/>
      </c>
      <c r="I38" s="84">
        <f>SUM(C38:H38)</f>
        <v/>
      </c>
      <c r="J38" s="84">
        <f>ROUND(I38*$L$4,2)</f>
        <v/>
      </c>
      <c r="K38" s="87">
        <f>SUM(I38:J38)</f>
        <v/>
      </c>
      <c r="L38" s="85">
        <f>K38+L37</f>
        <v/>
      </c>
      <c r="N38" s="35" t="n"/>
    </row>
    <row r="39" ht="24" customHeight="1">
      <c r="A39" s="61" t="n">
        <v>46042</v>
      </c>
      <c r="B39" s="86">
        <f>B38+1</f>
        <v/>
      </c>
      <c r="C39" s="84">
        <f>SUMIFS(Dados!$I$1:$I$1986,Dados!$B$1:$B$1986,C$7,Dados!$A$1:$A$1986,$A39)</f>
        <v/>
      </c>
      <c r="D39" s="84">
        <f>SUMIFS(Dados!$I$1:$I$1986,Dados!$B$1:$B$1986,D$7,Dados!$A$1:$A$1986,$A39)</f>
        <v/>
      </c>
      <c r="E39" s="84">
        <f>SUMIFS(Dados!$I$1:$I$1986,Dados!$B$1:$B$1986,E$7,Dados!$A$1:$A$1986,$A39)</f>
        <v/>
      </c>
      <c r="F39" s="84">
        <f>SUMIFS(Dados!$I$1:$I$1986,Dados!$B$1:$B$1986,F$7,Dados!$A$1:$A$1986,$A39)</f>
        <v/>
      </c>
      <c r="G39" s="84">
        <f>SUMIFS(Dados!$I$1:$I$1986,Dados!$B$1:$B$1986,G$7,Dados!$A$1:$A$1986,$A39)</f>
        <v/>
      </c>
      <c r="H39" s="84">
        <f>SUMIFS(Dados!$I$1:$I$1986,Dados!$B$1:$B$1986,H$7,Dados!$A$1:$A$1986,$A39)</f>
        <v/>
      </c>
      <c r="I39" s="84">
        <f>SUM(C39:H39)</f>
        <v/>
      </c>
      <c r="J39" s="84">
        <f>ROUND(I39*$L$4,2)</f>
        <v/>
      </c>
      <c r="K39" s="87">
        <f>SUM(I39:J39)</f>
        <v/>
      </c>
      <c r="L39" s="85">
        <f>K39+L38</f>
        <v/>
      </c>
      <c r="N39" s="35" t="n"/>
    </row>
    <row r="40" ht="24" customHeight="1">
      <c r="A40" s="61" t="n">
        <v>46058</v>
      </c>
      <c r="B40" s="86">
        <f>B39+1</f>
        <v/>
      </c>
      <c r="C40" s="84">
        <f>SUMIFS(Dados!$I$1:$I$1986,Dados!$B$1:$B$1986,C$7,Dados!$A$1:$A$1986,$A40)</f>
        <v/>
      </c>
      <c r="D40" s="84">
        <f>SUMIFS(Dados!$I$1:$I$1986,Dados!$B$1:$B$1986,D$7,Dados!$A$1:$A$1986,$A40)</f>
        <v/>
      </c>
      <c r="E40" s="84">
        <f>SUMIFS(Dados!$I$1:$I$1986,Dados!$B$1:$B$1986,E$7,Dados!$A$1:$A$1986,$A40)</f>
        <v/>
      </c>
      <c r="F40" s="84">
        <f>SUMIFS(Dados!$I$1:$I$1986,Dados!$B$1:$B$1986,F$7,Dados!$A$1:$A$1986,$A40)</f>
        <v/>
      </c>
      <c r="G40" s="84">
        <f>SUMIFS(Dados!$I$1:$I$1986,Dados!$B$1:$B$1986,G$7,Dados!$A$1:$A$1986,$A40)</f>
        <v/>
      </c>
      <c r="H40" s="84">
        <f>SUMIFS(Dados!$I$1:$I$1986,Dados!$B$1:$B$1986,H$7,Dados!$A$1:$A$1986,$A40)</f>
        <v/>
      </c>
      <c r="I40" s="84">
        <f>SUM(C40:H40)</f>
        <v/>
      </c>
      <c r="J40" s="84">
        <f>ROUND(I40*$L$4,2)</f>
        <v/>
      </c>
      <c r="K40" s="87">
        <f>SUM(I40:J40)</f>
        <v/>
      </c>
      <c r="L40" s="85">
        <f>K40+L39</f>
        <v/>
      </c>
      <c r="N40" s="35" t="n"/>
    </row>
    <row r="41" ht="24" customHeight="1">
      <c r="A41" s="61" t="n">
        <v>46073</v>
      </c>
      <c r="B41" s="86">
        <f>B40+1</f>
        <v/>
      </c>
      <c r="C41" s="84">
        <f>SUMIFS(Dados!$I$1:$I$1986,Dados!$B$1:$B$1986,C$7,Dados!$A$1:$A$1986,$A41)</f>
        <v/>
      </c>
      <c r="D41" s="84">
        <f>SUMIFS(Dados!$I$1:$I$1986,Dados!$B$1:$B$1986,D$7,Dados!$A$1:$A$1986,$A41)</f>
        <v/>
      </c>
      <c r="E41" s="84">
        <f>SUMIFS(Dados!$I$1:$I$1986,Dados!$B$1:$B$1986,E$7,Dados!$A$1:$A$1986,$A41)</f>
        <v/>
      </c>
      <c r="F41" s="84">
        <f>SUMIFS(Dados!$I$1:$I$1986,Dados!$B$1:$B$1986,F$7,Dados!$A$1:$A$1986,$A41)</f>
        <v/>
      </c>
      <c r="G41" s="84">
        <f>SUMIFS(Dados!$I$1:$I$1986,Dados!$B$1:$B$1986,G$7,Dados!$A$1:$A$1986,$A41)</f>
        <v/>
      </c>
      <c r="H41" s="84">
        <f>SUMIFS(Dados!$I$1:$I$1986,Dados!$B$1:$B$1986,H$7,Dados!$A$1:$A$1986,$A41)</f>
        <v/>
      </c>
      <c r="I41" s="84">
        <f>SUM(C41:H41)</f>
        <v/>
      </c>
      <c r="J41" s="84">
        <f>ROUND(I41*$L$4,2)</f>
        <v/>
      </c>
      <c r="K41" s="87">
        <f>SUM(I41:J41)</f>
        <v/>
      </c>
      <c r="L41" s="85">
        <f>K41+L40</f>
        <v/>
      </c>
      <c r="N41" s="35" t="n"/>
    </row>
    <row r="42" ht="24" customHeight="1">
      <c r="A42" s="61" t="n">
        <v>46086</v>
      </c>
      <c r="B42" s="86">
        <f>B41+1</f>
        <v/>
      </c>
      <c r="C42" s="84">
        <f>SUMIFS(Dados!$I$1:$I$1986,Dados!$B$1:$B$1986,C$7,Dados!$A$1:$A$1986,$A42)</f>
        <v/>
      </c>
      <c r="D42" s="84">
        <f>SUMIFS(Dados!$I$1:$I$1986,Dados!$B$1:$B$1986,D$7,Dados!$A$1:$A$1986,$A42)</f>
        <v/>
      </c>
      <c r="E42" s="84">
        <f>SUMIFS(Dados!$I$1:$I$1986,Dados!$B$1:$B$1986,E$7,Dados!$A$1:$A$1986,$A42)</f>
        <v/>
      </c>
      <c r="F42" s="84">
        <f>SUMIFS(Dados!$I$1:$I$1986,Dados!$B$1:$B$1986,F$7,Dados!$A$1:$A$1986,$A42)</f>
        <v/>
      </c>
      <c r="G42" s="84">
        <f>SUMIFS(Dados!$I$1:$I$1986,Dados!$B$1:$B$1986,G$7,Dados!$A$1:$A$1986,$A42)</f>
        <v/>
      </c>
      <c r="H42" s="84">
        <f>SUMIFS(Dados!$I$1:$I$1986,Dados!$B$1:$B$1986,H$7,Dados!$A$1:$A$1986,$A42)</f>
        <v/>
      </c>
      <c r="I42" s="84">
        <f>SUM(C42:H42)</f>
        <v/>
      </c>
      <c r="J42" s="84">
        <f>ROUND(I42*$L$4,2)</f>
        <v/>
      </c>
      <c r="K42" s="87">
        <f>SUM(I42:J42)</f>
        <v/>
      </c>
      <c r="L42" s="85">
        <f>K42+L41</f>
        <v/>
      </c>
      <c r="N42" s="35" t="n"/>
    </row>
    <row r="43" ht="24" customHeight="1">
      <c r="A43" s="61" t="n">
        <v>46101</v>
      </c>
      <c r="B43" s="86">
        <f>B42+1</f>
        <v/>
      </c>
      <c r="C43" s="84">
        <f>SUMIFS(Dados!$I$1:$I$1986,Dados!$B$1:$B$1986,C$7,Dados!$A$1:$A$1986,$A43)</f>
        <v/>
      </c>
      <c r="D43" s="84">
        <f>SUMIFS(Dados!$I$1:$I$1986,Dados!$B$1:$B$1986,D$7,Dados!$A$1:$A$1986,$A43)</f>
        <v/>
      </c>
      <c r="E43" s="84">
        <f>SUMIFS(Dados!$I$1:$I$1986,Dados!$B$1:$B$1986,E$7,Dados!$A$1:$A$1986,$A43)</f>
        <v/>
      </c>
      <c r="F43" s="84">
        <f>SUMIFS(Dados!$I$1:$I$1986,Dados!$B$1:$B$1986,F$7,Dados!$A$1:$A$1986,$A43)</f>
        <v/>
      </c>
      <c r="G43" s="84">
        <f>SUMIFS(Dados!$I$1:$I$1986,Dados!$B$1:$B$1986,G$7,Dados!$A$1:$A$1986,$A43)</f>
        <v/>
      </c>
      <c r="H43" s="84">
        <f>SUMIFS(Dados!$I$1:$I$1986,Dados!$B$1:$B$1986,H$7,Dados!$A$1:$A$1986,$A43)</f>
        <v/>
      </c>
      <c r="I43" s="84">
        <f>SUM(C43:H43)</f>
        <v/>
      </c>
      <c r="J43" s="84">
        <f>ROUND(I43*$L$4,2)</f>
        <v/>
      </c>
      <c r="K43" s="87">
        <f>SUM(I43:J43)</f>
        <v/>
      </c>
      <c r="L43" s="85">
        <f>K43+L42</f>
        <v/>
      </c>
      <c r="N43" s="35" t="n"/>
    </row>
    <row r="44" ht="24" customHeight="1">
      <c r="A44" s="61" t="n">
        <v>46117</v>
      </c>
      <c r="B44" s="86">
        <f>B43+1</f>
        <v/>
      </c>
      <c r="C44" s="84">
        <f>SUMIFS(Dados!$I$1:$I$1986,Dados!$B$1:$B$1986,C$7,Dados!$A$1:$A$1986,$A44)</f>
        <v/>
      </c>
      <c r="D44" s="84">
        <f>SUMIFS(Dados!$I$1:$I$1986,Dados!$B$1:$B$1986,D$7,Dados!$A$1:$A$1986,$A44)</f>
        <v/>
      </c>
      <c r="E44" s="84">
        <f>SUMIFS(Dados!$I$1:$I$1986,Dados!$B$1:$B$1986,E$7,Dados!$A$1:$A$1986,$A44)</f>
        <v/>
      </c>
      <c r="F44" s="84">
        <f>SUMIFS(Dados!$I$1:$I$1986,Dados!$B$1:$B$1986,F$7,Dados!$A$1:$A$1986,$A44)</f>
        <v/>
      </c>
      <c r="G44" s="84">
        <f>SUMIFS(Dados!$I$1:$I$1986,Dados!$B$1:$B$1986,G$7,Dados!$A$1:$A$1986,$A44)</f>
        <v/>
      </c>
      <c r="H44" s="84">
        <f>SUMIFS(Dados!$I$1:$I$1986,Dados!$B$1:$B$1986,H$7,Dados!$A$1:$A$1986,$A44)</f>
        <v/>
      </c>
      <c r="I44" s="84">
        <f>SUM(C44:H44)</f>
        <v/>
      </c>
      <c r="J44" s="84">
        <f>ROUND(I44*$L$4,2)</f>
        <v/>
      </c>
      <c r="K44" s="87">
        <f>SUM(I44:J44)</f>
        <v/>
      </c>
      <c r="L44" s="85">
        <f>K44+L43</f>
        <v/>
      </c>
      <c r="N44" s="35" t="n"/>
    </row>
    <row r="45" ht="24" customHeight="1">
      <c r="A45" s="61" t="n">
        <v>46132</v>
      </c>
      <c r="B45" s="86">
        <f>B44+1</f>
        <v/>
      </c>
      <c r="C45" s="84">
        <f>SUMIFS(Dados!$I$1:$I$1986,Dados!$B$1:$B$1986,C$7,Dados!$A$1:$A$1986,$A45)</f>
        <v/>
      </c>
      <c r="D45" s="84">
        <f>SUMIFS(Dados!$I$1:$I$1986,Dados!$B$1:$B$1986,D$7,Dados!$A$1:$A$1986,$A45)</f>
        <v/>
      </c>
      <c r="E45" s="84">
        <f>SUMIFS(Dados!$I$1:$I$1986,Dados!$B$1:$B$1986,E$7,Dados!$A$1:$A$1986,$A45)</f>
        <v/>
      </c>
      <c r="F45" s="84">
        <f>SUMIFS(Dados!$I$1:$I$1986,Dados!$B$1:$B$1986,F$7,Dados!$A$1:$A$1986,$A45)</f>
        <v/>
      </c>
      <c r="G45" s="84">
        <f>SUMIFS(Dados!$I$1:$I$1986,Dados!$B$1:$B$1986,G$7,Dados!$A$1:$A$1986,$A45)</f>
        <v/>
      </c>
      <c r="H45" s="84">
        <f>SUMIFS(Dados!$I$1:$I$1986,Dados!$B$1:$B$1986,H$7,Dados!$A$1:$A$1986,$A45)</f>
        <v/>
      </c>
      <c r="I45" s="84">
        <f>SUM(C45:H45)</f>
        <v/>
      </c>
      <c r="J45" s="84">
        <f>ROUND(I45*$L$4,2)</f>
        <v/>
      </c>
      <c r="K45" s="87">
        <f>SUM(I45:J45)</f>
        <v/>
      </c>
      <c r="L45" s="85">
        <f>K45+L44</f>
        <v/>
      </c>
      <c r="N45" s="35" t="n"/>
    </row>
    <row r="46" ht="24" customHeight="1">
      <c r="A46" s="61" t="n">
        <v>46147</v>
      </c>
      <c r="B46" s="86">
        <f>B45+1</f>
        <v/>
      </c>
      <c r="C46" s="84">
        <f>SUMIFS(Dados!$I$1:$I$1986,Dados!$B$1:$B$1986,C$7,Dados!$A$1:$A$1986,$A46)</f>
        <v/>
      </c>
      <c r="D46" s="84">
        <f>SUMIFS(Dados!$I$1:$I$1986,Dados!$B$1:$B$1986,D$7,Dados!$A$1:$A$1986,$A46)</f>
        <v/>
      </c>
      <c r="E46" s="84">
        <f>SUMIFS(Dados!$I$1:$I$1986,Dados!$B$1:$B$1986,E$7,Dados!$A$1:$A$1986,$A46)</f>
        <v/>
      </c>
      <c r="F46" s="84">
        <f>SUMIFS(Dados!$I$1:$I$1986,Dados!$B$1:$B$1986,F$7,Dados!$A$1:$A$1986,$A46)</f>
        <v/>
      </c>
      <c r="G46" s="84">
        <f>SUMIFS(Dados!$I$1:$I$1986,Dados!$B$1:$B$1986,G$7,Dados!$A$1:$A$1986,$A46)</f>
        <v/>
      </c>
      <c r="H46" s="84">
        <f>SUMIFS(Dados!$I$1:$I$1986,Dados!$B$1:$B$1986,H$7,Dados!$A$1:$A$1986,$A46)</f>
        <v/>
      </c>
      <c r="I46" s="84">
        <f>SUM(C46:H46)</f>
        <v/>
      </c>
      <c r="J46" s="84">
        <f>ROUND(I46*$L$4,2)</f>
        <v/>
      </c>
      <c r="K46" s="87">
        <f>SUM(I46:J46)</f>
        <v/>
      </c>
      <c r="L46" s="85">
        <f>K46+L45</f>
        <v/>
      </c>
      <c r="N46" s="35" t="n"/>
    </row>
    <row r="47" ht="24" customHeight="1">
      <c r="A47" s="61" t="n">
        <v>46162</v>
      </c>
      <c r="B47" s="86">
        <f>B46+1</f>
        <v/>
      </c>
      <c r="C47" s="84">
        <f>SUMIFS(Dados!$I$1:$I$1986,Dados!$B$1:$B$1986,C$7,Dados!$A$1:$A$1986,$A47)</f>
        <v/>
      </c>
      <c r="D47" s="84">
        <f>SUMIFS(Dados!$I$1:$I$1986,Dados!$B$1:$B$1986,D$7,Dados!$A$1:$A$1986,$A47)</f>
        <v/>
      </c>
      <c r="E47" s="84">
        <f>SUMIFS(Dados!$I$1:$I$1986,Dados!$B$1:$B$1986,E$7,Dados!$A$1:$A$1986,$A47)</f>
        <v/>
      </c>
      <c r="F47" s="84">
        <f>SUMIFS(Dados!$I$1:$I$1986,Dados!$B$1:$B$1986,F$7,Dados!$A$1:$A$1986,$A47)</f>
        <v/>
      </c>
      <c r="G47" s="84">
        <f>SUMIFS(Dados!$I$1:$I$1986,Dados!$B$1:$B$1986,G$7,Dados!$A$1:$A$1986,$A47)</f>
        <v/>
      </c>
      <c r="H47" s="84">
        <f>SUMIFS(Dados!$I$1:$I$1986,Dados!$B$1:$B$1986,H$7,Dados!$A$1:$A$1986,$A47)</f>
        <v/>
      </c>
      <c r="I47" s="84">
        <f>SUM(C47:H47)</f>
        <v/>
      </c>
      <c r="J47" s="84">
        <f>ROUND(I47*$L$4,2)</f>
        <v/>
      </c>
      <c r="K47" s="87">
        <f>SUM(I47:J47)</f>
        <v/>
      </c>
      <c r="L47" s="85">
        <f>K47+L46</f>
        <v/>
      </c>
      <c r="N47" s="35" t="n"/>
    </row>
    <row r="48" ht="24" customHeight="1">
      <c r="A48" s="61" t="n">
        <v>46178</v>
      </c>
      <c r="B48" s="86">
        <f>B47+1</f>
        <v/>
      </c>
      <c r="C48" s="84">
        <f>SUMIFS(Dados!$I$1:$I$1986,Dados!$B$1:$B$1986,C$7,Dados!$A$1:$A$1986,$A48)</f>
        <v/>
      </c>
      <c r="D48" s="84">
        <f>SUMIFS(Dados!$I$1:$I$1986,Dados!$B$1:$B$1986,D$7,Dados!$A$1:$A$1986,$A48)</f>
        <v/>
      </c>
      <c r="E48" s="84">
        <f>SUMIFS(Dados!$I$1:$I$1986,Dados!$B$1:$B$1986,E$7,Dados!$A$1:$A$1986,$A48)</f>
        <v/>
      </c>
      <c r="F48" s="84">
        <f>SUMIFS(Dados!$I$1:$I$1986,Dados!$B$1:$B$1986,F$7,Dados!$A$1:$A$1986,$A48)</f>
        <v/>
      </c>
      <c r="G48" s="84">
        <f>SUMIFS(Dados!$I$1:$I$1986,Dados!$B$1:$B$1986,G$7,Dados!$A$1:$A$1986,$A48)</f>
        <v/>
      </c>
      <c r="H48" s="84">
        <f>SUMIFS(Dados!$I$1:$I$1986,Dados!$B$1:$B$1986,H$7,Dados!$A$1:$A$1986,$A48)</f>
        <v/>
      </c>
      <c r="I48" s="84">
        <f>SUM(C48:H48)</f>
        <v/>
      </c>
      <c r="J48" s="84">
        <f>ROUND(I48*$L$4,2)</f>
        <v/>
      </c>
      <c r="K48" s="87">
        <f>SUM(I48:J48)</f>
        <v/>
      </c>
      <c r="L48" s="85">
        <f>K48+L47</f>
        <v/>
      </c>
      <c r="N48" s="35" t="n"/>
    </row>
    <row r="49" ht="24" customHeight="1">
      <c r="A49" s="61" t="n">
        <v>46193</v>
      </c>
      <c r="B49" s="86">
        <f>B48+1</f>
        <v/>
      </c>
      <c r="C49" s="84">
        <f>SUMIFS(Dados!$I$1:$I$1986,Dados!$B$1:$B$1986,C$7,Dados!$A$1:$A$1986,$A49)</f>
        <v/>
      </c>
      <c r="D49" s="84">
        <f>SUMIFS(Dados!$I$1:$I$1986,Dados!$B$1:$B$1986,D$7,Dados!$A$1:$A$1986,$A49)</f>
        <v/>
      </c>
      <c r="E49" s="84">
        <f>SUMIFS(Dados!$I$1:$I$1986,Dados!$B$1:$B$1986,E$7,Dados!$A$1:$A$1986,$A49)</f>
        <v/>
      </c>
      <c r="F49" s="84">
        <f>SUMIFS(Dados!$I$1:$I$1986,Dados!$B$1:$B$1986,F$7,Dados!$A$1:$A$1986,$A49)</f>
        <v/>
      </c>
      <c r="G49" s="84">
        <f>SUMIFS(Dados!$I$1:$I$1986,Dados!$B$1:$B$1986,G$7,Dados!$A$1:$A$1986,$A49)</f>
        <v/>
      </c>
      <c r="H49" s="84">
        <f>SUMIFS(Dados!$I$1:$I$1986,Dados!$B$1:$B$1986,H$7,Dados!$A$1:$A$1986,$A49)</f>
        <v/>
      </c>
      <c r="I49" s="84">
        <f>SUM(C49:H49)</f>
        <v/>
      </c>
      <c r="J49" s="84">
        <f>ROUND(I49*$L$4,2)</f>
        <v/>
      </c>
      <c r="K49" s="87">
        <f>SUM(I49:J49)</f>
        <v/>
      </c>
      <c r="L49" s="85">
        <f>K49+L48</f>
        <v/>
      </c>
      <c r="N49" s="35" t="n"/>
    </row>
    <row r="50" ht="24" customHeight="1">
      <c r="A50" s="61" t="n">
        <v>46208</v>
      </c>
      <c r="B50" s="86">
        <f>B49+1</f>
        <v/>
      </c>
      <c r="C50" s="84">
        <f>SUMIFS(Dados!$I$1:$I$1986,Dados!$B$1:$B$1986,C$7,Dados!$A$1:$A$1986,$A50)</f>
        <v/>
      </c>
      <c r="D50" s="84">
        <f>SUMIFS(Dados!$I$1:$I$1986,Dados!$B$1:$B$1986,D$7,Dados!$A$1:$A$1986,$A50)</f>
        <v/>
      </c>
      <c r="E50" s="84">
        <f>SUMIFS(Dados!$I$1:$I$1986,Dados!$B$1:$B$1986,E$7,Dados!$A$1:$A$1986,$A50)</f>
        <v/>
      </c>
      <c r="F50" s="84">
        <f>SUMIFS(Dados!$I$1:$I$1986,Dados!$B$1:$B$1986,F$7,Dados!$A$1:$A$1986,$A50)</f>
        <v/>
      </c>
      <c r="G50" s="84">
        <f>SUMIFS(Dados!$I$1:$I$1986,Dados!$B$1:$B$1986,G$7,Dados!$A$1:$A$1986,$A50)</f>
        <v/>
      </c>
      <c r="H50" s="84">
        <f>SUMIFS(Dados!$I$1:$I$1986,Dados!$B$1:$B$1986,H$7,Dados!$A$1:$A$1986,$A50)</f>
        <v/>
      </c>
      <c r="I50" s="84">
        <f>SUM(C50:H50)</f>
        <v/>
      </c>
      <c r="J50" s="84">
        <f>ROUND(I50*$L$4,2)</f>
        <v/>
      </c>
      <c r="K50" s="87">
        <f>SUM(I50:J50)</f>
        <v/>
      </c>
      <c r="L50" s="85">
        <f>K50+L49</f>
        <v/>
      </c>
      <c r="N50" s="35" t="n"/>
    </row>
    <row r="51" ht="24" customHeight="1">
      <c r="A51" s="61" t="n">
        <v>46223</v>
      </c>
      <c r="B51" s="86">
        <f>B50+1</f>
        <v/>
      </c>
      <c r="C51" s="84">
        <f>SUMIFS(Dados!$I$1:$I$1986,Dados!$B$1:$B$1986,C$7,Dados!$A$1:$A$1986,$A51)</f>
        <v/>
      </c>
      <c r="D51" s="84">
        <f>SUMIFS(Dados!$I$1:$I$1986,Dados!$B$1:$B$1986,D$7,Dados!$A$1:$A$1986,$A51)</f>
        <v/>
      </c>
      <c r="E51" s="84">
        <f>SUMIFS(Dados!$I$1:$I$1986,Dados!$B$1:$B$1986,E$7,Dados!$A$1:$A$1986,$A51)</f>
        <v/>
      </c>
      <c r="F51" s="84">
        <f>SUMIFS(Dados!$I$1:$I$1986,Dados!$B$1:$B$1986,F$7,Dados!$A$1:$A$1986,$A51)</f>
        <v/>
      </c>
      <c r="G51" s="84">
        <f>SUMIFS(Dados!$I$1:$I$1986,Dados!$B$1:$B$1986,G$7,Dados!$A$1:$A$1986,$A51)</f>
        <v/>
      </c>
      <c r="H51" s="84">
        <f>SUMIFS(Dados!$I$1:$I$1986,Dados!$B$1:$B$1986,H$7,Dados!$A$1:$A$1986,$A51)</f>
        <v/>
      </c>
      <c r="I51" s="84">
        <f>SUM(C51:H51)</f>
        <v/>
      </c>
      <c r="J51" s="84">
        <f>ROUND(I51*$L$4,2)</f>
        <v/>
      </c>
      <c r="K51" s="87">
        <f>SUM(I51:J51)</f>
        <v/>
      </c>
      <c r="L51" s="85">
        <f>K51+L50</f>
        <v/>
      </c>
      <c r="N51" s="35" t="n"/>
    </row>
    <row r="52" ht="24" customHeight="1">
      <c r="A52" s="61" t="n">
        <v>46239</v>
      </c>
      <c r="B52" s="86">
        <f>B51+1</f>
        <v/>
      </c>
      <c r="C52" s="84">
        <f>SUMIFS(Dados!$I$1:$I$1986,Dados!$B$1:$B$1986,C$7,Dados!$A$1:$A$1986,$A52)</f>
        <v/>
      </c>
      <c r="D52" s="84">
        <f>SUMIFS(Dados!$I$1:$I$1986,Dados!$B$1:$B$1986,D$7,Dados!$A$1:$A$1986,$A52)</f>
        <v/>
      </c>
      <c r="E52" s="84">
        <f>SUMIFS(Dados!$I$1:$I$1986,Dados!$B$1:$B$1986,E$7,Dados!$A$1:$A$1986,$A52)</f>
        <v/>
      </c>
      <c r="F52" s="84">
        <f>SUMIFS(Dados!$I$1:$I$1986,Dados!$B$1:$B$1986,F$7,Dados!$A$1:$A$1986,$A52)</f>
        <v/>
      </c>
      <c r="G52" s="84">
        <f>SUMIFS(Dados!$I$1:$I$1986,Dados!$B$1:$B$1986,G$7,Dados!$A$1:$A$1986,$A52)</f>
        <v/>
      </c>
      <c r="H52" s="84">
        <f>SUMIFS(Dados!$I$1:$I$1986,Dados!$B$1:$B$1986,H$7,Dados!$A$1:$A$1986,$A52)</f>
        <v/>
      </c>
      <c r="I52" s="84">
        <f>SUM(C52:H52)</f>
        <v/>
      </c>
      <c r="J52" s="84">
        <f>ROUND(I52*$L$4,2)</f>
        <v/>
      </c>
      <c r="K52" s="87">
        <f>SUM(I52:J52)</f>
        <v/>
      </c>
      <c r="L52" s="85">
        <f>K52+L51</f>
        <v/>
      </c>
      <c r="N52" s="35" t="n"/>
    </row>
    <row r="53" ht="24" customHeight="1">
      <c r="A53" s="61" t="n">
        <v>46254</v>
      </c>
      <c r="B53" s="86">
        <f>B52+1</f>
        <v/>
      </c>
      <c r="C53" s="84">
        <f>SUMIFS(Dados!$I$1:$I$1986,Dados!$B$1:$B$1986,C$7,Dados!$A$1:$A$1986,$A53)</f>
        <v/>
      </c>
      <c r="D53" s="84">
        <f>SUMIFS(Dados!$I$1:$I$1986,Dados!$B$1:$B$1986,D$7,Dados!$A$1:$A$1986,$A53)</f>
        <v/>
      </c>
      <c r="E53" s="84">
        <f>SUMIFS(Dados!$I$1:$I$1986,Dados!$B$1:$B$1986,E$7,Dados!$A$1:$A$1986,$A53)</f>
        <v/>
      </c>
      <c r="F53" s="84">
        <f>SUMIFS(Dados!$I$1:$I$1986,Dados!$B$1:$B$1986,F$7,Dados!$A$1:$A$1986,$A53)</f>
        <v/>
      </c>
      <c r="G53" s="84">
        <f>SUMIFS(Dados!$I$1:$I$1986,Dados!$B$1:$B$1986,G$7,Dados!$A$1:$A$1986,$A53)</f>
        <v/>
      </c>
      <c r="H53" s="84">
        <f>SUMIFS(Dados!$I$1:$I$1986,Dados!$B$1:$B$1986,H$7,Dados!$A$1:$A$1986,$A53)</f>
        <v/>
      </c>
      <c r="I53" s="84">
        <f>SUM(C53:H53)</f>
        <v/>
      </c>
      <c r="J53" s="84">
        <f>ROUND(I53*$L$4,2)</f>
        <v/>
      </c>
      <c r="K53" s="87">
        <f>SUM(I53:J53)</f>
        <v/>
      </c>
      <c r="L53" s="85">
        <f>K53+L52</f>
        <v/>
      </c>
      <c r="N53" s="35" t="n"/>
    </row>
    <row r="54" ht="24" customHeight="1">
      <c r="A54" s="61" t="n">
        <v>46270</v>
      </c>
      <c r="B54" s="86">
        <f>B53+1</f>
        <v/>
      </c>
      <c r="C54" s="84">
        <f>SUMIFS(Dados!$I$1:$I$1986,Dados!$B$1:$B$1986,C$7,Dados!$A$1:$A$1986,$A54)</f>
        <v/>
      </c>
      <c r="D54" s="84">
        <f>SUMIFS(Dados!$I$1:$I$1986,Dados!$B$1:$B$1986,D$7,Dados!$A$1:$A$1986,$A54)</f>
        <v/>
      </c>
      <c r="E54" s="84">
        <f>SUMIFS(Dados!$I$1:$I$1986,Dados!$B$1:$B$1986,E$7,Dados!$A$1:$A$1986,$A54)</f>
        <v/>
      </c>
      <c r="F54" s="84">
        <f>SUMIFS(Dados!$I$1:$I$1986,Dados!$B$1:$B$1986,F$7,Dados!$A$1:$A$1986,$A54)</f>
        <v/>
      </c>
      <c r="G54" s="84">
        <f>SUMIFS(Dados!$I$1:$I$1986,Dados!$B$1:$B$1986,G$7,Dados!$A$1:$A$1986,$A54)</f>
        <v/>
      </c>
      <c r="H54" s="84">
        <f>SUMIFS(Dados!$I$1:$I$1986,Dados!$B$1:$B$1986,H$7,Dados!$A$1:$A$1986,$A54)</f>
        <v/>
      </c>
      <c r="I54" s="84">
        <f>SUM(C54:H54)</f>
        <v/>
      </c>
      <c r="J54" s="84">
        <f>ROUND(I54*$L$4,2)</f>
        <v/>
      </c>
      <c r="K54" s="87">
        <f>SUM(I54:J54)</f>
        <v/>
      </c>
      <c r="L54" s="85">
        <f>K54+L53</f>
        <v/>
      </c>
      <c r="N54" s="35" t="n"/>
    </row>
    <row r="55" ht="24" customHeight="1">
      <c r="A55" s="61" t="n">
        <v>46285</v>
      </c>
      <c r="B55" s="86">
        <f>B54+1</f>
        <v/>
      </c>
      <c r="C55" s="84">
        <f>SUMIFS(Dados!$I$1:$I$1986,Dados!$B$1:$B$1986,C$7,Dados!$A$1:$A$1986,$A55)</f>
        <v/>
      </c>
      <c r="D55" s="84">
        <f>SUMIFS(Dados!$I$1:$I$1986,Dados!$B$1:$B$1986,D$7,Dados!$A$1:$A$1986,$A55)</f>
        <v/>
      </c>
      <c r="E55" s="84">
        <f>SUMIFS(Dados!$I$1:$I$1986,Dados!$B$1:$B$1986,E$7,Dados!$A$1:$A$1986,$A55)</f>
        <v/>
      </c>
      <c r="F55" s="84">
        <f>SUMIFS(Dados!$I$1:$I$1986,Dados!$B$1:$B$1986,F$7,Dados!$A$1:$A$1986,$A55)</f>
        <v/>
      </c>
      <c r="G55" s="84">
        <f>SUMIFS(Dados!$I$1:$I$1986,Dados!$B$1:$B$1986,G$7,Dados!$A$1:$A$1986,$A55)</f>
        <v/>
      </c>
      <c r="H55" s="84">
        <f>SUMIFS(Dados!$I$1:$I$1986,Dados!$B$1:$B$1986,H$7,Dados!$A$1:$A$1986,$A55)</f>
        <v/>
      </c>
      <c r="I55" s="84">
        <f>SUM(C55:H55)</f>
        <v/>
      </c>
      <c r="J55" s="84">
        <f>ROUND(I55*$L$4,2)</f>
        <v/>
      </c>
      <c r="K55" s="87">
        <f>SUM(I55:J55)</f>
        <v/>
      </c>
      <c r="L55" s="85">
        <f>K55+L54</f>
        <v/>
      </c>
      <c r="N55" s="35" t="n"/>
    </row>
    <row r="56" ht="24" customHeight="1">
      <c r="A56" s="61" t="n">
        <v>46300</v>
      </c>
      <c r="B56" s="86">
        <f>B55+1</f>
        <v/>
      </c>
      <c r="C56" s="84">
        <f>SUMIFS(Dados!$I$1:$I$1986,Dados!$B$1:$B$1986,C$7,Dados!$A$1:$A$1986,$A56)</f>
        <v/>
      </c>
      <c r="D56" s="84">
        <f>SUMIFS(Dados!$I$1:$I$1986,Dados!$B$1:$B$1986,D$7,Dados!$A$1:$A$1986,$A56)</f>
        <v/>
      </c>
      <c r="E56" s="84">
        <f>SUMIFS(Dados!$I$1:$I$1986,Dados!$B$1:$B$1986,E$7,Dados!$A$1:$A$1986,$A56)</f>
        <v/>
      </c>
      <c r="F56" s="84">
        <f>SUMIFS(Dados!$I$1:$I$1986,Dados!$B$1:$B$1986,F$7,Dados!$A$1:$A$1986,$A56)</f>
        <v/>
      </c>
      <c r="G56" s="84">
        <f>SUMIFS(Dados!$I$1:$I$1986,Dados!$B$1:$B$1986,G$7,Dados!$A$1:$A$1986,$A56)</f>
        <v/>
      </c>
      <c r="H56" s="84">
        <f>SUMIFS(Dados!$I$1:$I$1986,Dados!$B$1:$B$1986,H$7,Dados!$A$1:$A$1986,$A56)</f>
        <v/>
      </c>
      <c r="I56" s="84">
        <f>SUM(C56:H56)</f>
        <v/>
      </c>
      <c r="J56" s="84">
        <f>ROUND(I56*$L$4,2)</f>
        <v/>
      </c>
      <c r="K56" s="87">
        <f>SUM(I56:J56)</f>
        <v/>
      </c>
      <c r="L56" s="85">
        <f>K56+L55</f>
        <v/>
      </c>
      <c r="N56" s="35" t="n"/>
    </row>
    <row r="57" ht="24" customHeight="1">
      <c r="A57" s="61" t="n">
        <v>46315</v>
      </c>
      <c r="B57" s="86">
        <f>B56+1</f>
        <v/>
      </c>
      <c r="C57" s="84">
        <f>SUMIFS(Dados!$I$1:$I$1986,Dados!$B$1:$B$1986,C$7,Dados!$A$1:$A$1986,$A57)</f>
        <v/>
      </c>
      <c r="D57" s="84">
        <f>SUMIFS(Dados!$I$1:$I$1986,Dados!$B$1:$B$1986,D$7,Dados!$A$1:$A$1986,$A57)</f>
        <v/>
      </c>
      <c r="E57" s="84">
        <f>SUMIFS(Dados!$I$1:$I$1986,Dados!$B$1:$B$1986,E$7,Dados!$A$1:$A$1986,$A57)</f>
        <v/>
      </c>
      <c r="F57" s="84">
        <f>SUMIFS(Dados!$I$1:$I$1986,Dados!$B$1:$B$1986,F$7,Dados!$A$1:$A$1986,$A57)</f>
        <v/>
      </c>
      <c r="G57" s="84">
        <f>SUMIFS(Dados!$I$1:$I$1986,Dados!$B$1:$B$1986,G$7,Dados!$A$1:$A$1986,$A57)</f>
        <v/>
      </c>
      <c r="H57" s="84">
        <f>SUMIFS(Dados!$I$1:$I$1986,Dados!$B$1:$B$1986,H$7,Dados!$A$1:$A$1986,$A57)</f>
        <v/>
      </c>
      <c r="I57" s="84">
        <f>SUM(C57:H57)</f>
        <v/>
      </c>
      <c r="J57" s="84">
        <f>ROUND(I57*$L$4,2)</f>
        <v/>
      </c>
      <c r="K57" s="87">
        <f>SUM(I57:J57)</f>
        <v/>
      </c>
      <c r="L57" s="85">
        <f>K57+L56</f>
        <v/>
      </c>
      <c r="N57" s="35" t="n"/>
    </row>
    <row r="58" ht="24" customHeight="1">
      <c r="A58" s="61" t="n">
        <v>46331</v>
      </c>
      <c r="B58" s="86">
        <f>B57+1</f>
        <v/>
      </c>
      <c r="C58" s="84">
        <f>SUMIFS(Dados!$I$1:$I$1986,Dados!$B$1:$B$1986,C$7,Dados!$A$1:$A$1986,$A58)</f>
        <v/>
      </c>
      <c r="D58" s="84">
        <f>SUMIFS(Dados!$I$1:$I$1986,Dados!$B$1:$B$1986,D$7,Dados!$A$1:$A$1986,$A58)</f>
        <v/>
      </c>
      <c r="E58" s="84">
        <f>SUMIFS(Dados!$I$1:$I$1986,Dados!$B$1:$B$1986,E$7,Dados!$A$1:$A$1986,$A58)</f>
        <v/>
      </c>
      <c r="F58" s="84">
        <f>SUMIFS(Dados!$I$1:$I$1986,Dados!$B$1:$B$1986,F$7,Dados!$A$1:$A$1986,$A58)</f>
        <v/>
      </c>
      <c r="G58" s="84">
        <f>SUMIFS(Dados!$I$1:$I$1986,Dados!$B$1:$B$1986,G$7,Dados!$A$1:$A$1986,$A58)</f>
        <v/>
      </c>
      <c r="H58" s="84">
        <f>SUMIFS(Dados!$I$1:$I$1986,Dados!$B$1:$B$1986,H$7,Dados!$A$1:$A$1986,$A58)</f>
        <v/>
      </c>
      <c r="I58" s="84">
        <f>SUM(C58:H58)</f>
        <v/>
      </c>
      <c r="J58" s="84">
        <f>ROUND(I58*$L$4,2)</f>
        <v/>
      </c>
      <c r="K58" s="87">
        <f>SUM(I58:J58)</f>
        <v/>
      </c>
      <c r="L58" s="85">
        <f>K58+L57</f>
        <v/>
      </c>
      <c r="N58" s="35" t="n"/>
    </row>
    <row r="59" ht="24" customHeight="1">
      <c r="A59" s="61" t="n">
        <v>46346</v>
      </c>
      <c r="B59" s="86">
        <f>B58+1</f>
        <v/>
      </c>
      <c r="C59" s="84">
        <f>SUMIFS(Dados!$I$1:$I$1986,Dados!$B$1:$B$1986,C$7,Dados!$A$1:$A$1986,$A59)</f>
        <v/>
      </c>
      <c r="D59" s="84">
        <f>SUMIFS(Dados!$I$1:$I$1986,Dados!$B$1:$B$1986,D$7,Dados!$A$1:$A$1986,$A59)</f>
        <v/>
      </c>
      <c r="E59" s="84">
        <f>SUMIFS(Dados!$I$1:$I$1986,Dados!$B$1:$B$1986,E$7,Dados!$A$1:$A$1986,$A59)</f>
        <v/>
      </c>
      <c r="F59" s="84">
        <f>SUMIFS(Dados!$I$1:$I$1986,Dados!$B$1:$B$1986,F$7,Dados!$A$1:$A$1986,$A59)</f>
        <v/>
      </c>
      <c r="G59" s="84">
        <f>SUMIFS(Dados!$I$1:$I$1986,Dados!$B$1:$B$1986,G$7,Dados!$A$1:$A$1986,$A59)</f>
        <v/>
      </c>
      <c r="H59" s="84">
        <f>SUMIFS(Dados!$I$1:$I$1986,Dados!$B$1:$B$1986,H$7,Dados!$A$1:$A$1986,$A59)</f>
        <v/>
      </c>
      <c r="I59" s="84">
        <f>SUM(C59:H59)</f>
        <v/>
      </c>
      <c r="J59" s="84">
        <f>ROUND(I59*$L$4,2)</f>
        <v/>
      </c>
      <c r="K59" s="87">
        <f>SUM(I59:J59)</f>
        <v/>
      </c>
      <c r="L59" s="85">
        <f>K59+L58</f>
        <v/>
      </c>
      <c r="N59" s="35" t="n"/>
    </row>
    <row r="60" ht="24" customHeight="1">
      <c r="A60" s="61" t="n">
        <v>46361</v>
      </c>
      <c r="B60" s="86">
        <f>B59+1</f>
        <v/>
      </c>
      <c r="C60" s="84">
        <f>SUMIFS(Dados!$I$1:$I$1986,Dados!$B$1:$B$1986,C$7,Dados!$A$1:$A$1986,$A60)</f>
        <v/>
      </c>
      <c r="D60" s="84">
        <f>SUMIFS(Dados!$I$1:$I$1986,Dados!$B$1:$B$1986,D$7,Dados!$A$1:$A$1986,$A60)</f>
        <v/>
      </c>
      <c r="E60" s="84">
        <f>SUMIFS(Dados!$I$1:$I$1986,Dados!$B$1:$B$1986,E$7,Dados!$A$1:$A$1986,$A60)</f>
        <v/>
      </c>
      <c r="F60" s="84">
        <f>SUMIFS(Dados!$I$1:$I$1986,Dados!$B$1:$B$1986,F$7,Dados!$A$1:$A$1986,$A60)</f>
        <v/>
      </c>
      <c r="G60" s="84">
        <f>SUMIFS(Dados!$I$1:$I$1986,Dados!$B$1:$B$1986,G$7,Dados!$A$1:$A$1986,$A60)</f>
        <v/>
      </c>
      <c r="H60" s="84">
        <f>SUMIFS(Dados!$I$1:$I$1986,Dados!$B$1:$B$1986,H$7,Dados!$A$1:$A$1986,$A60)</f>
        <v/>
      </c>
      <c r="I60" s="84">
        <f>SUM(C60:H60)</f>
        <v/>
      </c>
      <c r="J60" s="84">
        <f>ROUND(I60*$L$4,2)</f>
        <v/>
      </c>
      <c r="K60" s="87">
        <f>SUM(I60:J60)</f>
        <v/>
      </c>
      <c r="L60" s="85">
        <f>K60+L59</f>
        <v/>
      </c>
      <c r="N60" s="35" t="n"/>
    </row>
    <row r="61" ht="24" customHeight="1">
      <c r="A61" s="61" t="n">
        <v>46376</v>
      </c>
      <c r="B61" s="86">
        <f>B60+1</f>
        <v/>
      </c>
      <c r="C61" s="84">
        <f>SUMIFS(Dados!$I$1:$I$1986,Dados!$B$1:$B$1986,C$7,Dados!$A$1:$A$1986,$A61)</f>
        <v/>
      </c>
      <c r="D61" s="84">
        <f>SUMIFS(Dados!$I$1:$I$1986,Dados!$B$1:$B$1986,D$7,Dados!$A$1:$A$1986,$A61)</f>
        <v/>
      </c>
      <c r="E61" s="84">
        <f>SUMIFS(Dados!$I$1:$I$1986,Dados!$B$1:$B$1986,E$7,Dados!$A$1:$A$1986,$A61)</f>
        <v/>
      </c>
      <c r="F61" s="84">
        <f>SUMIFS(Dados!$I$1:$I$1986,Dados!$B$1:$B$1986,F$7,Dados!$A$1:$A$1986,$A61)</f>
        <v/>
      </c>
      <c r="G61" s="84">
        <f>SUMIFS(Dados!$I$1:$I$1986,Dados!$B$1:$B$1986,G$7,Dados!$A$1:$A$1986,$A61)</f>
        <v/>
      </c>
      <c r="H61" s="84">
        <f>SUMIFS(Dados!$I$1:$I$1986,Dados!$B$1:$B$1986,H$7,Dados!$A$1:$A$1986,$A61)</f>
        <v/>
      </c>
      <c r="I61" s="84">
        <f>SUM(C61:H61)</f>
        <v/>
      </c>
      <c r="J61" s="84">
        <f>ROUND(I61*$L$4,2)</f>
        <v/>
      </c>
      <c r="K61" s="87">
        <f>SUM(I61:J61)</f>
        <v/>
      </c>
      <c r="L61" s="85">
        <f>K61+L60</f>
        <v/>
      </c>
      <c r="N61" s="35" t="n"/>
    </row>
    <row r="62" ht="24" customHeight="1">
      <c r="A62" s="61" t="n">
        <v>46392</v>
      </c>
      <c r="B62" s="86">
        <f>B61+1</f>
        <v/>
      </c>
      <c r="C62" s="84">
        <f>SUMIFS(Dados!$I$1:$I$1986,Dados!$B$1:$B$1986,C$7,Dados!$A$1:$A$1986,$A62)</f>
        <v/>
      </c>
      <c r="D62" s="84">
        <f>SUMIFS(Dados!$I$1:$I$1986,Dados!$B$1:$B$1986,D$7,Dados!$A$1:$A$1986,$A62)</f>
        <v/>
      </c>
      <c r="E62" s="84">
        <f>SUMIFS(Dados!$I$1:$I$1986,Dados!$B$1:$B$1986,E$7,Dados!$A$1:$A$1986,$A62)</f>
        <v/>
      </c>
      <c r="F62" s="84">
        <f>SUMIFS(Dados!$I$1:$I$1986,Dados!$B$1:$B$1986,F$7,Dados!$A$1:$A$1986,$A62)</f>
        <v/>
      </c>
      <c r="G62" s="84">
        <f>SUMIFS(Dados!$I$1:$I$1986,Dados!$B$1:$B$1986,G$7,Dados!$A$1:$A$1986,$A62)</f>
        <v/>
      </c>
      <c r="H62" s="84">
        <f>SUMIFS(Dados!$I$1:$I$1986,Dados!$B$1:$B$1986,H$7,Dados!$A$1:$A$1986,$A62)</f>
        <v/>
      </c>
      <c r="I62" s="84">
        <f>SUM(C62:H62)</f>
        <v/>
      </c>
      <c r="J62" s="84">
        <f>ROUND(I62*$L$4,2)</f>
        <v/>
      </c>
      <c r="K62" s="87">
        <f>SUM(I62:J62)</f>
        <v/>
      </c>
      <c r="L62" s="85">
        <f>K62+L61</f>
        <v/>
      </c>
      <c r="N62" s="35" t="n"/>
    </row>
    <row r="63" ht="24" customHeight="1">
      <c r="A63" s="61" t="n">
        <v>46407</v>
      </c>
      <c r="B63" s="86">
        <f>B62+1</f>
        <v/>
      </c>
      <c r="C63" s="84">
        <f>SUMIFS(Dados!$I$1:$I$1986,Dados!$B$1:$B$1986,C$7,Dados!$A$1:$A$1986,$A63)</f>
        <v/>
      </c>
      <c r="D63" s="84">
        <f>SUMIFS(Dados!$I$1:$I$1986,Dados!$B$1:$B$1986,D$7,Dados!$A$1:$A$1986,$A63)</f>
        <v/>
      </c>
      <c r="E63" s="84">
        <f>SUMIFS(Dados!$I$1:$I$1986,Dados!$B$1:$B$1986,E$7,Dados!$A$1:$A$1986,$A63)</f>
        <v/>
      </c>
      <c r="F63" s="84">
        <f>SUMIFS(Dados!$I$1:$I$1986,Dados!$B$1:$B$1986,F$7,Dados!$A$1:$A$1986,$A63)</f>
        <v/>
      </c>
      <c r="G63" s="84">
        <f>SUMIFS(Dados!$I$1:$I$1986,Dados!$B$1:$B$1986,G$7,Dados!$A$1:$A$1986,$A63)</f>
        <v/>
      </c>
      <c r="H63" s="84">
        <f>SUMIFS(Dados!$I$1:$I$1986,Dados!$B$1:$B$1986,H$7,Dados!$A$1:$A$1986,$A63)</f>
        <v/>
      </c>
      <c r="I63" s="84">
        <f>SUM(C63:H63)</f>
        <v/>
      </c>
      <c r="J63" s="84">
        <f>ROUND(I63*$L$4,2)</f>
        <v/>
      </c>
      <c r="K63" s="87">
        <f>SUM(I63:J63)</f>
        <v/>
      </c>
      <c r="L63" s="85">
        <f>K63+L62</f>
        <v/>
      </c>
      <c r="N63" s="35" t="n"/>
    </row>
    <row r="64" ht="24" customHeight="1">
      <c r="A64" s="61" t="n">
        <v>46423</v>
      </c>
      <c r="B64" s="86">
        <f>B63+1</f>
        <v/>
      </c>
      <c r="C64" s="84">
        <f>SUMIFS(Dados!$I$1:$I$1986,Dados!$B$1:$B$1986,C$7,Dados!$A$1:$A$1986,$A64)</f>
        <v/>
      </c>
      <c r="D64" s="84">
        <f>SUMIFS(Dados!$I$1:$I$1986,Dados!$B$1:$B$1986,D$7,Dados!$A$1:$A$1986,$A64)</f>
        <v/>
      </c>
      <c r="E64" s="84">
        <f>SUMIFS(Dados!$I$1:$I$1986,Dados!$B$1:$B$1986,E$7,Dados!$A$1:$A$1986,$A64)</f>
        <v/>
      </c>
      <c r="F64" s="84">
        <f>SUMIFS(Dados!$I$1:$I$1986,Dados!$B$1:$B$1986,F$7,Dados!$A$1:$A$1986,$A64)</f>
        <v/>
      </c>
      <c r="G64" s="84">
        <f>SUMIFS(Dados!$I$1:$I$1986,Dados!$B$1:$B$1986,G$7,Dados!$A$1:$A$1986,$A64)</f>
        <v/>
      </c>
      <c r="H64" s="84">
        <f>SUMIFS(Dados!$I$1:$I$1986,Dados!$B$1:$B$1986,H$7,Dados!$A$1:$A$1986,$A64)</f>
        <v/>
      </c>
      <c r="I64" s="84">
        <f>SUM(C64:H64)</f>
        <v/>
      </c>
      <c r="J64" s="84">
        <f>ROUND(I64*$L$4,2)</f>
        <v/>
      </c>
      <c r="K64" s="87">
        <f>SUM(I64:J64)</f>
        <v/>
      </c>
      <c r="L64" s="85">
        <f>K64+L63</f>
        <v/>
      </c>
      <c r="N64" s="35" t="n"/>
    </row>
    <row r="65" ht="24" customHeight="1">
      <c r="A65" s="61" t="n">
        <v>46438</v>
      </c>
      <c r="B65" s="86">
        <f>B64+1</f>
        <v/>
      </c>
      <c r="C65" s="84">
        <f>SUMIFS(Dados!$I$1:$I$1986,Dados!$B$1:$B$1986,C$7,Dados!$A$1:$A$1986,$A65)</f>
        <v/>
      </c>
      <c r="D65" s="84">
        <f>SUMIFS(Dados!$I$1:$I$1986,Dados!$B$1:$B$1986,D$7,Dados!$A$1:$A$1986,$A65)</f>
        <v/>
      </c>
      <c r="E65" s="84">
        <f>SUMIFS(Dados!$I$1:$I$1986,Dados!$B$1:$B$1986,E$7,Dados!$A$1:$A$1986,$A65)</f>
        <v/>
      </c>
      <c r="F65" s="84">
        <f>SUMIFS(Dados!$I$1:$I$1986,Dados!$B$1:$B$1986,F$7,Dados!$A$1:$A$1986,$A65)</f>
        <v/>
      </c>
      <c r="G65" s="84">
        <f>SUMIFS(Dados!$I$1:$I$1986,Dados!$B$1:$B$1986,G$7,Dados!$A$1:$A$1986,$A65)</f>
        <v/>
      </c>
      <c r="H65" s="84">
        <f>SUMIFS(Dados!$I$1:$I$1986,Dados!$B$1:$B$1986,H$7,Dados!$A$1:$A$1986,$A65)</f>
        <v/>
      </c>
      <c r="I65" s="84">
        <f>SUM(C65:H65)</f>
        <v/>
      </c>
      <c r="J65" s="84">
        <f>ROUND(I65*$L$4,2)</f>
        <v/>
      </c>
      <c r="K65" s="87">
        <f>SUM(I65:J65)</f>
        <v/>
      </c>
      <c r="L65" s="85">
        <f>K65+L64</f>
        <v/>
      </c>
      <c r="N65" s="35" t="n"/>
    </row>
    <row r="66" ht="24" customHeight="1">
      <c r="A66" s="61" t="n">
        <v>46451</v>
      </c>
      <c r="B66" s="86">
        <f>B65+1</f>
        <v/>
      </c>
      <c r="C66" s="84">
        <f>SUMIFS(Dados!$I$1:$I$1986,Dados!$B$1:$B$1986,C$7,Dados!$A$1:$A$1986,$A66)</f>
        <v/>
      </c>
      <c r="D66" s="84">
        <f>SUMIFS(Dados!$I$1:$I$1986,Dados!$B$1:$B$1986,D$7,Dados!$A$1:$A$1986,$A66)</f>
        <v/>
      </c>
      <c r="E66" s="84">
        <f>SUMIFS(Dados!$I$1:$I$1986,Dados!$B$1:$B$1986,E$7,Dados!$A$1:$A$1986,$A66)</f>
        <v/>
      </c>
      <c r="F66" s="84">
        <f>SUMIFS(Dados!$I$1:$I$1986,Dados!$B$1:$B$1986,F$7,Dados!$A$1:$A$1986,$A66)</f>
        <v/>
      </c>
      <c r="G66" s="84">
        <f>SUMIFS(Dados!$I$1:$I$1986,Dados!$B$1:$B$1986,G$7,Dados!$A$1:$A$1986,$A66)</f>
        <v/>
      </c>
      <c r="H66" s="84">
        <f>SUMIFS(Dados!$I$1:$I$1986,Dados!$B$1:$B$1986,H$7,Dados!$A$1:$A$1986,$A66)</f>
        <v/>
      </c>
      <c r="I66" s="84">
        <f>SUM(C66:H66)</f>
        <v/>
      </c>
      <c r="J66" s="84">
        <f>ROUND(I66*$L$4,2)</f>
        <v/>
      </c>
      <c r="K66" s="87">
        <f>SUM(I66:J66)</f>
        <v/>
      </c>
      <c r="L66" s="85">
        <f>K66+L65</f>
        <v/>
      </c>
      <c r="N66" s="35" t="n"/>
    </row>
    <row r="67" ht="24" customHeight="1">
      <c r="A67" s="61" t="n">
        <v>46466</v>
      </c>
      <c r="B67" s="86">
        <f>B66+1</f>
        <v/>
      </c>
      <c r="C67" s="84">
        <f>SUMIFS(Dados!$I$1:$I$1986,Dados!$B$1:$B$1986,C$7,Dados!$A$1:$A$1986,$A67)</f>
        <v/>
      </c>
      <c r="D67" s="84">
        <f>SUMIFS(Dados!$I$1:$I$1986,Dados!$B$1:$B$1986,D$7,Dados!$A$1:$A$1986,$A67)</f>
        <v/>
      </c>
      <c r="E67" s="84">
        <f>SUMIFS(Dados!$I$1:$I$1986,Dados!$B$1:$B$1986,E$7,Dados!$A$1:$A$1986,$A67)</f>
        <v/>
      </c>
      <c r="F67" s="84">
        <f>SUMIFS(Dados!$I$1:$I$1986,Dados!$B$1:$B$1986,F$7,Dados!$A$1:$A$1986,$A67)</f>
        <v/>
      </c>
      <c r="G67" s="84">
        <f>SUMIFS(Dados!$I$1:$I$1986,Dados!$B$1:$B$1986,G$7,Dados!$A$1:$A$1986,$A67)</f>
        <v/>
      </c>
      <c r="H67" s="84">
        <f>SUMIFS(Dados!$I$1:$I$1986,Dados!$B$1:$B$1986,H$7,Dados!$A$1:$A$1986,$A67)</f>
        <v/>
      </c>
      <c r="I67" s="84">
        <f>SUM(C67:H67)</f>
        <v/>
      </c>
      <c r="J67" s="84">
        <f>ROUND(I67*$L$4,2)</f>
        <v/>
      </c>
      <c r="K67" s="87">
        <f>SUM(I67:J67)</f>
        <v/>
      </c>
      <c r="L67" s="85">
        <f>K67+L66</f>
        <v/>
      </c>
      <c r="N67" s="35" t="n"/>
    </row>
    <row r="68" ht="24" customHeight="1">
      <c r="A68" s="61" t="n">
        <v>46482</v>
      </c>
      <c r="B68" s="86">
        <f>B67+1</f>
        <v/>
      </c>
      <c r="C68" s="84">
        <f>SUMIFS(Dados!$I$1:$I$1986,Dados!$B$1:$B$1986,C$7,Dados!$A$1:$A$1986,$A68)</f>
        <v/>
      </c>
      <c r="D68" s="84">
        <f>SUMIFS(Dados!$I$1:$I$1986,Dados!$B$1:$B$1986,D$7,Dados!$A$1:$A$1986,$A68)</f>
        <v/>
      </c>
      <c r="E68" s="84">
        <f>SUMIFS(Dados!$I$1:$I$1986,Dados!$B$1:$B$1986,E$7,Dados!$A$1:$A$1986,$A68)</f>
        <v/>
      </c>
      <c r="F68" s="84">
        <f>SUMIFS(Dados!$I$1:$I$1986,Dados!$B$1:$B$1986,F$7,Dados!$A$1:$A$1986,$A68)</f>
        <v/>
      </c>
      <c r="G68" s="84">
        <f>SUMIFS(Dados!$I$1:$I$1986,Dados!$B$1:$B$1986,G$7,Dados!$A$1:$A$1986,$A68)</f>
        <v/>
      </c>
      <c r="H68" s="84">
        <f>SUMIFS(Dados!$I$1:$I$1986,Dados!$B$1:$B$1986,H$7,Dados!$A$1:$A$1986,$A68)</f>
        <v/>
      </c>
      <c r="I68" s="84">
        <f>SUM(C68:H68)</f>
        <v/>
      </c>
      <c r="J68" s="84">
        <f>ROUND(I68*$L$4,2)</f>
        <v/>
      </c>
      <c r="K68" s="87">
        <f>SUM(I68:J68)</f>
        <v/>
      </c>
      <c r="L68" s="85">
        <f>K68+L67</f>
        <v/>
      </c>
      <c r="N68" s="35" t="n"/>
    </row>
    <row r="69" ht="24" customHeight="1">
      <c r="A69" s="61" t="n">
        <v>46497</v>
      </c>
      <c r="B69" s="86">
        <f>B68+1</f>
        <v/>
      </c>
      <c r="C69" s="84">
        <f>SUMIFS(Dados!$I$1:$I$1986,Dados!$B$1:$B$1986,C$7,Dados!$A$1:$A$1986,$A69)</f>
        <v/>
      </c>
      <c r="D69" s="84">
        <f>SUMIFS(Dados!$I$1:$I$1986,Dados!$B$1:$B$1986,D$7,Dados!$A$1:$A$1986,$A69)</f>
        <v/>
      </c>
      <c r="E69" s="84">
        <f>SUMIFS(Dados!$I$1:$I$1986,Dados!$B$1:$B$1986,E$7,Dados!$A$1:$A$1986,$A69)</f>
        <v/>
      </c>
      <c r="F69" s="84">
        <f>SUMIFS(Dados!$I$1:$I$1986,Dados!$B$1:$B$1986,F$7,Dados!$A$1:$A$1986,$A69)</f>
        <v/>
      </c>
      <c r="G69" s="84">
        <f>SUMIFS(Dados!$I$1:$I$1986,Dados!$B$1:$B$1986,G$7,Dados!$A$1:$A$1986,$A69)</f>
        <v/>
      </c>
      <c r="H69" s="84">
        <f>SUMIFS(Dados!$I$1:$I$1986,Dados!$B$1:$B$1986,H$7,Dados!$A$1:$A$1986,$A69)</f>
        <v/>
      </c>
      <c r="I69" s="84">
        <f>SUM(C69:H69)</f>
        <v/>
      </c>
      <c r="J69" s="84">
        <f>ROUND(I69*$L$4,2)</f>
        <v/>
      </c>
      <c r="K69" s="87">
        <f>SUM(I69:J69)</f>
        <v/>
      </c>
      <c r="L69" s="85">
        <f>K69+L68</f>
        <v/>
      </c>
      <c r="N69" s="35" t="n"/>
    </row>
    <row r="70" ht="24" customHeight="1">
      <c r="A70" s="61" t="n">
        <v>46512</v>
      </c>
      <c r="B70" s="86">
        <f>B69+1</f>
        <v/>
      </c>
      <c r="C70" s="84">
        <f>SUMIFS(Dados!$I$1:$I$1986,Dados!$B$1:$B$1986,C$7,Dados!$A$1:$A$1986,$A70)</f>
        <v/>
      </c>
      <c r="D70" s="84">
        <f>SUMIFS(Dados!$I$1:$I$1986,Dados!$B$1:$B$1986,D$7,Dados!$A$1:$A$1986,$A70)</f>
        <v/>
      </c>
      <c r="E70" s="84">
        <f>SUMIFS(Dados!$I$1:$I$1986,Dados!$B$1:$B$1986,E$7,Dados!$A$1:$A$1986,$A70)</f>
        <v/>
      </c>
      <c r="F70" s="84">
        <f>SUMIFS(Dados!$I$1:$I$1986,Dados!$B$1:$B$1986,F$7,Dados!$A$1:$A$1986,$A70)</f>
        <v/>
      </c>
      <c r="G70" s="84">
        <f>SUMIFS(Dados!$I$1:$I$1986,Dados!$B$1:$B$1986,G$7,Dados!$A$1:$A$1986,$A70)</f>
        <v/>
      </c>
      <c r="H70" s="84">
        <f>SUMIFS(Dados!$I$1:$I$1986,Dados!$B$1:$B$1986,H$7,Dados!$A$1:$A$1986,$A70)</f>
        <v/>
      </c>
      <c r="I70" s="84">
        <f>SUM(C70:H70)</f>
        <v/>
      </c>
      <c r="J70" s="84">
        <f>ROUND(I70*$L$4,2)</f>
        <v/>
      </c>
      <c r="K70" s="87">
        <f>SUM(I70:J70)</f>
        <v/>
      </c>
      <c r="L70" s="85">
        <f>K70+L69</f>
        <v/>
      </c>
      <c r="N70" s="35" t="n"/>
    </row>
    <row r="71" ht="24" customHeight="1">
      <c r="A71" s="61" t="n">
        <v>46527</v>
      </c>
      <c r="B71" s="86">
        <f>B70+1</f>
        <v/>
      </c>
      <c r="C71" s="84">
        <f>SUMIFS(Dados!$I$1:$I$1986,Dados!$B$1:$B$1986,C$7,Dados!$A$1:$A$1986,$A71)</f>
        <v/>
      </c>
      <c r="D71" s="84">
        <f>SUMIFS(Dados!$I$1:$I$1986,Dados!$B$1:$B$1986,D$7,Dados!$A$1:$A$1986,$A71)</f>
        <v/>
      </c>
      <c r="E71" s="84">
        <f>SUMIFS(Dados!$I$1:$I$1986,Dados!$B$1:$B$1986,E$7,Dados!$A$1:$A$1986,$A71)</f>
        <v/>
      </c>
      <c r="F71" s="84">
        <f>SUMIFS(Dados!$I$1:$I$1986,Dados!$B$1:$B$1986,F$7,Dados!$A$1:$A$1986,$A71)</f>
        <v/>
      </c>
      <c r="G71" s="84">
        <f>SUMIFS(Dados!$I$1:$I$1986,Dados!$B$1:$B$1986,G$7,Dados!$A$1:$A$1986,$A71)</f>
        <v/>
      </c>
      <c r="H71" s="84">
        <f>SUMIFS(Dados!$I$1:$I$1986,Dados!$B$1:$B$1986,H$7,Dados!$A$1:$A$1986,$A71)</f>
        <v/>
      </c>
      <c r="I71" s="84">
        <f>SUM(C71:H71)</f>
        <v/>
      </c>
      <c r="J71" s="84">
        <f>ROUND(I71*$L$4,2)</f>
        <v/>
      </c>
      <c r="K71" s="87">
        <f>SUM(I71:J71)</f>
        <v/>
      </c>
      <c r="L71" s="85">
        <f>K71+L70</f>
        <v/>
      </c>
      <c r="N71" s="35" t="n"/>
    </row>
    <row r="72" ht="24" customHeight="1">
      <c r="A72" s="61" t="n">
        <v>46543</v>
      </c>
      <c r="B72" s="86">
        <f>B71+1</f>
        <v/>
      </c>
      <c r="C72" s="84">
        <f>SUMIFS(Dados!$I$1:$I$1986,Dados!$B$1:$B$1986,C$7,Dados!$A$1:$A$1986,$A72)</f>
        <v/>
      </c>
      <c r="D72" s="84">
        <f>SUMIFS(Dados!$I$1:$I$1986,Dados!$B$1:$B$1986,D$7,Dados!$A$1:$A$1986,$A72)</f>
        <v/>
      </c>
      <c r="E72" s="84">
        <f>SUMIFS(Dados!$I$1:$I$1986,Dados!$B$1:$B$1986,E$7,Dados!$A$1:$A$1986,$A72)</f>
        <v/>
      </c>
      <c r="F72" s="84">
        <f>SUMIFS(Dados!$I$1:$I$1986,Dados!$B$1:$B$1986,F$7,Dados!$A$1:$A$1986,$A72)</f>
        <v/>
      </c>
      <c r="G72" s="84">
        <f>SUMIFS(Dados!$I$1:$I$1986,Dados!$B$1:$B$1986,G$7,Dados!$A$1:$A$1986,$A72)</f>
        <v/>
      </c>
      <c r="H72" s="84">
        <f>SUMIFS(Dados!$I$1:$I$1986,Dados!$B$1:$B$1986,H$7,Dados!$A$1:$A$1986,$A72)</f>
        <v/>
      </c>
      <c r="I72" s="84">
        <f>SUM(C72:H72)</f>
        <v/>
      </c>
      <c r="J72" s="84">
        <f>ROUND(I72*$L$4,2)</f>
        <v/>
      </c>
      <c r="K72" s="87">
        <f>SUM(I72:J72)</f>
        <v/>
      </c>
      <c r="L72" s="85">
        <f>K72+L71</f>
        <v/>
      </c>
      <c r="N72" s="35" t="n"/>
    </row>
    <row r="73" ht="24" customHeight="1">
      <c r="A73" s="61" t="n">
        <v>46558</v>
      </c>
      <c r="B73" s="86">
        <f>B72+1</f>
        <v/>
      </c>
      <c r="C73" s="84">
        <f>SUMIFS(Dados!$I$1:$I$1986,Dados!$B$1:$B$1986,C$7,Dados!$A$1:$A$1986,$A73)</f>
        <v/>
      </c>
      <c r="D73" s="84">
        <f>SUMIFS(Dados!$I$1:$I$1986,Dados!$B$1:$B$1986,D$7,Dados!$A$1:$A$1986,$A73)</f>
        <v/>
      </c>
      <c r="E73" s="84">
        <f>SUMIFS(Dados!$I$1:$I$1986,Dados!$B$1:$B$1986,E$7,Dados!$A$1:$A$1986,$A73)</f>
        <v/>
      </c>
      <c r="F73" s="84">
        <f>SUMIFS(Dados!$I$1:$I$1986,Dados!$B$1:$B$1986,F$7,Dados!$A$1:$A$1986,$A73)</f>
        <v/>
      </c>
      <c r="G73" s="84">
        <f>SUMIFS(Dados!$I$1:$I$1986,Dados!$B$1:$B$1986,G$7,Dados!$A$1:$A$1986,$A73)</f>
        <v/>
      </c>
      <c r="H73" s="84">
        <f>SUMIFS(Dados!$I$1:$I$1986,Dados!$B$1:$B$1986,H$7,Dados!$A$1:$A$1986,$A73)</f>
        <v/>
      </c>
      <c r="I73" s="84">
        <f>SUM(C73:H73)</f>
        <v/>
      </c>
      <c r="J73" s="84">
        <f>ROUND(I73*$L$4,2)</f>
        <v/>
      </c>
      <c r="K73" s="87">
        <f>SUM(I73:J73)</f>
        <v/>
      </c>
      <c r="L73" s="85">
        <f>K73+L72</f>
        <v/>
      </c>
      <c r="N73" s="35" t="n"/>
    </row>
    <row r="74" ht="24" customHeight="1">
      <c r="A74" s="61" t="n">
        <v>46573</v>
      </c>
      <c r="B74" s="86">
        <f>B73+1</f>
        <v/>
      </c>
      <c r="C74" s="84">
        <f>SUMIFS(Dados!$I$1:$I$1986,Dados!$B$1:$B$1986,C$7,Dados!$A$1:$A$1986,$A74)</f>
        <v/>
      </c>
      <c r="D74" s="84">
        <f>SUMIFS(Dados!$I$1:$I$1986,Dados!$B$1:$B$1986,D$7,Dados!$A$1:$A$1986,$A74)</f>
        <v/>
      </c>
      <c r="E74" s="84">
        <f>SUMIFS(Dados!$I$1:$I$1986,Dados!$B$1:$B$1986,E$7,Dados!$A$1:$A$1986,$A74)</f>
        <v/>
      </c>
      <c r="F74" s="84">
        <f>SUMIFS(Dados!$I$1:$I$1986,Dados!$B$1:$B$1986,F$7,Dados!$A$1:$A$1986,$A74)</f>
        <v/>
      </c>
      <c r="G74" s="84">
        <f>SUMIFS(Dados!$I$1:$I$1986,Dados!$B$1:$B$1986,G$7,Dados!$A$1:$A$1986,$A74)</f>
        <v/>
      </c>
      <c r="H74" s="84">
        <f>SUMIFS(Dados!$I$1:$I$1986,Dados!$B$1:$B$1986,H$7,Dados!$A$1:$A$1986,$A74)</f>
        <v/>
      </c>
      <c r="I74" s="84">
        <f>SUM(C74:H74)</f>
        <v/>
      </c>
      <c r="J74" s="84">
        <f>ROUND(I74*$L$4,2)</f>
        <v/>
      </c>
      <c r="K74" s="87">
        <f>SUM(I74:J74)</f>
        <v/>
      </c>
      <c r="L74" s="85">
        <f>K74+L73</f>
        <v/>
      </c>
      <c r="N74" s="35" t="n"/>
    </row>
    <row r="75" ht="24" customHeight="1">
      <c r="A75" s="61" t="n">
        <v>46588</v>
      </c>
      <c r="B75" s="86">
        <f>B74+1</f>
        <v/>
      </c>
      <c r="C75" s="84">
        <f>SUMIFS(Dados!$I$1:$I$1986,Dados!$B$1:$B$1986,C$7,Dados!$A$1:$A$1986,$A75)</f>
        <v/>
      </c>
      <c r="D75" s="84">
        <f>SUMIFS(Dados!$I$1:$I$1986,Dados!$B$1:$B$1986,D$7,Dados!$A$1:$A$1986,$A75)</f>
        <v/>
      </c>
      <c r="E75" s="84">
        <f>SUMIFS(Dados!$I$1:$I$1986,Dados!$B$1:$B$1986,E$7,Dados!$A$1:$A$1986,$A75)</f>
        <v/>
      </c>
      <c r="F75" s="84">
        <f>SUMIFS(Dados!$I$1:$I$1986,Dados!$B$1:$B$1986,F$7,Dados!$A$1:$A$1986,$A75)</f>
        <v/>
      </c>
      <c r="G75" s="84">
        <f>SUMIFS(Dados!$I$1:$I$1986,Dados!$B$1:$B$1986,G$7,Dados!$A$1:$A$1986,$A75)</f>
        <v/>
      </c>
      <c r="H75" s="84">
        <f>SUMIFS(Dados!$I$1:$I$1986,Dados!$B$1:$B$1986,H$7,Dados!$A$1:$A$1986,$A75)</f>
        <v/>
      </c>
      <c r="I75" s="84">
        <f>SUM(C75:H75)</f>
        <v/>
      </c>
      <c r="J75" s="84">
        <f>ROUND(I75*$L$4,2)</f>
        <v/>
      </c>
      <c r="K75" s="87">
        <f>SUM(I75:J75)</f>
        <v/>
      </c>
      <c r="L75" s="85">
        <f>K75+L74</f>
        <v/>
      </c>
      <c r="N75" s="35" t="n"/>
    </row>
    <row r="76" ht="24" customHeight="1">
      <c r="A76" s="61" t="n">
        <v>46604</v>
      </c>
      <c r="B76" s="86">
        <f>B75+1</f>
        <v/>
      </c>
      <c r="C76" s="84">
        <f>SUMIFS(Dados!$I$1:$I$1986,Dados!$B$1:$B$1986,C$7,Dados!$A$1:$A$1986,$A76)</f>
        <v/>
      </c>
      <c r="D76" s="84">
        <f>SUMIFS(Dados!$I$1:$I$1986,Dados!$B$1:$B$1986,D$7,Dados!$A$1:$A$1986,$A76)</f>
        <v/>
      </c>
      <c r="E76" s="84">
        <f>SUMIFS(Dados!$I$1:$I$1986,Dados!$B$1:$B$1986,E$7,Dados!$A$1:$A$1986,$A76)</f>
        <v/>
      </c>
      <c r="F76" s="84">
        <f>SUMIFS(Dados!$I$1:$I$1986,Dados!$B$1:$B$1986,F$7,Dados!$A$1:$A$1986,$A76)</f>
        <v/>
      </c>
      <c r="G76" s="84">
        <f>SUMIFS(Dados!$I$1:$I$1986,Dados!$B$1:$B$1986,G$7,Dados!$A$1:$A$1986,$A76)</f>
        <v/>
      </c>
      <c r="H76" s="84">
        <f>SUMIFS(Dados!$I$1:$I$1986,Dados!$B$1:$B$1986,H$7,Dados!$A$1:$A$1986,$A76)</f>
        <v/>
      </c>
      <c r="I76" s="84">
        <f>SUM(C76:H76)</f>
        <v/>
      </c>
      <c r="J76" s="84">
        <f>ROUND(I76*$L$4,2)</f>
        <v/>
      </c>
      <c r="K76" s="87">
        <f>SUM(I76:J76)</f>
        <v/>
      </c>
      <c r="L76" s="85">
        <f>K76+L75</f>
        <v/>
      </c>
      <c r="N76" s="35" t="n"/>
    </row>
    <row r="77" ht="24" customHeight="1">
      <c r="A77" s="61" t="n">
        <v>46619</v>
      </c>
      <c r="B77" s="86">
        <f>B76+1</f>
        <v/>
      </c>
      <c r="C77" s="84">
        <f>SUMIFS(Dados!$I$1:$I$1986,Dados!$B$1:$B$1986,C$7,Dados!$A$1:$A$1986,$A77)</f>
        <v/>
      </c>
      <c r="D77" s="84">
        <f>SUMIFS(Dados!$I$1:$I$1986,Dados!$B$1:$B$1986,D$7,Dados!$A$1:$A$1986,$A77)</f>
        <v/>
      </c>
      <c r="E77" s="84">
        <f>SUMIFS(Dados!$I$1:$I$1986,Dados!$B$1:$B$1986,E$7,Dados!$A$1:$A$1986,$A77)</f>
        <v/>
      </c>
      <c r="F77" s="84">
        <f>SUMIFS(Dados!$I$1:$I$1986,Dados!$B$1:$B$1986,F$7,Dados!$A$1:$A$1986,$A77)</f>
        <v/>
      </c>
      <c r="G77" s="84">
        <f>SUMIFS(Dados!$I$1:$I$1986,Dados!$B$1:$B$1986,G$7,Dados!$A$1:$A$1986,$A77)</f>
        <v/>
      </c>
      <c r="H77" s="84">
        <f>SUMIFS(Dados!$I$1:$I$1986,Dados!$B$1:$B$1986,H$7,Dados!$A$1:$A$1986,$A77)</f>
        <v/>
      </c>
      <c r="I77" s="84">
        <f>SUM(C77:H77)</f>
        <v/>
      </c>
      <c r="J77" s="84">
        <f>ROUND(I77*$L$4,2)</f>
        <v/>
      </c>
      <c r="K77" s="87">
        <f>SUM(I77:J77)</f>
        <v/>
      </c>
      <c r="L77" s="85">
        <f>K77+L76</f>
        <v/>
      </c>
      <c r="N77" s="35" t="n"/>
    </row>
    <row r="78" ht="24" customHeight="1">
      <c r="A78" s="61" t="n">
        <v>46635</v>
      </c>
      <c r="B78" s="86">
        <f>B77+1</f>
        <v/>
      </c>
      <c r="C78" s="84">
        <f>SUMIFS(Dados!$I$1:$I$1986,Dados!$B$1:$B$1986,C$7,Dados!$A$1:$A$1986,$A78)</f>
        <v/>
      </c>
      <c r="D78" s="84">
        <f>SUMIFS(Dados!$I$1:$I$1986,Dados!$B$1:$B$1986,D$7,Dados!$A$1:$A$1986,$A78)</f>
        <v/>
      </c>
      <c r="E78" s="84">
        <f>SUMIFS(Dados!$I$1:$I$1986,Dados!$B$1:$B$1986,E$7,Dados!$A$1:$A$1986,$A78)</f>
        <v/>
      </c>
      <c r="F78" s="84">
        <f>SUMIFS(Dados!$I$1:$I$1986,Dados!$B$1:$B$1986,F$7,Dados!$A$1:$A$1986,$A78)</f>
        <v/>
      </c>
      <c r="G78" s="84">
        <f>SUMIFS(Dados!$I$1:$I$1986,Dados!$B$1:$B$1986,G$7,Dados!$A$1:$A$1986,$A78)</f>
        <v/>
      </c>
      <c r="H78" s="84">
        <f>SUMIFS(Dados!$I$1:$I$1986,Dados!$B$1:$B$1986,H$7,Dados!$A$1:$A$1986,$A78)</f>
        <v/>
      </c>
      <c r="I78" s="84">
        <f>SUM(C78:H78)</f>
        <v/>
      </c>
      <c r="J78" s="84">
        <f>ROUND(I78*$L$4,2)</f>
        <v/>
      </c>
      <c r="K78" s="87">
        <f>SUM(I78:J78)</f>
        <v/>
      </c>
      <c r="L78" s="85">
        <f>K78+L77</f>
        <v/>
      </c>
      <c r="N78" s="35" t="n"/>
    </row>
    <row r="79" ht="24" customHeight="1">
      <c r="A79" s="61" t="n">
        <v>46650</v>
      </c>
      <c r="B79" s="86">
        <f>B78+1</f>
        <v/>
      </c>
      <c r="C79" s="84">
        <f>SUMIFS(Dados!$I$1:$I$1986,Dados!$B$1:$B$1986,C$7,Dados!$A$1:$A$1986,$A79)</f>
        <v/>
      </c>
      <c r="D79" s="84">
        <f>SUMIFS(Dados!$I$1:$I$1986,Dados!$B$1:$B$1986,D$7,Dados!$A$1:$A$1986,$A79)</f>
        <v/>
      </c>
      <c r="E79" s="84">
        <f>SUMIFS(Dados!$I$1:$I$1986,Dados!$B$1:$B$1986,E$7,Dados!$A$1:$A$1986,$A79)</f>
        <v/>
      </c>
      <c r="F79" s="84">
        <f>SUMIFS(Dados!$I$1:$I$1986,Dados!$B$1:$B$1986,F$7,Dados!$A$1:$A$1986,$A79)</f>
        <v/>
      </c>
      <c r="G79" s="84">
        <f>SUMIFS(Dados!$I$1:$I$1986,Dados!$B$1:$B$1986,G$7,Dados!$A$1:$A$1986,$A79)</f>
        <v/>
      </c>
      <c r="H79" s="84">
        <f>SUMIFS(Dados!$I$1:$I$1986,Dados!$B$1:$B$1986,H$7,Dados!$A$1:$A$1986,$A79)</f>
        <v/>
      </c>
      <c r="I79" s="84">
        <f>SUM(C79:H79)</f>
        <v/>
      </c>
      <c r="J79" s="84">
        <f>ROUND(I79*$L$4,2)</f>
        <v/>
      </c>
      <c r="K79" s="87">
        <f>SUM(I79:J79)</f>
        <v/>
      </c>
      <c r="L79" s="85">
        <f>K79+L78</f>
        <v/>
      </c>
      <c r="N79" s="35" t="n"/>
    </row>
    <row r="80" ht="24" customHeight="1" thickBot="1">
      <c r="A80" s="61" t="n">
        <v>46665</v>
      </c>
      <c r="B80" s="86">
        <f>B79+1</f>
        <v/>
      </c>
      <c r="C80" s="84">
        <f>SUMIFS(Dados!$I$1:$I$1986,Dados!$B$1:$B$1986,C$7,Dados!$A$1:$A$1986,$A80)</f>
        <v/>
      </c>
      <c r="D80" s="84">
        <f>SUMIFS(Dados!$I$1:$I$1986,Dados!$B$1:$B$1986,D$7,Dados!$A$1:$A$1986,$A80)</f>
        <v/>
      </c>
      <c r="E80" s="84">
        <f>SUMIFS(Dados!$I$1:$I$1986,Dados!$B$1:$B$1986,E$7,Dados!$A$1:$A$1986,$A80)</f>
        <v/>
      </c>
      <c r="F80" s="84">
        <f>SUMIFS(Dados!$I$1:$I$1986,Dados!$B$1:$B$1986,F$7,Dados!$A$1:$A$1986,$A80)</f>
        <v/>
      </c>
      <c r="G80" s="84">
        <f>SUMIFS(Dados!$I$1:$I$1986,Dados!$B$1:$B$1986,G$7,Dados!$A$1:$A$1986,$A80)</f>
        <v/>
      </c>
      <c r="H80" s="84">
        <f>SUMIFS(Dados!$I$1:$I$1986,Dados!$B$1:$B$1986,H$7,Dados!$A$1:$A$1986,$A80)</f>
        <v/>
      </c>
      <c r="I80" s="84">
        <f>SUM(C80:H80)</f>
        <v/>
      </c>
      <c r="J80" s="84">
        <f>ROUND(I80*$L$4,2)</f>
        <v/>
      </c>
      <c r="K80" s="87">
        <f>SUM(I80:J80)</f>
        <v/>
      </c>
      <c r="L80" s="85">
        <f>K80+L79</f>
        <v/>
      </c>
      <c r="N80" s="35" t="n"/>
    </row>
    <row r="81" ht="36" customHeight="1" thickBot="1" thickTop="1">
      <c r="A81" s="88" t="inlineStr">
        <is>
          <t>TOTAL</t>
        </is>
      </c>
      <c r="B81" s="88" t="n"/>
      <c r="C81" s="89">
        <f>SUM(C9:C80)</f>
        <v/>
      </c>
      <c r="D81" s="89">
        <f>SUM(D9:D80)</f>
        <v/>
      </c>
      <c r="E81" s="89">
        <f>SUM(E9:E80)</f>
        <v/>
      </c>
      <c r="F81" s="89">
        <f>SUM(F9:F80)</f>
        <v/>
      </c>
      <c r="G81" s="89">
        <f>SUM(G9:G80)</f>
        <v/>
      </c>
      <c r="H81" s="89">
        <f>SUM(H9:H80)</f>
        <v/>
      </c>
      <c r="I81" s="89">
        <f>SUM(I9:I80)</f>
        <v/>
      </c>
      <c r="J81" s="89">
        <f>SUM(J9:J80)</f>
        <v/>
      </c>
      <c r="K81" s="89">
        <f>SUM(K9:K80)</f>
        <v/>
      </c>
      <c r="L81" s="15" t="n"/>
    </row>
    <row r="82" hidden="1" ht="50" customHeight="1">
      <c r="A82" s="90" t="n"/>
      <c r="B82" s="90" t="n"/>
    </row>
    <row r="83" hidden="1" ht="50" customHeight="1">
      <c r="A83" s="90" t="n"/>
      <c r="B83" s="90" t="n"/>
    </row>
  </sheetData>
  <mergeCells count="2">
    <mergeCell ref="G1:L1"/>
    <mergeCell ref="P1:T1"/>
  </mergeCells>
  <printOptions horizontalCentered="1"/>
  <pageMargins left="0" right="0" top="0.5905511811023623" bottom="0.1968503937007874" header="0.3149606299212598" footer="0.3149606299212598"/>
  <pageSetup orientation="portrait" paperSize="9" scale="65" fitToHeight="6"/>
  <colBreaks count="1" manualBreakCount="1">
    <brk id="12" min="0" max="1048575" man="1"/>
  </colBreaks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Planilha2">
    <outlinePr summaryBelow="1" summaryRight="1"/>
    <pageSetUpPr/>
  </sheetPr>
  <dimension ref="A1:R50"/>
  <sheetViews>
    <sheetView showGridLines="0" zoomScale="80" zoomScaleNormal="80" workbookViewId="0">
      <selection activeCell="C9" sqref="C9"/>
    </sheetView>
  </sheetViews>
  <sheetFormatPr baseColWidth="10" defaultColWidth="8.83203125" defaultRowHeight="16"/>
  <cols>
    <col width="13.83203125" customWidth="1" style="68" min="1" max="1"/>
    <col width="4.83203125" customWidth="1" style="68" min="2" max="2"/>
    <col width="15.83203125" customWidth="1" style="68" min="3" max="9"/>
    <col width="16.83203125" customWidth="1" style="68" min="10" max="10"/>
    <col width="8.83203125" customWidth="1" style="68" min="11" max="85"/>
    <col width="8.83203125" customWidth="1" style="68" min="86" max="16384"/>
  </cols>
  <sheetData>
    <row r="1" ht="70" customHeight="1">
      <c r="D1" s="82" t="n"/>
      <c r="E1" s="82" t="n"/>
      <c r="G1" s="67" t="inlineStr">
        <is>
          <t>Rua  Zodiaco, 87  Sala 07 – Santa  Lúcia - Belo Horizonte - MG
(31) 3654-6616 / (31) 99974-1241 /  (31) 98711-1139
rvr.engenharia@gmail.com / vinicius.rinaldi26@gmail.com</t>
        </is>
      </c>
      <c r="L1" s="82" t="n"/>
      <c r="M1" s="82" t="n"/>
      <c r="N1" s="67" t="n"/>
    </row>
    <row r="2" ht="35" customHeight="1">
      <c r="D2" s="82" t="n"/>
      <c r="E2" s="82" t="n"/>
      <c r="L2" s="82" t="n"/>
      <c r="M2" s="82" t="n"/>
      <c r="O2" s="82" t="n"/>
    </row>
    <row r="3" ht="35" customHeight="1">
      <c r="A3" s="33">
        <f>RESUMO!A3</f>
        <v/>
      </c>
      <c r="B3" s="5" t="n"/>
      <c r="D3" s="82" t="n"/>
      <c r="E3" s="82" t="n"/>
      <c r="K3" s="5" t="n"/>
      <c r="L3" s="82" t="n"/>
      <c r="M3" s="82" t="n"/>
      <c r="O3" s="82" t="n"/>
    </row>
    <row r="4" ht="19" customHeight="1">
      <c r="A4" s="34">
        <f>RESUMO!A4</f>
        <v/>
      </c>
      <c r="B4" s="3" t="n"/>
      <c r="D4" s="82" t="n"/>
      <c r="E4" s="82" t="n"/>
      <c r="K4" s="3" t="n"/>
      <c r="L4" s="82" t="n"/>
      <c r="M4" s="82" t="n"/>
      <c r="O4" s="82" t="n"/>
    </row>
    <row r="5" ht="30" customHeight="1"/>
    <row r="6" ht="50" customHeight="1" thickBot="1">
      <c r="A6" s="91" t="inlineStr">
        <is>
          <t>RESUMO POR TIPO DE DESPESAS</t>
        </is>
      </c>
      <c r="B6" s="91" t="n"/>
    </row>
    <row r="7" hidden="1" ht="17" customHeight="1" thickBot="1">
      <c r="A7" s="90" t="n"/>
      <c r="B7" s="90" t="n"/>
      <c r="C7" s="68" t="inlineStr">
        <is>
          <t>ADM</t>
        </is>
      </c>
      <c r="D7" s="68" t="inlineStr">
        <is>
          <t>DIV</t>
        </is>
      </c>
      <c r="E7" s="68" t="inlineStr">
        <is>
          <t>LOC</t>
        </is>
      </c>
      <c r="F7" s="68" t="inlineStr">
        <is>
          <t>MAT</t>
        </is>
      </c>
      <c r="G7" s="68" t="inlineStr">
        <is>
          <t>MO</t>
        </is>
      </c>
      <c r="H7" s="68" t="inlineStr">
        <is>
          <t>SERV</t>
        </is>
      </c>
      <c r="I7" s="68" t="inlineStr">
        <is>
          <t>TP</t>
        </is>
      </c>
    </row>
    <row r="8" ht="40" customHeight="1" thickBot="1">
      <c r="A8" s="92" t="inlineStr">
        <is>
          <t>DATA</t>
        </is>
      </c>
      <c r="B8" s="92" t="n"/>
      <c r="C8" s="16" t="inlineStr">
        <is>
          <t>ADMINISTRATIVO</t>
        </is>
      </c>
      <c r="D8" s="16" t="inlineStr">
        <is>
          <t>DIVERSOS</t>
        </is>
      </c>
      <c r="E8" s="16" t="inlineStr">
        <is>
          <t>LOCAÇAO</t>
        </is>
      </c>
      <c r="F8" s="16" t="inlineStr">
        <is>
          <t>MATERIAL</t>
        </is>
      </c>
      <c r="G8" s="16" t="inlineStr">
        <is>
          <t>MÃO DE OBRA</t>
        </is>
      </c>
      <c r="H8" s="16" t="inlineStr">
        <is>
          <t>SERVIÇOS</t>
        </is>
      </c>
      <c r="I8" s="16" t="inlineStr">
        <is>
          <t>TARIFAS/TRIBUTOS PÚBLICAS</t>
        </is>
      </c>
      <c r="J8" s="17" t="inlineStr">
        <is>
          <t>TOTAL</t>
        </is>
      </c>
    </row>
    <row r="9" ht="28" customHeight="1" thickTop="1">
      <c r="A9" s="93">
        <f>DATE(YEAR(RESUMO!A9),MONTH(RESUMO!A9),1)</f>
        <v/>
      </c>
      <c r="B9" s="94" t="n"/>
      <c r="C9" s="87">
        <f>SUMIFS(Dados!$I$1:$I$123,Dados!$K$1:$K$123,Tp.Despesas!C$7,Dados!$A$1:$A$123,"&gt;="&amp;$A9,Dados!$A$1:$A$123,"&lt;="&amp;EOMONTH($A9,0))</f>
        <v/>
      </c>
      <c r="D9" s="87">
        <f>SUMIFS(Dados!$I$1:$I$123,Dados!$K$1:$K$123,Tp.Despesas!D$7,Dados!$A$1:$A$123,"&gt;="&amp;$A9,Dados!$A$1:$A$123,"&lt;="&amp;EOMONTH($A9,0))</f>
        <v/>
      </c>
      <c r="E9" s="87">
        <f>SUMIFS(Dados!$I$1:$I$123,Dados!$K$1:$K$123,Tp.Despesas!E$7,Dados!$A$1:$A$123,"&gt;="&amp;$A9,Dados!$A$1:$A$123,"&lt;="&amp;EOMONTH($A9,0))</f>
        <v/>
      </c>
      <c r="F9" s="87">
        <f>SUMIFS(Dados!$I$1:$I$123,Dados!$K$1:$K$123,Tp.Despesas!F$7,Dados!$A$1:$A$123,"&gt;="&amp;$A9,Dados!$A$1:$A$123,"&lt;="&amp;EOMONTH($A9,0))</f>
        <v/>
      </c>
      <c r="G9" s="87">
        <f>SUMIFS(Dados!$I$1:$I$123,Dados!$K$1:$K$123,Tp.Despesas!G$7,Dados!$A$1:$A$123,"&gt;="&amp;$A9,Dados!$A$1:$A$123,"&lt;="&amp;EOMONTH($A9,0))</f>
        <v/>
      </c>
      <c r="H9" s="87">
        <f>SUMIFS(Dados!$I$1:$I$123,Dados!$K$1:$K$123,Tp.Despesas!H$7,Dados!$A$1:$A$123,"&gt;="&amp;$A9,Dados!$A$1:$A$123,"&lt;="&amp;EOMONTH($A9,0))</f>
        <v/>
      </c>
      <c r="I9" s="87">
        <f>SUMIFS(Dados!$I$1:$I$123,Dados!$K$1:$K$123,Tp.Despesas!I$7,Dados!$A$1:$A$123,"&gt;="&amp;$A9,Dados!$A$1:$A$123,"&lt;="&amp;EOMONTH($A9,0))</f>
        <v/>
      </c>
      <c r="J9" s="95">
        <f>SUM(C9:I9)</f>
        <v/>
      </c>
    </row>
    <row r="10" ht="28" customHeight="1">
      <c r="A10" s="93">
        <f>EOMONTH(A9,1)-DAY(EOMONTH(A9,1))+1</f>
        <v/>
      </c>
      <c r="B10" s="96" t="n"/>
      <c r="C10" s="87">
        <f>SUMIFS(Dados!$I$1:$I$1986,Dados!$K$1:$K$1986,Tp.Despesas!C$7,Dados!$J$1:$J$1986,"&gt;="&amp;$A10,Dados!$J$1:$J$1986,"&lt;="&amp;EOMONTH($A10,0))</f>
        <v/>
      </c>
      <c r="D10" s="87">
        <f>SUMIFS(Dados!$I$1:$I$1986,Dados!$K$1:$K$1986,Tp.Despesas!D$7,Dados!$J$1:$J$1986,"&gt;="&amp;$A10,Dados!$J$1:$J$1986,"&lt;="&amp;EOMONTH($A10,0))</f>
        <v/>
      </c>
      <c r="E10" s="87">
        <f>SUMIFS(Dados!$I$1:$I$1986,Dados!$K$1:$K$1986,Tp.Despesas!E$7,Dados!$J$1:$J$1986,"&gt;="&amp;$A10,Dados!$J$1:$J$1986,"&lt;="&amp;EOMONTH($A10,0))</f>
        <v/>
      </c>
      <c r="F10" s="87">
        <f>SUMIFS(Dados!$I$1:$I$1986,Dados!$K$1:$K$1986,Tp.Despesas!F$7,Dados!$J$1:$J$1986,"&gt;="&amp;$A10,Dados!$J$1:$J$1986,"&lt;="&amp;EOMONTH($A10,0))</f>
        <v/>
      </c>
      <c r="G10" s="87">
        <f>SUMIFS(Dados!$I$1:$I$1986,Dados!$K$1:$K$1986,Tp.Despesas!G$7,Dados!$J$1:$J$1986,"&gt;="&amp;$A10,Dados!$J$1:$J$1986,"&lt;="&amp;EOMONTH($A10,0))</f>
        <v/>
      </c>
      <c r="H10" s="87">
        <f>SUMIFS(Dados!$I$1:$I$1986,Dados!$K$1:$K$1986,Tp.Despesas!H$7,Dados!$J$1:$J$1986,"&gt;="&amp;$A10,Dados!$J$1:$J$1986,"&lt;="&amp;EOMONTH($A10,0))</f>
        <v/>
      </c>
      <c r="I10" s="87">
        <f>SUMIFS(Dados!$I$1:$I$1986,Dados!$K$1:$K$1986,Tp.Despesas!I$7,Dados!$J$1:$J$1986,"&gt;="&amp;$A10,Dados!$J$1:$J$1986,"&lt;="&amp;EOMONTH($A10,0))</f>
        <v/>
      </c>
      <c r="J10" s="95">
        <f>SUM(C10:I10)</f>
        <v/>
      </c>
    </row>
    <row r="11" ht="28" customHeight="1">
      <c r="A11" s="93">
        <f>EOMONTH(A10,1)-DAY(EOMONTH(A10,1))+1</f>
        <v/>
      </c>
      <c r="B11" s="96" t="n"/>
      <c r="C11" s="87">
        <f>SUMIFS(Dados!$I$1:$I$1986,Dados!$K$1:$K$1986,Tp.Despesas!C$7,Dados!$J$1:$J$1986,"&gt;="&amp;$A11,Dados!$J$1:$J$1986,"&lt;="&amp;EOMONTH($A11,0))</f>
        <v/>
      </c>
      <c r="D11" s="87">
        <f>SUMIFS(Dados!$I$1:$I$1986,Dados!$K$1:$K$1986,Tp.Despesas!D$7,Dados!$J$1:$J$1986,"&gt;="&amp;$A11,Dados!$J$1:$J$1986,"&lt;="&amp;EOMONTH($A11,0))</f>
        <v/>
      </c>
      <c r="E11" s="87">
        <f>SUMIFS(Dados!$I$1:$I$1986,Dados!$K$1:$K$1986,Tp.Despesas!E$7,Dados!$J$1:$J$1986,"&gt;="&amp;$A11,Dados!$J$1:$J$1986,"&lt;="&amp;EOMONTH($A11,0))</f>
        <v/>
      </c>
      <c r="F11" s="87">
        <f>SUMIFS(Dados!$I$1:$I$1986,Dados!$K$1:$K$1986,Tp.Despesas!F$7,Dados!$J$1:$J$1986,"&gt;="&amp;$A11,Dados!$J$1:$J$1986,"&lt;="&amp;EOMONTH($A11,0))</f>
        <v/>
      </c>
      <c r="G11" s="87">
        <f>SUMIFS(Dados!$I$1:$I$1986,Dados!$K$1:$K$1986,Tp.Despesas!G$7,Dados!$J$1:$J$1986,"&gt;="&amp;$A11,Dados!$J$1:$J$1986,"&lt;="&amp;EOMONTH($A11,0))</f>
        <v/>
      </c>
      <c r="H11" s="87">
        <f>SUMIFS(Dados!$I$1:$I$1986,Dados!$K$1:$K$1986,Tp.Despesas!H$7,Dados!$J$1:$J$1986,"&gt;="&amp;$A11,Dados!$J$1:$J$1986,"&lt;="&amp;EOMONTH($A11,0))</f>
        <v/>
      </c>
      <c r="I11" s="87">
        <f>SUMIFS(Dados!$I$1:$I$1986,Dados!$K$1:$K$1986,Tp.Despesas!I$7,Dados!$J$1:$J$1986,"&gt;="&amp;$A11,Dados!$J$1:$J$1986,"&lt;="&amp;EOMONTH($A11,0))</f>
        <v/>
      </c>
      <c r="J11" s="95">
        <f>SUM(C11:I11)</f>
        <v/>
      </c>
    </row>
    <row r="12" ht="28" customHeight="1">
      <c r="A12" s="93">
        <f>EOMONTH(A11,1)-DAY(EOMONTH(A11,1))+1</f>
        <v/>
      </c>
      <c r="B12" s="96" t="n"/>
      <c r="C12" s="87">
        <f>SUMIFS(Dados!$I$1:$I$1986,Dados!$K$1:$K$1986,Tp.Despesas!C$7,Dados!$J$1:$J$1986,"&gt;="&amp;$A12,Dados!$J$1:$J$1986,"&lt;="&amp;EOMONTH($A12,0))</f>
        <v/>
      </c>
      <c r="D12" s="87">
        <f>SUMIFS(Dados!$I$1:$I$1986,Dados!$K$1:$K$1986,Tp.Despesas!D$7,Dados!$J$1:$J$1986,"&gt;="&amp;$A12,Dados!$J$1:$J$1986,"&lt;="&amp;EOMONTH($A12,0))</f>
        <v/>
      </c>
      <c r="E12" s="87">
        <f>SUMIFS(Dados!$I$1:$I$1986,Dados!$K$1:$K$1986,Tp.Despesas!E$7,Dados!$J$1:$J$1986,"&gt;="&amp;$A12,Dados!$J$1:$J$1986,"&lt;="&amp;EOMONTH($A12,0))</f>
        <v/>
      </c>
      <c r="F12" s="87">
        <f>SUMIFS(Dados!$I$1:$I$1986,Dados!$K$1:$K$1986,Tp.Despesas!F$7,Dados!$J$1:$J$1986,"&gt;="&amp;$A12,Dados!$J$1:$J$1986,"&lt;="&amp;EOMONTH($A12,0))</f>
        <v/>
      </c>
      <c r="G12" s="87">
        <f>SUMIFS(Dados!$I$1:$I$1986,Dados!$K$1:$K$1986,Tp.Despesas!G$7,Dados!$J$1:$J$1986,"&gt;="&amp;$A12,Dados!$J$1:$J$1986,"&lt;="&amp;EOMONTH($A12,0))</f>
        <v/>
      </c>
      <c r="H12" s="87">
        <f>SUMIFS(Dados!$I$1:$I$1986,Dados!$K$1:$K$1986,Tp.Despesas!H$7,Dados!$J$1:$J$1986,"&gt;="&amp;$A12,Dados!$J$1:$J$1986,"&lt;="&amp;EOMONTH($A12,0))</f>
        <v/>
      </c>
      <c r="I12" s="87">
        <f>SUMIFS(Dados!$I$1:$I$1986,Dados!$K$1:$K$1986,Tp.Despesas!I$7,Dados!$J$1:$J$1986,"&gt;="&amp;$A12,Dados!$J$1:$J$1986,"&lt;="&amp;EOMONTH($A12,0))</f>
        <v/>
      </c>
      <c r="J12" s="95">
        <f>SUM(C12:I12)</f>
        <v/>
      </c>
    </row>
    <row r="13" ht="28" customHeight="1">
      <c r="A13" s="93">
        <f>EOMONTH(A12,1)-DAY(EOMONTH(A12,1))+1</f>
        <v/>
      </c>
      <c r="B13" s="96" t="n"/>
      <c r="C13" s="87">
        <f>SUMIFS(Dados!$I$1:$I$1986,Dados!$K$1:$K$1986,Tp.Despesas!C$7,Dados!$J$1:$J$1986,"&gt;="&amp;$A13,Dados!$J$1:$J$1986,"&lt;="&amp;EOMONTH($A13,0))</f>
        <v/>
      </c>
      <c r="D13" s="87">
        <f>SUMIFS(Dados!$I$1:$I$1986,Dados!$K$1:$K$1986,Tp.Despesas!D$7,Dados!$J$1:$J$1986,"&gt;="&amp;$A13,Dados!$J$1:$J$1986,"&lt;="&amp;EOMONTH($A13,0))</f>
        <v/>
      </c>
      <c r="E13" s="87">
        <f>SUMIFS(Dados!$I$1:$I$1986,Dados!$K$1:$K$1986,Tp.Despesas!E$7,Dados!$J$1:$J$1986,"&gt;="&amp;$A13,Dados!$J$1:$J$1986,"&lt;="&amp;EOMONTH($A13,0))</f>
        <v/>
      </c>
      <c r="F13" s="87">
        <f>SUMIFS(Dados!$I$1:$I$1986,Dados!$K$1:$K$1986,Tp.Despesas!F$7,Dados!$J$1:$J$1986,"&gt;="&amp;$A13,Dados!$J$1:$J$1986,"&lt;="&amp;EOMONTH($A13,0))</f>
        <v/>
      </c>
      <c r="G13" s="87">
        <f>SUMIFS(Dados!$I$1:$I$1986,Dados!$K$1:$K$1986,Tp.Despesas!G$7,Dados!$J$1:$J$1986,"&gt;="&amp;$A13,Dados!$J$1:$J$1986,"&lt;="&amp;EOMONTH($A13,0))</f>
        <v/>
      </c>
      <c r="H13" s="87">
        <f>SUMIFS(Dados!$I$1:$I$1986,Dados!$K$1:$K$1986,Tp.Despesas!H$7,Dados!$J$1:$J$1986,"&gt;="&amp;$A13,Dados!$J$1:$J$1986,"&lt;="&amp;EOMONTH($A13,0))</f>
        <v/>
      </c>
      <c r="I13" s="87">
        <f>SUMIFS(Dados!$I$1:$I$1986,Dados!$K$1:$K$1986,Tp.Despesas!I$7,Dados!$J$1:$J$1986,"&gt;="&amp;$A13,Dados!$J$1:$J$1986,"&lt;="&amp;EOMONTH($A13,0))</f>
        <v/>
      </c>
      <c r="J13" s="95">
        <f>SUM(C13:I13)</f>
        <v/>
      </c>
    </row>
    <row r="14" ht="28" customHeight="1">
      <c r="A14" s="93">
        <f>EOMONTH(A13,1)-DAY(EOMONTH(A13,1))+1</f>
        <v/>
      </c>
      <c r="B14" s="96" t="n"/>
      <c r="C14" s="87">
        <f>SUMIFS(Dados!$I$1:$I$1986,Dados!$K$1:$K$1986,Tp.Despesas!C$7,Dados!$J$1:$J$1986,"&gt;="&amp;$A14,Dados!$J$1:$J$1986,"&lt;="&amp;EOMONTH($A14,0))</f>
        <v/>
      </c>
      <c r="D14" s="87">
        <f>SUMIFS(Dados!$I$1:$I$1986,Dados!$K$1:$K$1986,Tp.Despesas!D$7,Dados!$J$1:$J$1986,"&gt;="&amp;$A14,Dados!$J$1:$J$1986,"&lt;="&amp;EOMONTH($A14,0))</f>
        <v/>
      </c>
      <c r="E14" s="87">
        <f>SUMIFS(Dados!$I$1:$I$1986,Dados!$K$1:$K$1986,Tp.Despesas!E$7,Dados!$J$1:$J$1986,"&gt;="&amp;$A14,Dados!$J$1:$J$1986,"&lt;="&amp;EOMONTH($A14,0))</f>
        <v/>
      </c>
      <c r="F14" s="87">
        <f>SUMIFS(Dados!$I$1:$I$1986,Dados!$K$1:$K$1986,Tp.Despesas!F$7,Dados!$J$1:$J$1986,"&gt;="&amp;$A14,Dados!$J$1:$J$1986,"&lt;="&amp;EOMONTH($A14,0))</f>
        <v/>
      </c>
      <c r="G14" s="87">
        <f>SUMIFS(Dados!$I$1:$I$1986,Dados!$K$1:$K$1986,Tp.Despesas!G$7,Dados!$J$1:$J$1986,"&gt;="&amp;$A14,Dados!$J$1:$J$1986,"&lt;="&amp;EOMONTH($A14,0))</f>
        <v/>
      </c>
      <c r="H14" s="87">
        <f>SUMIFS(Dados!$I$1:$I$1986,Dados!$K$1:$K$1986,Tp.Despesas!H$7,Dados!$J$1:$J$1986,"&gt;="&amp;$A14,Dados!$J$1:$J$1986,"&lt;="&amp;EOMONTH($A14,0))</f>
        <v/>
      </c>
      <c r="I14" s="87">
        <f>SUMIFS(Dados!$I$1:$I$1986,Dados!$K$1:$K$1986,Tp.Despesas!I$7,Dados!$J$1:$J$1986,"&gt;="&amp;$A14,Dados!$J$1:$J$1986,"&lt;="&amp;EOMONTH($A14,0))</f>
        <v/>
      </c>
      <c r="J14" s="95">
        <f>SUM(C14:I14)</f>
        <v/>
      </c>
    </row>
    <row r="15" ht="28" customHeight="1">
      <c r="A15" s="93">
        <f>EOMONTH(A14,1)-DAY(EOMONTH(A14,1))+1</f>
        <v/>
      </c>
      <c r="B15" s="96" t="n"/>
      <c r="C15" s="87">
        <f>SUMIFS(Dados!$I$1:$I$1986,Dados!$K$1:$K$1986,Tp.Despesas!C$7,Dados!$J$1:$J$1986,"&gt;="&amp;$A15,Dados!$J$1:$J$1986,"&lt;="&amp;EOMONTH($A15,0))</f>
        <v/>
      </c>
      <c r="D15" s="87">
        <f>SUMIFS(Dados!$I$1:$I$1986,Dados!$K$1:$K$1986,Tp.Despesas!D$7,Dados!$J$1:$J$1986,"&gt;="&amp;$A15,Dados!$J$1:$J$1986,"&lt;="&amp;EOMONTH($A15,0))</f>
        <v/>
      </c>
      <c r="E15" s="87">
        <f>SUMIFS(Dados!$I$1:$I$1986,Dados!$K$1:$K$1986,Tp.Despesas!E$7,Dados!$J$1:$J$1986,"&gt;="&amp;$A15,Dados!$J$1:$J$1986,"&lt;="&amp;EOMONTH($A15,0))</f>
        <v/>
      </c>
      <c r="F15" s="87">
        <f>SUMIFS(Dados!$I$1:$I$1986,Dados!$K$1:$K$1986,Tp.Despesas!F$7,Dados!$J$1:$J$1986,"&gt;="&amp;$A15,Dados!$J$1:$J$1986,"&lt;="&amp;EOMONTH($A15,0))</f>
        <v/>
      </c>
      <c r="G15" s="87">
        <f>SUMIFS(Dados!$I$1:$I$1986,Dados!$K$1:$K$1986,Tp.Despesas!G$7,Dados!$J$1:$J$1986,"&gt;="&amp;$A15,Dados!$J$1:$J$1986,"&lt;="&amp;EOMONTH($A15,0))</f>
        <v/>
      </c>
      <c r="H15" s="87">
        <f>SUMIFS(Dados!$I$1:$I$1986,Dados!$K$1:$K$1986,Tp.Despesas!H$7,Dados!$J$1:$J$1986,"&gt;="&amp;$A15,Dados!$J$1:$J$1986,"&lt;="&amp;EOMONTH($A15,0))</f>
        <v/>
      </c>
      <c r="I15" s="87">
        <f>SUMIFS(Dados!$I$1:$I$1986,Dados!$K$1:$K$1986,Tp.Despesas!I$7,Dados!$J$1:$J$1986,"&gt;="&amp;$A15,Dados!$J$1:$J$1986,"&lt;="&amp;EOMONTH($A15,0))</f>
        <v/>
      </c>
      <c r="J15" s="95">
        <f>SUM(C15:I15)</f>
        <v/>
      </c>
    </row>
    <row r="16" ht="28" customHeight="1">
      <c r="A16" s="93">
        <f>EOMONTH(A15,1)-DAY(EOMONTH(A15,1))+1</f>
        <v/>
      </c>
      <c r="B16" s="96" t="n"/>
      <c r="C16" s="87">
        <f>SUMIFS(Dados!$I$1:$I$1986,Dados!$K$1:$K$1986,Tp.Despesas!C$7,Dados!$J$1:$J$1986,"&gt;="&amp;$A16,Dados!$J$1:$J$1986,"&lt;="&amp;EOMONTH($A16,0))</f>
        <v/>
      </c>
      <c r="D16" s="87">
        <f>SUMIFS(Dados!$I$1:$I$1986,Dados!$K$1:$K$1986,Tp.Despesas!D$7,Dados!$J$1:$J$1986,"&gt;="&amp;$A16,Dados!$J$1:$J$1986,"&lt;="&amp;EOMONTH($A16,0))</f>
        <v/>
      </c>
      <c r="E16" s="87">
        <f>SUMIFS(Dados!$I$1:$I$1986,Dados!$K$1:$K$1986,Tp.Despesas!E$7,Dados!$J$1:$J$1986,"&gt;="&amp;$A16,Dados!$J$1:$J$1986,"&lt;="&amp;EOMONTH($A16,0))</f>
        <v/>
      </c>
      <c r="F16" s="87">
        <f>SUMIFS(Dados!$I$1:$I$1986,Dados!$K$1:$K$1986,Tp.Despesas!F$7,Dados!$J$1:$J$1986,"&gt;="&amp;$A16,Dados!$J$1:$J$1986,"&lt;="&amp;EOMONTH($A16,0))</f>
        <v/>
      </c>
      <c r="G16" s="87">
        <f>SUMIFS(Dados!$I$1:$I$1986,Dados!$K$1:$K$1986,Tp.Despesas!G$7,Dados!$J$1:$J$1986,"&gt;="&amp;$A16,Dados!$J$1:$J$1986,"&lt;="&amp;EOMONTH($A16,0))</f>
        <v/>
      </c>
      <c r="H16" s="87">
        <f>SUMIFS(Dados!$I$1:$I$1986,Dados!$K$1:$K$1986,Tp.Despesas!H$7,Dados!$J$1:$J$1986,"&gt;="&amp;$A16,Dados!$J$1:$J$1986,"&lt;="&amp;EOMONTH($A16,0))</f>
        <v/>
      </c>
      <c r="I16" s="87">
        <f>SUMIFS(Dados!$I$1:$I$1986,Dados!$K$1:$K$1986,Tp.Despesas!I$7,Dados!$J$1:$J$1986,"&gt;="&amp;$A16,Dados!$J$1:$J$1986,"&lt;="&amp;EOMONTH($A16,0))</f>
        <v/>
      </c>
      <c r="J16" s="95">
        <f>SUM(C16:I16)</f>
        <v/>
      </c>
    </row>
    <row r="17" ht="28" customHeight="1">
      <c r="A17" s="93">
        <f>EOMONTH(A16,1)-DAY(EOMONTH(A16,1))+1</f>
        <v/>
      </c>
      <c r="B17" s="96" t="n"/>
      <c r="C17" s="87">
        <f>SUMIFS(Dados!$I$1:$I$1986,Dados!$K$1:$K$1986,Tp.Despesas!C$7,Dados!$J$1:$J$1986,"&gt;="&amp;$A17,Dados!$J$1:$J$1986,"&lt;="&amp;EOMONTH($A17,0))</f>
        <v/>
      </c>
      <c r="D17" s="87">
        <f>SUMIFS(Dados!$I$1:$I$1986,Dados!$K$1:$K$1986,Tp.Despesas!D$7,Dados!$J$1:$J$1986,"&gt;="&amp;$A17,Dados!$J$1:$J$1986,"&lt;="&amp;EOMONTH($A17,0))</f>
        <v/>
      </c>
      <c r="E17" s="87">
        <f>SUMIFS(Dados!$I$1:$I$1986,Dados!$K$1:$K$1986,Tp.Despesas!E$7,Dados!$J$1:$J$1986,"&gt;="&amp;$A17,Dados!$J$1:$J$1986,"&lt;="&amp;EOMONTH($A17,0))</f>
        <v/>
      </c>
      <c r="F17" s="87">
        <f>SUMIFS(Dados!$I$1:$I$1986,Dados!$K$1:$K$1986,Tp.Despesas!F$7,Dados!$J$1:$J$1986,"&gt;="&amp;$A17,Dados!$J$1:$J$1986,"&lt;="&amp;EOMONTH($A17,0))</f>
        <v/>
      </c>
      <c r="G17" s="87">
        <f>SUMIFS(Dados!$I$1:$I$1986,Dados!$K$1:$K$1986,Tp.Despesas!G$7,Dados!$J$1:$J$1986,"&gt;="&amp;$A17,Dados!$J$1:$J$1986,"&lt;="&amp;EOMONTH($A17,0))</f>
        <v/>
      </c>
      <c r="H17" s="87">
        <f>SUMIFS(Dados!$I$1:$I$1986,Dados!$K$1:$K$1986,Tp.Despesas!H$7,Dados!$J$1:$J$1986,"&gt;="&amp;$A17,Dados!$J$1:$J$1986,"&lt;="&amp;EOMONTH($A17,0))</f>
        <v/>
      </c>
      <c r="I17" s="87">
        <f>SUMIFS(Dados!$I$1:$I$1986,Dados!$K$1:$K$1986,Tp.Despesas!I$7,Dados!$J$1:$J$1986,"&gt;="&amp;$A17,Dados!$J$1:$J$1986,"&lt;="&amp;EOMONTH($A17,0))</f>
        <v/>
      </c>
      <c r="J17" s="95">
        <f>SUM(C17:I17)</f>
        <v/>
      </c>
    </row>
    <row r="18" ht="28" customHeight="1">
      <c r="A18" s="93">
        <f>EOMONTH(A17,1)-DAY(EOMONTH(A17,1))+1</f>
        <v/>
      </c>
      <c r="B18" s="96" t="n"/>
      <c r="C18" s="87">
        <f>SUMIFS(Dados!$I$1:$I$1986,Dados!$K$1:$K$1986,Tp.Despesas!C$7,Dados!$J$1:$J$1986,"&gt;="&amp;$A18,Dados!$J$1:$J$1986,"&lt;="&amp;EOMONTH($A18,0))</f>
        <v/>
      </c>
      <c r="D18" s="87">
        <f>SUMIFS(Dados!$I$1:$I$1986,Dados!$K$1:$K$1986,Tp.Despesas!D$7,Dados!$J$1:$J$1986,"&gt;="&amp;$A18,Dados!$J$1:$J$1986,"&lt;="&amp;EOMONTH($A18,0))</f>
        <v/>
      </c>
      <c r="E18" s="87">
        <f>SUMIFS(Dados!$I$1:$I$1986,Dados!$K$1:$K$1986,Tp.Despesas!E$7,Dados!$J$1:$J$1986,"&gt;="&amp;$A18,Dados!$J$1:$J$1986,"&lt;="&amp;EOMONTH($A18,0))</f>
        <v/>
      </c>
      <c r="F18" s="87">
        <f>SUMIFS(Dados!$I$1:$I$1986,Dados!$K$1:$K$1986,Tp.Despesas!F$7,Dados!$J$1:$J$1986,"&gt;="&amp;$A18,Dados!$J$1:$J$1986,"&lt;="&amp;EOMONTH($A18,0))</f>
        <v/>
      </c>
      <c r="G18" s="87">
        <f>SUMIFS(Dados!$I$1:$I$1986,Dados!$K$1:$K$1986,Tp.Despesas!G$7,Dados!$J$1:$J$1986,"&gt;="&amp;$A18,Dados!$J$1:$J$1986,"&lt;="&amp;EOMONTH($A18,0))</f>
        <v/>
      </c>
      <c r="H18" s="87">
        <f>SUMIFS(Dados!$I$1:$I$1986,Dados!$K$1:$K$1986,Tp.Despesas!H$7,Dados!$J$1:$J$1986,"&gt;="&amp;$A18,Dados!$J$1:$J$1986,"&lt;="&amp;EOMONTH($A18,0))</f>
        <v/>
      </c>
      <c r="I18" s="87">
        <f>SUMIFS(Dados!$I$1:$I$1986,Dados!$K$1:$K$1986,Tp.Despesas!I$7,Dados!$J$1:$J$1986,"&gt;="&amp;$A18,Dados!$J$1:$J$1986,"&lt;="&amp;EOMONTH($A18,0))</f>
        <v/>
      </c>
      <c r="J18" s="95">
        <f>SUM(C18:I18)</f>
        <v/>
      </c>
    </row>
    <row r="19" ht="28" customHeight="1">
      <c r="A19" s="93">
        <f>EOMONTH(A18,1)-DAY(EOMONTH(A18,1))+1</f>
        <v/>
      </c>
      <c r="B19" s="96" t="n"/>
      <c r="C19" s="87">
        <f>SUMIFS(Dados!$I$1:$I$1986,Dados!$K$1:$K$1986,Tp.Despesas!C$7,Dados!$J$1:$J$1986,"&gt;="&amp;$A19,Dados!$J$1:$J$1986,"&lt;="&amp;EOMONTH($A19,0))</f>
        <v/>
      </c>
      <c r="D19" s="87">
        <f>SUMIFS(Dados!$I$1:$I$1986,Dados!$K$1:$K$1986,Tp.Despesas!D$7,Dados!$J$1:$J$1986,"&gt;="&amp;$A19,Dados!$J$1:$J$1986,"&lt;="&amp;EOMONTH($A19,0))</f>
        <v/>
      </c>
      <c r="E19" s="87">
        <f>SUMIFS(Dados!$I$1:$I$1986,Dados!$K$1:$K$1986,Tp.Despesas!E$7,Dados!$J$1:$J$1986,"&gt;="&amp;$A19,Dados!$J$1:$J$1986,"&lt;="&amp;EOMONTH($A19,0))</f>
        <v/>
      </c>
      <c r="F19" s="87">
        <f>SUMIFS(Dados!$I$1:$I$1986,Dados!$K$1:$K$1986,Tp.Despesas!F$7,Dados!$J$1:$J$1986,"&gt;="&amp;$A19,Dados!$J$1:$J$1986,"&lt;="&amp;EOMONTH($A19,0))</f>
        <v/>
      </c>
      <c r="G19" s="87">
        <f>SUMIFS(Dados!$I$1:$I$1986,Dados!$K$1:$K$1986,Tp.Despesas!G$7,Dados!$J$1:$J$1986,"&gt;="&amp;$A19,Dados!$J$1:$J$1986,"&lt;="&amp;EOMONTH($A19,0))</f>
        <v/>
      </c>
      <c r="H19" s="87">
        <f>SUMIFS(Dados!$I$1:$I$1986,Dados!$K$1:$K$1986,Tp.Despesas!H$7,Dados!$J$1:$J$1986,"&gt;="&amp;$A19,Dados!$J$1:$J$1986,"&lt;="&amp;EOMONTH($A19,0))</f>
        <v/>
      </c>
      <c r="I19" s="87">
        <f>SUMIFS(Dados!$I$1:$I$1986,Dados!$K$1:$K$1986,Tp.Despesas!I$7,Dados!$J$1:$J$1986,"&gt;="&amp;$A19,Dados!$J$1:$J$1986,"&lt;="&amp;EOMONTH($A19,0))</f>
        <v/>
      </c>
      <c r="J19" s="95">
        <f>SUM(C19:I19)</f>
        <v/>
      </c>
    </row>
    <row r="20" ht="28" customHeight="1">
      <c r="A20" s="93">
        <f>EOMONTH(A19,1)-DAY(EOMONTH(A19,1))+1</f>
        <v/>
      </c>
      <c r="B20" s="96" t="n"/>
      <c r="C20" s="87">
        <f>SUMIFS(Dados!$I$1:$I$1986,Dados!$K$1:$K$1986,Tp.Despesas!C$7,Dados!$J$1:$J$1986,"&gt;="&amp;$A20,Dados!$J$1:$J$1986,"&lt;="&amp;EOMONTH($A20,0))</f>
        <v/>
      </c>
      <c r="D20" s="87">
        <f>SUMIFS(Dados!$I$1:$I$1986,Dados!$K$1:$K$1986,Tp.Despesas!D$7,Dados!$J$1:$J$1986,"&gt;="&amp;$A20,Dados!$J$1:$J$1986,"&lt;="&amp;EOMONTH($A20,0))</f>
        <v/>
      </c>
      <c r="E20" s="87">
        <f>SUMIFS(Dados!$I$1:$I$1986,Dados!$K$1:$K$1986,Tp.Despesas!E$7,Dados!$J$1:$J$1986,"&gt;="&amp;$A20,Dados!$J$1:$J$1986,"&lt;="&amp;EOMONTH($A20,0))</f>
        <v/>
      </c>
      <c r="F20" s="87">
        <f>SUMIFS(Dados!$I$1:$I$1986,Dados!$K$1:$K$1986,Tp.Despesas!F$7,Dados!$J$1:$J$1986,"&gt;="&amp;$A20,Dados!$J$1:$J$1986,"&lt;="&amp;EOMONTH($A20,0))</f>
        <v/>
      </c>
      <c r="G20" s="87">
        <f>SUMIFS(Dados!$I$1:$I$1986,Dados!$K$1:$K$1986,Tp.Despesas!G$7,Dados!$J$1:$J$1986,"&gt;="&amp;$A20,Dados!$J$1:$J$1986,"&lt;="&amp;EOMONTH($A20,0))</f>
        <v/>
      </c>
      <c r="H20" s="87">
        <f>SUMIFS(Dados!$I$1:$I$1986,Dados!$K$1:$K$1986,Tp.Despesas!H$7,Dados!$J$1:$J$1986,"&gt;="&amp;$A20,Dados!$J$1:$J$1986,"&lt;="&amp;EOMONTH($A20,0))</f>
        <v/>
      </c>
      <c r="I20" s="87">
        <f>SUMIFS(Dados!$I$1:$I$1986,Dados!$K$1:$K$1986,Tp.Despesas!I$7,Dados!$J$1:$J$1986,"&gt;="&amp;$A20,Dados!$J$1:$J$1986,"&lt;="&amp;EOMONTH($A20,0))</f>
        <v/>
      </c>
      <c r="J20" s="95">
        <f>SUM(C20:I20)</f>
        <v/>
      </c>
    </row>
    <row r="21" ht="28" customHeight="1">
      <c r="A21" s="93">
        <f>EOMONTH(A20,1)-DAY(EOMONTH(A20,1))+1</f>
        <v/>
      </c>
      <c r="B21" s="97" t="n"/>
      <c r="C21" s="87">
        <f>SUMIFS(Dados!$I$1:$I$1986,Dados!$K$1:$K$1986,Tp.Despesas!C$7,Dados!$J$1:$J$1986,"&gt;="&amp;$A21,Dados!$J$1:$J$1986,"&lt;="&amp;EOMONTH($A21,0))</f>
        <v/>
      </c>
      <c r="D21" s="87">
        <f>SUMIFS(Dados!$I$1:$I$1986,Dados!$K$1:$K$1986,Tp.Despesas!D$7,Dados!$J$1:$J$1986,"&gt;="&amp;$A21,Dados!$J$1:$J$1986,"&lt;="&amp;EOMONTH($A21,0))</f>
        <v/>
      </c>
      <c r="E21" s="87">
        <f>SUMIFS(Dados!$I$1:$I$1986,Dados!$K$1:$K$1986,Tp.Despesas!E$7,Dados!$J$1:$J$1986,"&gt;="&amp;$A21,Dados!$J$1:$J$1986,"&lt;="&amp;EOMONTH($A21,0))</f>
        <v/>
      </c>
      <c r="F21" s="87">
        <f>SUMIFS(Dados!$I$1:$I$1986,Dados!$K$1:$K$1986,Tp.Despesas!F$7,Dados!$J$1:$J$1986,"&gt;="&amp;$A21,Dados!$J$1:$J$1986,"&lt;="&amp;EOMONTH($A21,0))</f>
        <v/>
      </c>
      <c r="G21" s="87">
        <f>SUMIFS(Dados!$I$1:$I$1986,Dados!$K$1:$K$1986,Tp.Despesas!G$7,Dados!$J$1:$J$1986,"&gt;="&amp;$A21,Dados!$J$1:$J$1986,"&lt;="&amp;EOMONTH($A21,0))</f>
        <v/>
      </c>
      <c r="H21" s="87">
        <f>SUMIFS(Dados!$I$1:$I$1986,Dados!$K$1:$K$1986,Tp.Despesas!H$7,Dados!$J$1:$J$1986,"&gt;="&amp;$A21,Dados!$J$1:$J$1986,"&lt;="&amp;EOMONTH($A21,0))</f>
        <v/>
      </c>
      <c r="I21" s="87">
        <f>SUMIFS(Dados!$I$1:$I$1986,Dados!$K$1:$K$1986,Tp.Despesas!I$7,Dados!$J$1:$J$1986,"&gt;="&amp;$A21,Dados!$J$1:$J$1986,"&lt;="&amp;EOMONTH($A21,0))</f>
        <v/>
      </c>
      <c r="J21" s="98">
        <f>SUM(C21:I21)</f>
        <v/>
      </c>
    </row>
    <row r="22" ht="28" customHeight="1">
      <c r="A22" s="93">
        <f>EOMONTH(A21,1)-DAY(EOMONTH(A21,1))+1</f>
        <v/>
      </c>
      <c r="B22" s="97" t="n"/>
      <c r="C22" s="87">
        <f>SUMIFS(Dados!$I$1:$I$1986,Dados!$K$1:$K$1986,Tp.Despesas!C$7,Dados!$J$1:$J$1986,"&gt;="&amp;$A22,Dados!$J$1:$J$1986,"&lt;="&amp;EOMONTH($A22,0))</f>
        <v/>
      </c>
      <c r="D22" s="87">
        <f>SUMIFS(Dados!$I$1:$I$1986,Dados!$K$1:$K$1986,Tp.Despesas!D$7,Dados!$J$1:$J$1986,"&gt;="&amp;$A22,Dados!$J$1:$J$1986,"&lt;="&amp;EOMONTH($A22,0))</f>
        <v/>
      </c>
      <c r="E22" s="87">
        <f>SUMIFS(Dados!$I$1:$I$1986,Dados!$K$1:$K$1986,Tp.Despesas!E$7,Dados!$J$1:$J$1986,"&gt;="&amp;$A22,Dados!$J$1:$J$1986,"&lt;="&amp;EOMONTH($A22,0))</f>
        <v/>
      </c>
      <c r="F22" s="87">
        <f>SUMIFS(Dados!$I$1:$I$1986,Dados!$K$1:$K$1986,Tp.Despesas!F$7,Dados!$J$1:$J$1986,"&gt;="&amp;$A22,Dados!$J$1:$J$1986,"&lt;="&amp;EOMONTH($A22,0))</f>
        <v/>
      </c>
      <c r="G22" s="87">
        <f>SUMIFS(Dados!$I$1:$I$1986,Dados!$K$1:$K$1986,Tp.Despesas!G$7,Dados!$J$1:$J$1986,"&gt;="&amp;$A22,Dados!$J$1:$J$1986,"&lt;="&amp;EOMONTH($A22,0))</f>
        <v/>
      </c>
      <c r="H22" s="87">
        <f>SUMIFS(Dados!$I$1:$I$1986,Dados!$K$1:$K$1986,Tp.Despesas!H$7,Dados!$J$1:$J$1986,"&gt;="&amp;$A22,Dados!$J$1:$J$1986,"&lt;="&amp;EOMONTH($A22,0))</f>
        <v/>
      </c>
      <c r="I22" s="87">
        <f>SUMIFS(Dados!$I$1:$I$1986,Dados!$K$1:$K$1986,Tp.Despesas!I$7,Dados!$J$1:$J$1986,"&gt;="&amp;$A22,Dados!$J$1:$J$1986,"&lt;="&amp;EOMONTH($A22,0))</f>
        <v/>
      </c>
      <c r="J22" s="95">
        <f>SUM(C22:I22)</f>
        <v/>
      </c>
    </row>
    <row r="23" ht="28" customHeight="1">
      <c r="A23" s="93">
        <f>EOMONTH(A22,1)-DAY(EOMONTH(A22,1))+1</f>
        <v/>
      </c>
      <c r="B23" s="97" t="n"/>
      <c r="C23" s="87">
        <f>SUMIFS(Dados!$I$1:$I$1986,Dados!$K$1:$K$1986,Tp.Despesas!C$7,Dados!$J$1:$J$1986,"&gt;="&amp;$A23,Dados!$J$1:$J$1986,"&lt;="&amp;EOMONTH($A23,0))</f>
        <v/>
      </c>
      <c r="D23" s="87">
        <f>SUMIFS(Dados!$I$1:$I$1986,Dados!$K$1:$K$1986,Tp.Despesas!D$7,Dados!$J$1:$J$1986,"&gt;="&amp;$A23,Dados!$J$1:$J$1986,"&lt;="&amp;EOMONTH($A23,0))</f>
        <v/>
      </c>
      <c r="E23" s="87">
        <f>SUMIFS(Dados!$I$1:$I$1986,Dados!$K$1:$K$1986,Tp.Despesas!E$7,Dados!$J$1:$J$1986,"&gt;="&amp;$A23,Dados!$J$1:$J$1986,"&lt;="&amp;EOMONTH($A23,0))</f>
        <v/>
      </c>
      <c r="F23" s="87">
        <f>SUMIFS(Dados!$I$1:$I$1986,Dados!$K$1:$K$1986,Tp.Despesas!F$7,Dados!$J$1:$J$1986,"&gt;="&amp;$A23,Dados!$J$1:$J$1986,"&lt;="&amp;EOMONTH($A23,0))</f>
        <v/>
      </c>
      <c r="G23" s="87">
        <f>SUMIFS(Dados!$I$1:$I$1986,Dados!$K$1:$K$1986,Tp.Despesas!G$7,Dados!$J$1:$J$1986,"&gt;="&amp;$A23,Dados!$J$1:$J$1986,"&lt;="&amp;EOMONTH($A23,0))</f>
        <v/>
      </c>
      <c r="H23" s="87">
        <f>SUMIFS(Dados!$I$1:$I$1986,Dados!$K$1:$K$1986,Tp.Despesas!H$7,Dados!$J$1:$J$1986,"&gt;="&amp;$A23,Dados!$J$1:$J$1986,"&lt;="&amp;EOMONTH($A23,0))</f>
        <v/>
      </c>
      <c r="I23" s="87">
        <f>SUMIFS(Dados!$I$1:$I$1986,Dados!$K$1:$K$1986,Tp.Despesas!I$7,Dados!$J$1:$J$1986,"&gt;="&amp;$A23,Dados!$J$1:$J$1986,"&lt;="&amp;EOMONTH($A23,0))</f>
        <v/>
      </c>
      <c r="J23" s="95">
        <f>SUM(C23:I23)</f>
        <v/>
      </c>
    </row>
    <row r="24" ht="28" customHeight="1">
      <c r="A24" s="93">
        <f>EOMONTH(A23,1)-DAY(EOMONTH(A23,1))+1</f>
        <v/>
      </c>
      <c r="B24" s="97" t="n"/>
      <c r="C24" s="87">
        <f>SUMIFS(Dados!$I$1:$I$1986,Dados!$K$1:$K$1986,Tp.Despesas!C$7,Dados!$J$1:$J$1986,"&gt;="&amp;$A24,Dados!$J$1:$J$1986,"&lt;="&amp;EOMONTH($A24,0))</f>
        <v/>
      </c>
      <c r="D24" s="87">
        <f>SUMIFS(Dados!$I$1:$I$1986,Dados!$K$1:$K$1986,Tp.Despesas!D$7,Dados!$J$1:$J$1986,"&gt;="&amp;$A24,Dados!$J$1:$J$1986,"&lt;="&amp;EOMONTH($A24,0))</f>
        <v/>
      </c>
      <c r="E24" s="87">
        <f>SUMIFS(Dados!$I$1:$I$1986,Dados!$K$1:$K$1986,Tp.Despesas!E$7,Dados!$J$1:$J$1986,"&gt;="&amp;$A24,Dados!$J$1:$J$1986,"&lt;="&amp;EOMONTH($A24,0))</f>
        <v/>
      </c>
      <c r="F24" s="87">
        <f>SUMIFS(Dados!$I$1:$I$1986,Dados!$K$1:$K$1986,Tp.Despesas!F$7,Dados!$J$1:$J$1986,"&gt;="&amp;$A24,Dados!$J$1:$J$1986,"&lt;="&amp;EOMONTH($A24,0))</f>
        <v/>
      </c>
      <c r="G24" s="87">
        <f>SUMIFS(Dados!$I$1:$I$1986,Dados!$K$1:$K$1986,Tp.Despesas!G$7,Dados!$J$1:$J$1986,"&gt;="&amp;$A24,Dados!$J$1:$J$1986,"&lt;="&amp;EOMONTH($A24,0))</f>
        <v/>
      </c>
      <c r="H24" s="87">
        <f>SUMIFS(Dados!$I$1:$I$1986,Dados!$K$1:$K$1986,Tp.Despesas!H$7,Dados!$J$1:$J$1986,"&gt;="&amp;$A24,Dados!$J$1:$J$1986,"&lt;="&amp;EOMONTH($A24,0))</f>
        <v/>
      </c>
      <c r="I24" s="87">
        <f>SUMIFS(Dados!$I$1:$I$1986,Dados!$K$1:$K$1986,Tp.Despesas!I$7,Dados!$J$1:$J$1986,"&gt;="&amp;$A24,Dados!$J$1:$J$1986,"&lt;="&amp;EOMONTH($A24,0))</f>
        <v/>
      </c>
      <c r="J24" s="95">
        <f>SUM(C24:I24)</f>
        <v/>
      </c>
    </row>
    <row r="25" ht="28" customHeight="1">
      <c r="A25" s="93">
        <f>EOMONTH(A24,1)-DAY(EOMONTH(A24,1))+1</f>
        <v/>
      </c>
      <c r="B25" s="97" t="n"/>
      <c r="C25" s="87">
        <f>SUMIFS(Dados!$I$1:$I$1986,Dados!$K$1:$K$1986,Tp.Despesas!C$7,Dados!$J$1:$J$1986,"&gt;="&amp;$A25,Dados!$J$1:$J$1986,"&lt;="&amp;EOMONTH($A25,0))</f>
        <v/>
      </c>
      <c r="D25" s="87">
        <f>SUMIFS(Dados!$I$1:$I$1986,Dados!$K$1:$K$1986,Tp.Despesas!D$7,Dados!$J$1:$J$1986,"&gt;="&amp;$A25,Dados!$J$1:$J$1986,"&lt;="&amp;EOMONTH($A25,0))</f>
        <v/>
      </c>
      <c r="E25" s="87">
        <f>SUMIFS(Dados!$I$1:$I$1986,Dados!$K$1:$K$1986,Tp.Despesas!E$7,Dados!$J$1:$J$1986,"&gt;="&amp;$A25,Dados!$J$1:$J$1986,"&lt;="&amp;EOMONTH($A25,0))</f>
        <v/>
      </c>
      <c r="F25" s="87">
        <f>SUMIFS(Dados!$I$1:$I$1986,Dados!$K$1:$K$1986,Tp.Despesas!F$7,Dados!$J$1:$J$1986,"&gt;="&amp;$A25,Dados!$J$1:$J$1986,"&lt;="&amp;EOMONTH($A25,0))</f>
        <v/>
      </c>
      <c r="G25" s="87">
        <f>SUMIFS(Dados!$I$1:$I$1986,Dados!$K$1:$K$1986,Tp.Despesas!G$7,Dados!$J$1:$J$1986,"&gt;="&amp;$A25,Dados!$J$1:$J$1986,"&lt;="&amp;EOMONTH($A25,0))</f>
        <v/>
      </c>
      <c r="H25" s="87">
        <f>SUMIFS(Dados!$I$1:$I$1986,Dados!$K$1:$K$1986,Tp.Despesas!H$7,Dados!$J$1:$J$1986,"&gt;="&amp;$A25,Dados!$J$1:$J$1986,"&lt;="&amp;EOMONTH($A25,0))</f>
        <v/>
      </c>
      <c r="I25" s="87">
        <f>SUMIFS(Dados!$I$1:$I$1986,Dados!$K$1:$K$1986,Tp.Despesas!I$7,Dados!$J$1:$J$1986,"&gt;="&amp;$A25,Dados!$J$1:$J$1986,"&lt;="&amp;EOMONTH($A25,0))</f>
        <v/>
      </c>
      <c r="J25" s="95">
        <f>SUM(C25:I25)</f>
        <v/>
      </c>
    </row>
    <row r="26" ht="28" customHeight="1">
      <c r="A26" s="93">
        <f>EOMONTH(A25,1)-DAY(EOMONTH(A25,1))+1</f>
        <v/>
      </c>
      <c r="B26" s="97" t="n"/>
      <c r="C26" s="87">
        <f>SUMIFS(Dados!$I$1:$I$1986,Dados!$K$1:$K$1986,Tp.Despesas!C$7,Dados!$J$1:$J$1986,"&gt;="&amp;$A26,Dados!$J$1:$J$1986,"&lt;="&amp;EOMONTH($A26,0))</f>
        <v/>
      </c>
      <c r="D26" s="87">
        <f>SUMIFS(Dados!$I$1:$I$1986,Dados!$K$1:$K$1986,Tp.Despesas!D$7,Dados!$J$1:$J$1986,"&gt;="&amp;$A26,Dados!$J$1:$J$1986,"&lt;="&amp;EOMONTH($A26,0))</f>
        <v/>
      </c>
      <c r="E26" s="87">
        <f>SUMIFS(Dados!$I$1:$I$1986,Dados!$K$1:$K$1986,Tp.Despesas!E$7,Dados!$J$1:$J$1986,"&gt;="&amp;$A26,Dados!$J$1:$J$1986,"&lt;="&amp;EOMONTH($A26,0))</f>
        <v/>
      </c>
      <c r="F26" s="87">
        <f>SUMIFS(Dados!$I$1:$I$1986,Dados!$K$1:$K$1986,Tp.Despesas!F$7,Dados!$J$1:$J$1986,"&gt;="&amp;$A26,Dados!$J$1:$J$1986,"&lt;="&amp;EOMONTH($A26,0))</f>
        <v/>
      </c>
      <c r="G26" s="87">
        <f>SUMIFS(Dados!$I$1:$I$1986,Dados!$K$1:$K$1986,Tp.Despesas!G$7,Dados!$J$1:$J$1986,"&gt;="&amp;$A26,Dados!$J$1:$J$1986,"&lt;="&amp;EOMONTH($A26,0))</f>
        <v/>
      </c>
      <c r="H26" s="87">
        <f>SUMIFS(Dados!$I$1:$I$1986,Dados!$K$1:$K$1986,Tp.Despesas!H$7,Dados!$J$1:$J$1986,"&gt;="&amp;$A26,Dados!$J$1:$J$1986,"&lt;="&amp;EOMONTH($A26,0))</f>
        <v/>
      </c>
      <c r="I26" s="87">
        <f>SUMIFS(Dados!$I$1:$I$1986,Dados!$K$1:$K$1986,Tp.Despesas!I$7,Dados!$J$1:$J$1986,"&gt;="&amp;$A26,Dados!$J$1:$J$1986,"&lt;="&amp;EOMONTH($A26,0))</f>
        <v/>
      </c>
      <c r="J26" s="95">
        <f>SUM(C26:I26)</f>
        <v/>
      </c>
    </row>
    <row r="27" ht="28" customHeight="1">
      <c r="A27" s="93">
        <f>EOMONTH(A26,1)-DAY(EOMONTH(A26,1))+1</f>
        <v/>
      </c>
      <c r="B27" s="97" t="n"/>
      <c r="C27" s="87">
        <f>SUMIFS(Dados!$I$1:$I$1986,Dados!$K$1:$K$1986,Tp.Despesas!C$7,Dados!$J$1:$J$1986,"&gt;="&amp;$A27,Dados!$J$1:$J$1986,"&lt;="&amp;EOMONTH($A27,0))</f>
        <v/>
      </c>
      <c r="D27" s="87">
        <f>SUMIFS(Dados!$I$1:$I$1986,Dados!$K$1:$K$1986,Tp.Despesas!D$7,Dados!$J$1:$J$1986,"&gt;="&amp;$A27,Dados!$J$1:$J$1986,"&lt;="&amp;EOMONTH($A27,0))</f>
        <v/>
      </c>
      <c r="E27" s="87">
        <f>SUMIFS(Dados!$I$1:$I$1986,Dados!$K$1:$K$1986,Tp.Despesas!E$7,Dados!$J$1:$J$1986,"&gt;="&amp;$A27,Dados!$J$1:$J$1986,"&lt;="&amp;EOMONTH($A27,0))</f>
        <v/>
      </c>
      <c r="F27" s="87">
        <f>SUMIFS(Dados!$I$1:$I$1986,Dados!$K$1:$K$1986,Tp.Despesas!F$7,Dados!$J$1:$J$1986,"&gt;="&amp;$A27,Dados!$J$1:$J$1986,"&lt;="&amp;EOMONTH($A27,0))</f>
        <v/>
      </c>
      <c r="G27" s="87">
        <f>SUMIFS(Dados!$I$1:$I$1986,Dados!$K$1:$K$1986,Tp.Despesas!G$7,Dados!$J$1:$J$1986,"&gt;="&amp;$A27,Dados!$J$1:$J$1986,"&lt;="&amp;EOMONTH($A27,0))</f>
        <v/>
      </c>
      <c r="H27" s="87">
        <f>SUMIFS(Dados!$I$1:$I$1986,Dados!$K$1:$K$1986,Tp.Despesas!H$7,Dados!$J$1:$J$1986,"&gt;="&amp;$A27,Dados!$J$1:$J$1986,"&lt;="&amp;EOMONTH($A27,0))</f>
        <v/>
      </c>
      <c r="I27" s="87">
        <f>SUMIFS(Dados!$I$1:$I$1986,Dados!$K$1:$K$1986,Tp.Despesas!I$7,Dados!$J$1:$J$1986,"&gt;="&amp;$A27,Dados!$J$1:$J$1986,"&lt;="&amp;EOMONTH($A27,0))</f>
        <v/>
      </c>
      <c r="J27" s="95">
        <f>SUM(C27:I27)</f>
        <v/>
      </c>
    </row>
    <row r="28" ht="28" customHeight="1">
      <c r="A28" s="93">
        <f>EOMONTH(A27,1)-DAY(EOMONTH(A27,1))+1</f>
        <v/>
      </c>
      <c r="B28" s="97" t="n"/>
      <c r="C28" s="87">
        <f>SUMIFS(Dados!$I$1:$I$1986,Dados!$K$1:$K$1986,Tp.Despesas!C$7,Dados!$J$1:$J$1986,"&gt;="&amp;$A28,Dados!$J$1:$J$1986,"&lt;="&amp;EOMONTH($A28,0))</f>
        <v/>
      </c>
      <c r="D28" s="87">
        <f>SUMIFS(Dados!$I$1:$I$1986,Dados!$K$1:$K$1986,Tp.Despesas!D$7,Dados!$J$1:$J$1986,"&gt;="&amp;$A28,Dados!$J$1:$J$1986,"&lt;="&amp;EOMONTH($A28,0))</f>
        <v/>
      </c>
      <c r="E28" s="87">
        <f>SUMIFS(Dados!$I$1:$I$1986,Dados!$K$1:$K$1986,Tp.Despesas!E$7,Dados!$J$1:$J$1986,"&gt;="&amp;$A28,Dados!$J$1:$J$1986,"&lt;="&amp;EOMONTH($A28,0))</f>
        <v/>
      </c>
      <c r="F28" s="87">
        <f>SUMIFS(Dados!$I$1:$I$1986,Dados!$K$1:$K$1986,Tp.Despesas!F$7,Dados!$J$1:$J$1986,"&gt;="&amp;$A28,Dados!$J$1:$J$1986,"&lt;="&amp;EOMONTH($A28,0))</f>
        <v/>
      </c>
      <c r="G28" s="87">
        <f>SUMIFS(Dados!$I$1:$I$1986,Dados!$K$1:$K$1986,Tp.Despesas!G$7,Dados!$J$1:$J$1986,"&gt;="&amp;$A28,Dados!$J$1:$J$1986,"&lt;="&amp;EOMONTH($A28,0))</f>
        <v/>
      </c>
      <c r="H28" s="87">
        <f>SUMIFS(Dados!$I$1:$I$1986,Dados!$K$1:$K$1986,Tp.Despesas!H$7,Dados!$J$1:$J$1986,"&gt;="&amp;$A28,Dados!$J$1:$J$1986,"&lt;="&amp;EOMONTH($A28,0))</f>
        <v/>
      </c>
      <c r="I28" s="87">
        <f>SUMIFS(Dados!$I$1:$I$1986,Dados!$K$1:$K$1986,Tp.Despesas!I$7,Dados!$J$1:$J$1986,"&gt;="&amp;$A28,Dados!$J$1:$J$1986,"&lt;="&amp;EOMONTH($A28,0))</f>
        <v/>
      </c>
      <c r="J28" s="95">
        <f>SUM(C28:I28)</f>
        <v/>
      </c>
    </row>
    <row r="29" ht="28" customHeight="1">
      <c r="A29" s="93">
        <f>EOMONTH(A28,1)-DAY(EOMONTH(A28,1))+1</f>
        <v/>
      </c>
      <c r="B29" s="97" t="n"/>
      <c r="C29" s="87">
        <f>SUMIFS(Dados!$I$1:$I$1986,Dados!$K$1:$K$1986,Tp.Despesas!C$7,Dados!$J$1:$J$1986,"&gt;="&amp;$A29,Dados!$J$1:$J$1986,"&lt;="&amp;EOMONTH($A29,0))</f>
        <v/>
      </c>
      <c r="D29" s="87">
        <f>SUMIFS(Dados!$I$1:$I$1986,Dados!$K$1:$K$1986,Tp.Despesas!D$7,Dados!$J$1:$J$1986,"&gt;="&amp;$A29,Dados!$J$1:$J$1986,"&lt;="&amp;EOMONTH($A29,0))</f>
        <v/>
      </c>
      <c r="E29" s="87">
        <f>SUMIFS(Dados!$I$1:$I$1986,Dados!$K$1:$K$1986,Tp.Despesas!E$7,Dados!$J$1:$J$1986,"&gt;="&amp;$A29,Dados!$J$1:$J$1986,"&lt;="&amp;EOMONTH($A29,0))</f>
        <v/>
      </c>
      <c r="F29" s="87">
        <f>SUMIFS(Dados!$I$1:$I$1986,Dados!$K$1:$K$1986,Tp.Despesas!F$7,Dados!$J$1:$J$1986,"&gt;="&amp;$A29,Dados!$J$1:$J$1986,"&lt;="&amp;EOMONTH($A29,0))</f>
        <v/>
      </c>
      <c r="G29" s="87">
        <f>SUMIFS(Dados!$I$1:$I$1986,Dados!$K$1:$K$1986,Tp.Despesas!G$7,Dados!$J$1:$J$1986,"&gt;="&amp;$A29,Dados!$J$1:$J$1986,"&lt;="&amp;EOMONTH($A29,0))</f>
        <v/>
      </c>
      <c r="H29" s="87">
        <f>SUMIFS(Dados!$I$1:$I$1986,Dados!$K$1:$K$1986,Tp.Despesas!H$7,Dados!$J$1:$J$1986,"&gt;="&amp;$A29,Dados!$J$1:$J$1986,"&lt;="&amp;EOMONTH($A29,0))</f>
        <v/>
      </c>
      <c r="I29" s="87">
        <f>SUMIFS(Dados!$I$1:$I$1986,Dados!$K$1:$K$1986,Tp.Despesas!I$7,Dados!$J$1:$J$1986,"&gt;="&amp;$A29,Dados!$J$1:$J$1986,"&lt;="&amp;EOMONTH($A29,0))</f>
        <v/>
      </c>
      <c r="J29" s="98">
        <f>SUM(C29:I29)</f>
        <v/>
      </c>
    </row>
    <row r="30" ht="28" customHeight="1">
      <c r="A30" s="93">
        <f>EOMONTH(A29,1)-DAY(EOMONTH(A29,1))+1</f>
        <v/>
      </c>
      <c r="B30" s="97" t="n"/>
      <c r="C30" s="87">
        <f>SUMIFS(Dados!$I$1:$I$1986,Dados!$K$1:$K$1986,Tp.Despesas!C$7,Dados!$J$1:$J$1986,"&gt;="&amp;$A30,Dados!$J$1:$J$1986,"&lt;="&amp;EOMONTH($A30,0))</f>
        <v/>
      </c>
      <c r="D30" s="87">
        <f>SUMIFS(Dados!$I$1:$I$1986,Dados!$K$1:$K$1986,Tp.Despesas!D$7,Dados!$J$1:$J$1986,"&gt;="&amp;$A30,Dados!$J$1:$J$1986,"&lt;="&amp;EOMONTH($A30,0))</f>
        <v/>
      </c>
      <c r="E30" s="87">
        <f>SUMIFS(Dados!$I$1:$I$1986,Dados!$K$1:$K$1986,Tp.Despesas!E$7,Dados!$J$1:$J$1986,"&gt;="&amp;$A30,Dados!$J$1:$J$1986,"&lt;="&amp;EOMONTH($A30,0))</f>
        <v/>
      </c>
      <c r="F30" s="87">
        <f>SUMIFS(Dados!$I$1:$I$1986,Dados!$K$1:$K$1986,Tp.Despesas!F$7,Dados!$J$1:$J$1986,"&gt;="&amp;$A30,Dados!$J$1:$J$1986,"&lt;="&amp;EOMONTH($A30,0))</f>
        <v/>
      </c>
      <c r="G30" s="87">
        <f>SUMIFS(Dados!$I$1:$I$1986,Dados!$K$1:$K$1986,Tp.Despesas!G$7,Dados!$J$1:$J$1986,"&gt;="&amp;$A30,Dados!$J$1:$J$1986,"&lt;="&amp;EOMONTH($A30,0))</f>
        <v/>
      </c>
      <c r="H30" s="87">
        <f>SUMIFS(Dados!$I$1:$I$1986,Dados!$K$1:$K$1986,Tp.Despesas!H$7,Dados!$J$1:$J$1986,"&gt;="&amp;$A30,Dados!$J$1:$J$1986,"&lt;="&amp;EOMONTH($A30,0))</f>
        <v/>
      </c>
      <c r="I30" s="87">
        <f>SUMIFS(Dados!$I$1:$I$1986,Dados!$K$1:$K$1986,Tp.Despesas!I$7,Dados!$J$1:$J$1986,"&gt;="&amp;$A30,Dados!$J$1:$J$1986,"&lt;="&amp;EOMONTH($A30,0))</f>
        <v/>
      </c>
      <c r="J30" s="95">
        <f>SUM(C30:I30)</f>
        <v/>
      </c>
    </row>
    <row r="31" ht="28" customHeight="1">
      <c r="A31" s="93">
        <f>EOMONTH(A30,1)-DAY(EOMONTH(A30,1))+1</f>
        <v/>
      </c>
      <c r="B31" s="97" t="n"/>
      <c r="C31" s="87">
        <f>SUMIFS(Dados!$I$1:$I$1986,Dados!$K$1:$K$1986,Tp.Despesas!C$7,Dados!$J$1:$J$1986,"&gt;="&amp;$A31,Dados!$J$1:$J$1986,"&lt;="&amp;EOMONTH($A31,0))</f>
        <v/>
      </c>
      <c r="D31" s="87">
        <f>SUMIFS(Dados!$I$1:$I$1986,Dados!$K$1:$K$1986,Tp.Despesas!D$7,Dados!$J$1:$J$1986,"&gt;="&amp;$A31,Dados!$J$1:$J$1986,"&lt;="&amp;EOMONTH($A31,0))</f>
        <v/>
      </c>
      <c r="E31" s="87">
        <f>SUMIFS(Dados!$I$1:$I$1986,Dados!$K$1:$K$1986,Tp.Despesas!E$7,Dados!$J$1:$J$1986,"&gt;="&amp;$A31,Dados!$J$1:$J$1986,"&lt;="&amp;EOMONTH($A31,0))</f>
        <v/>
      </c>
      <c r="F31" s="87">
        <f>SUMIFS(Dados!$I$1:$I$1986,Dados!$K$1:$K$1986,Tp.Despesas!F$7,Dados!$J$1:$J$1986,"&gt;="&amp;$A31,Dados!$J$1:$J$1986,"&lt;="&amp;EOMONTH($A31,0))</f>
        <v/>
      </c>
      <c r="G31" s="87">
        <f>SUMIFS(Dados!$I$1:$I$1986,Dados!$K$1:$K$1986,Tp.Despesas!G$7,Dados!$J$1:$J$1986,"&gt;="&amp;$A31,Dados!$J$1:$J$1986,"&lt;="&amp;EOMONTH($A31,0))</f>
        <v/>
      </c>
      <c r="H31" s="87">
        <f>SUMIFS(Dados!$I$1:$I$1986,Dados!$K$1:$K$1986,Tp.Despesas!H$7,Dados!$J$1:$J$1986,"&gt;="&amp;$A31,Dados!$J$1:$J$1986,"&lt;="&amp;EOMONTH($A31,0))</f>
        <v/>
      </c>
      <c r="I31" s="87">
        <f>SUMIFS(Dados!$I$1:$I$1986,Dados!$K$1:$K$1986,Tp.Despesas!I$7,Dados!$J$1:$J$1986,"&gt;="&amp;$A31,Dados!$J$1:$J$1986,"&lt;="&amp;EOMONTH($A31,0))</f>
        <v/>
      </c>
      <c r="J31" s="95">
        <f>SUM(C31:I31)</f>
        <v/>
      </c>
    </row>
    <row r="32" ht="28" customHeight="1">
      <c r="A32" s="93">
        <f>EOMONTH(A31,1)-DAY(EOMONTH(A31,1))+1</f>
        <v/>
      </c>
      <c r="B32" s="97" t="n"/>
      <c r="C32" s="87">
        <f>SUMIFS(Dados!$I$1:$I$1986,Dados!$K$1:$K$1986,Tp.Despesas!C$7,Dados!$J$1:$J$1986,"&gt;="&amp;$A32,Dados!$J$1:$J$1986,"&lt;="&amp;EOMONTH($A32,0))</f>
        <v/>
      </c>
      <c r="D32" s="87">
        <f>SUMIFS(Dados!$I$1:$I$1986,Dados!$K$1:$K$1986,Tp.Despesas!D$7,Dados!$J$1:$J$1986,"&gt;="&amp;$A32,Dados!$J$1:$J$1986,"&lt;="&amp;EOMONTH($A32,0))</f>
        <v/>
      </c>
      <c r="E32" s="87">
        <f>SUMIFS(Dados!$I$1:$I$1986,Dados!$K$1:$K$1986,Tp.Despesas!E$7,Dados!$J$1:$J$1986,"&gt;="&amp;$A32,Dados!$J$1:$J$1986,"&lt;="&amp;EOMONTH($A32,0))</f>
        <v/>
      </c>
      <c r="F32" s="87">
        <f>SUMIFS(Dados!$I$1:$I$1986,Dados!$K$1:$K$1986,Tp.Despesas!F$7,Dados!$J$1:$J$1986,"&gt;="&amp;$A32,Dados!$J$1:$J$1986,"&lt;="&amp;EOMONTH($A32,0))</f>
        <v/>
      </c>
      <c r="G32" s="87">
        <f>SUMIFS(Dados!$I$1:$I$1986,Dados!$K$1:$K$1986,Tp.Despesas!G$7,Dados!$J$1:$J$1986,"&gt;="&amp;$A32,Dados!$J$1:$J$1986,"&lt;="&amp;EOMONTH($A32,0))</f>
        <v/>
      </c>
      <c r="H32" s="87">
        <f>SUMIFS(Dados!$I$1:$I$1986,Dados!$K$1:$K$1986,Tp.Despesas!H$7,Dados!$J$1:$J$1986,"&gt;="&amp;$A32,Dados!$J$1:$J$1986,"&lt;="&amp;EOMONTH($A32,0))</f>
        <v/>
      </c>
      <c r="I32" s="87">
        <f>SUMIFS(Dados!$I$1:$I$1986,Dados!$K$1:$K$1986,Tp.Despesas!I$7,Dados!$J$1:$J$1986,"&gt;="&amp;$A32,Dados!$J$1:$J$1986,"&lt;="&amp;EOMONTH($A32,0))</f>
        <v/>
      </c>
      <c r="J32" s="95">
        <f>SUM(C32:I32)</f>
        <v/>
      </c>
    </row>
    <row r="33" ht="28" customHeight="1">
      <c r="A33" s="93">
        <f>EOMONTH(A32,1)-DAY(EOMONTH(A32,1))+1</f>
        <v/>
      </c>
      <c r="B33" s="97" t="n"/>
      <c r="C33" s="87">
        <f>SUMIFS(Dados!$I$1:$I$1986,Dados!$K$1:$K$1986,Tp.Despesas!C$7,Dados!$J$1:$J$1986,"&gt;="&amp;$A33,Dados!$J$1:$J$1986,"&lt;="&amp;EOMONTH($A33,0))</f>
        <v/>
      </c>
      <c r="D33" s="87">
        <f>SUMIFS(Dados!$I$1:$I$1986,Dados!$K$1:$K$1986,Tp.Despesas!D$7,Dados!$J$1:$J$1986,"&gt;="&amp;$A33,Dados!$J$1:$J$1986,"&lt;="&amp;EOMONTH($A33,0))</f>
        <v/>
      </c>
      <c r="E33" s="87">
        <f>SUMIFS(Dados!$I$1:$I$1986,Dados!$K$1:$K$1986,Tp.Despesas!E$7,Dados!$J$1:$J$1986,"&gt;="&amp;$A33,Dados!$J$1:$J$1986,"&lt;="&amp;EOMONTH($A33,0))</f>
        <v/>
      </c>
      <c r="F33" s="87">
        <f>SUMIFS(Dados!$I$1:$I$1986,Dados!$K$1:$K$1986,Tp.Despesas!F$7,Dados!$J$1:$J$1986,"&gt;="&amp;$A33,Dados!$J$1:$J$1986,"&lt;="&amp;EOMONTH($A33,0))</f>
        <v/>
      </c>
      <c r="G33" s="87">
        <f>SUMIFS(Dados!$I$1:$I$1986,Dados!$K$1:$K$1986,Tp.Despesas!G$7,Dados!$J$1:$J$1986,"&gt;="&amp;$A33,Dados!$J$1:$J$1986,"&lt;="&amp;EOMONTH($A33,0))</f>
        <v/>
      </c>
      <c r="H33" s="87">
        <f>SUMIFS(Dados!$I$1:$I$1986,Dados!$K$1:$K$1986,Tp.Despesas!H$7,Dados!$J$1:$J$1986,"&gt;="&amp;$A33,Dados!$J$1:$J$1986,"&lt;="&amp;EOMONTH($A33,0))</f>
        <v/>
      </c>
      <c r="I33" s="87">
        <f>SUMIFS(Dados!$I$1:$I$1986,Dados!$K$1:$K$1986,Tp.Despesas!I$7,Dados!$J$1:$J$1986,"&gt;="&amp;$A33,Dados!$J$1:$J$1986,"&lt;="&amp;EOMONTH($A33,0))</f>
        <v/>
      </c>
      <c r="J33" s="98">
        <f>SUM(C33:I33)</f>
        <v/>
      </c>
    </row>
    <row r="34" ht="28" customHeight="1">
      <c r="A34" s="93">
        <f>EOMONTH(A33,1)-DAY(EOMONTH(A33,1))+1</f>
        <v/>
      </c>
      <c r="B34" s="97" t="n"/>
      <c r="C34" s="87">
        <f>SUMIFS(Dados!$I$1:$I$1986,Dados!$K$1:$K$1986,Tp.Despesas!C$7,Dados!$J$1:$J$1986,"&gt;="&amp;$A34,Dados!$J$1:$J$1986,"&lt;="&amp;EOMONTH($A34,0))</f>
        <v/>
      </c>
      <c r="D34" s="87">
        <f>SUMIFS(Dados!$I$1:$I$1986,Dados!$K$1:$K$1986,Tp.Despesas!D$7,Dados!$J$1:$J$1986,"&gt;="&amp;$A34,Dados!$J$1:$J$1986,"&lt;="&amp;EOMONTH($A34,0))</f>
        <v/>
      </c>
      <c r="E34" s="87">
        <f>SUMIFS(Dados!$I$1:$I$1986,Dados!$K$1:$K$1986,Tp.Despesas!E$7,Dados!$J$1:$J$1986,"&gt;="&amp;$A34,Dados!$J$1:$J$1986,"&lt;="&amp;EOMONTH($A34,0))</f>
        <v/>
      </c>
      <c r="F34" s="87">
        <f>SUMIFS(Dados!$I$1:$I$1986,Dados!$K$1:$K$1986,Tp.Despesas!F$7,Dados!$J$1:$J$1986,"&gt;="&amp;$A34,Dados!$J$1:$J$1986,"&lt;="&amp;EOMONTH($A34,0))</f>
        <v/>
      </c>
      <c r="G34" s="87">
        <f>SUMIFS(Dados!$I$1:$I$1986,Dados!$K$1:$K$1986,Tp.Despesas!G$7,Dados!$J$1:$J$1986,"&gt;="&amp;$A34,Dados!$J$1:$J$1986,"&lt;="&amp;EOMONTH($A34,0))</f>
        <v/>
      </c>
      <c r="H34" s="87">
        <f>SUMIFS(Dados!$I$1:$I$1986,Dados!$K$1:$K$1986,Tp.Despesas!H$7,Dados!$J$1:$J$1986,"&gt;="&amp;$A34,Dados!$J$1:$J$1986,"&lt;="&amp;EOMONTH($A34,0))</f>
        <v/>
      </c>
      <c r="I34" s="87">
        <f>SUMIFS(Dados!$I$1:$I$1986,Dados!$K$1:$K$1986,Tp.Despesas!I$7,Dados!$J$1:$J$1986,"&gt;="&amp;$A34,Dados!$J$1:$J$1986,"&lt;="&amp;EOMONTH($A34,0))</f>
        <v/>
      </c>
      <c r="J34" s="95">
        <f>SUM(C34:I34)</f>
        <v/>
      </c>
    </row>
    <row r="35" ht="28" customHeight="1">
      <c r="A35" s="93">
        <f>EOMONTH(A34,1)-DAY(EOMONTH(A34,1))+1</f>
        <v/>
      </c>
      <c r="B35" s="97" t="n"/>
      <c r="C35" s="87">
        <f>SUMIFS(Dados!$I$1:$I$1986,Dados!$K$1:$K$1986,Tp.Despesas!C$7,Dados!$J$1:$J$1986,"&gt;="&amp;$A35,Dados!$J$1:$J$1986,"&lt;="&amp;EOMONTH($A35,0))</f>
        <v/>
      </c>
      <c r="D35" s="87">
        <f>SUMIFS(Dados!$I$1:$I$1986,Dados!$K$1:$K$1986,Tp.Despesas!D$7,Dados!$J$1:$J$1986,"&gt;="&amp;$A35,Dados!$J$1:$J$1986,"&lt;="&amp;EOMONTH($A35,0))</f>
        <v/>
      </c>
      <c r="E35" s="87">
        <f>SUMIFS(Dados!$I$1:$I$1986,Dados!$K$1:$K$1986,Tp.Despesas!E$7,Dados!$J$1:$J$1986,"&gt;="&amp;$A35,Dados!$J$1:$J$1986,"&lt;="&amp;EOMONTH($A35,0))</f>
        <v/>
      </c>
      <c r="F35" s="87">
        <f>SUMIFS(Dados!$I$1:$I$1986,Dados!$K$1:$K$1986,Tp.Despesas!F$7,Dados!$J$1:$J$1986,"&gt;="&amp;$A35,Dados!$J$1:$J$1986,"&lt;="&amp;EOMONTH($A35,0))</f>
        <v/>
      </c>
      <c r="G35" s="87">
        <f>SUMIFS(Dados!$I$1:$I$1986,Dados!$K$1:$K$1986,Tp.Despesas!G$7,Dados!$J$1:$J$1986,"&gt;="&amp;$A35,Dados!$J$1:$J$1986,"&lt;="&amp;EOMONTH($A35,0))</f>
        <v/>
      </c>
      <c r="H35" s="87">
        <f>SUMIFS(Dados!$I$1:$I$1986,Dados!$K$1:$K$1986,Tp.Despesas!H$7,Dados!$J$1:$J$1986,"&gt;="&amp;$A35,Dados!$J$1:$J$1986,"&lt;="&amp;EOMONTH($A35,0))</f>
        <v/>
      </c>
      <c r="I35" s="87">
        <f>SUMIFS(Dados!$I$1:$I$1986,Dados!$K$1:$K$1986,Tp.Despesas!I$7,Dados!$J$1:$J$1986,"&gt;="&amp;$A35,Dados!$J$1:$J$1986,"&lt;="&amp;EOMONTH($A35,0))</f>
        <v/>
      </c>
      <c r="J35" s="95">
        <f>SUM(C35:I35)</f>
        <v/>
      </c>
    </row>
    <row r="36" ht="28" customHeight="1">
      <c r="A36" s="93">
        <f>EOMONTH(A35,1)-DAY(EOMONTH(A35,1))+1</f>
        <v/>
      </c>
      <c r="B36" s="97" t="n"/>
      <c r="C36" s="87">
        <f>SUMIFS(Dados!$I$1:$I$1986,Dados!$K$1:$K$1986,Tp.Despesas!C$7,Dados!$J$1:$J$1986,"&gt;="&amp;$A36,Dados!$J$1:$J$1986,"&lt;="&amp;EOMONTH($A36,0))</f>
        <v/>
      </c>
      <c r="D36" s="87">
        <f>SUMIFS(Dados!$I$1:$I$1986,Dados!$K$1:$K$1986,Tp.Despesas!D$7,Dados!$J$1:$J$1986,"&gt;="&amp;$A36,Dados!$J$1:$J$1986,"&lt;="&amp;EOMONTH($A36,0))</f>
        <v/>
      </c>
      <c r="E36" s="87">
        <f>SUMIFS(Dados!$I$1:$I$1986,Dados!$K$1:$K$1986,Tp.Despesas!E$7,Dados!$J$1:$J$1986,"&gt;="&amp;$A36,Dados!$J$1:$J$1986,"&lt;="&amp;EOMONTH($A36,0))</f>
        <v/>
      </c>
      <c r="F36" s="87">
        <f>SUMIFS(Dados!$I$1:$I$1986,Dados!$K$1:$K$1986,Tp.Despesas!F$7,Dados!$J$1:$J$1986,"&gt;="&amp;$A36,Dados!$J$1:$J$1986,"&lt;="&amp;EOMONTH($A36,0))</f>
        <v/>
      </c>
      <c r="G36" s="87">
        <f>SUMIFS(Dados!$I$1:$I$1986,Dados!$K$1:$K$1986,Tp.Despesas!G$7,Dados!$J$1:$J$1986,"&gt;="&amp;$A36,Dados!$J$1:$J$1986,"&lt;="&amp;EOMONTH($A36,0))</f>
        <v/>
      </c>
      <c r="H36" s="87">
        <f>SUMIFS(Dados!$I$1:$I$1986,Dados!$K$1:$K$1986,Tp.Despesas!H$7,Dados!$J$1:$J$1986,"&gt;="&amp;$A36,Dados!$J$1:$J$1986,"&lt;="&amp;EOMONTH($A36,0))</f>
        <v/>
      </c>
      <c r="I36" s="87">
        <f>SUMIFS(Dados!$I$1:$I$1986,Dados!$K$1:$K$1986,Tp.Despesas!I$7,Dados!$J$1:$J$1986,"&gt;="&amp;$A36,Dados!$J$1:$J$1986,"&lt;="&amp;EOMONTH($A36,0))</f>
        <v/>
      </c>
      <c r="J36" s="95">
        <f>SUM(C36:I36)</f>
        <v/>
      </c>
    </row>
    <row r="37" ht="28" customHeight="1">
      <c r="A37" s="93">
        <f>EOMONTH(A36,1)-DAY(EOMONTH(A36,1))+1</f>
        <v/>
      </c>
      <c r="B37" s="97" t="n"/>
      <c r="C37" s="87">
        <f>SUMIFS(Dados!$I$1:$I$1986,Dados!$K$1:$K$1986,Tp.Despesas!C$7,Dados!$J$1:$J$1986,"&gt;="&amp;$A37,Dados!$J$1:$J$1986,"&lt;="&amp;EOMONTH($A37,0))</f>
        <v/>
      </c>
      <c r="D37" s="87">
        <f>SUMIFS(Dados!$I$1:$I$1986,Dados!$K$1:$K$1986,Tp.Despesas!D$7,Dados!$J$1:$J$1986,"&gt;="&amp;$A37,Dados!$J$1:$J$1986,"&lt;="&amp;EOMONTH($A37,0))</f>
        <v/>
      </c>
      <c r="E37" s="87">
        <f>SUMIFS(Dados!$I$1:$I$1986,Dados!$K$1:$K$1986,Tp.Despesas!E$7,Dados!$J$1:$J$1986,"&gt;="&amp;$A37,Dados!$J$1:$J$1986,"&lt;="&amp;EOMONTH($A37,0))</f>
        <v/>
      </c>
      <c r="F37" s="87">
        <f>SUMIFS(Dados!$I$1:$I$1986,Dados!$K$1:$K$1986,Tp.Despesas!F$7,Dados!$J$1:$J$1986,"&gt;="&amp;$A37,Dados!$J$1:$J$1986,"&lt;="&amp;EOMONTH($A37,0))</f>
        <v/>
      </c>
      <c r="G37" s="87">
        <f>SUMIFS(Dados!$I$1:$I$1986,Dados!$K$1:$K$1986,Tp.Despesas!G$7,Dados!$J$1:$J$1986,"&gt;="&amp;$A37,Dados!$J$1:$J$1986,"&lt;="&amp;EOMONTH($A37,0))</f>
        <v/>
      </c>
      <c r="H37" s="87">
        <f>SUMIFS(Dados!$I$1:$I$1986,Dados!$K$1:$K$1986,Tp.Despesas!H$7,Dados!$J$1:$J$1986,"&gt;="&amp;$A37,Dados!$J$1:$J$1986,"&lt;="&amp;EOMONTH($A37,0))</f>
        <v/>
      </c>
      <c r="I37" s="87">
        <f>SUMIFS(Dados!$I$1:$I$1986,Dados!$K$1:$K$1986,Tp.Despesas!I$7,Dados!$J$1:$J$1986,"&gt;="&amp;$A37,Dados!$J$1:$J$1986,"&lt;="&amp;EOMONTH($A37,0))</f>
        <v/>
      </c>
      <c r="J37" s="95">
        <f>SUM(C37:I37)</f>
        <v/>
      </c>
    </row>
    <row r="38" ht="28" customHeight="1">
      <c r="A38" s="93">
        <f>EOMONTH(A37,1)-DAY(EOMONTH(A37,1))+1</f>
        <v/>
      </c>
      <c r="B38" s="97" t="n"/>
      <c r="C38" s="87">
        <f>SUMIFS(Dados!$I$1:$I$1986,Dados!$K$1:$K$1986,Tp.Despesas!C$7,Dados!$J$1:$J$1986,"&gt;="&amp;$A38,Dados!$J$1:$J$1986,"&lt;="&amp;EOMONTH($A38,0))</f>
        <v/>
      </c>
      <c r="D38" s="87">
        <f>SUMIFS(Dados!$I$1:$I$1986,Dados!$K$1:$K$1986,Tp.Despesas!D$7,Dados!$J$1:$J$1986,"&gt;="&amp;$A38,Dados!$J$1:$J$1986,"&lt;="&amp;EOMONTH($A38,0))</f>
        <v/>
      </c>
      <c r="E38" s="87">
        <f>SUMIFS(Dados!$I$1:$I$1986,Dados!$K$1:$K$1986,Tp.Despesas!E$7,Dados!$J$1:$J$1986,"&gt;="&amp;$A38,Dados!$J$1:$J$1986,"&lt;="&amp;EOMONTH($A38,0))</f>
        <v/>
      </c>
      <c r="F38" s="87">
        <f>SUMIFS(Dados!$I$1:$I$1986,Dados!$K$1:$K$1986,Tp.Despesas!F$7,Dados!$J$1:$J$1986,"&gt;="&amp;$A38,Dados!$J$1:$J$1986,"&lt;="&amp;EOMONTH($A38,0))</f>
        <v/>
      </c>
      <c r="G38" s="87">
        <f>SUMIFS(Dados!$I$1:$I$1986,Dados!$K$1:$K$1986,Tp.Despesas!G$7,Dados!$J$1:$J$1986,"&gt;="&amp;$A38,Dados!$J$1:$J$1986,"&lt;="&amp;EOMONTH($A38,0))</f>
        <v/>
      </c>
      <c r="H38" s="87">
        <f>SUMIFS(Dados!$I$1:$I$1986,Dados!$K$1:$K$1986,Tp.Despesas!H$7,Dados!$J$1:$J$1986,"&gt;="&amp;$A38,Dados!$J$1:$J$1986,"&lt;="&amp;EOMONTH($A38,0))</f>
        <v/>
      </c>
      <c r="I38" s="87">
        <f>SUMIFS(Dados!$I$1:$I$1986,Dados!$K$1:$K$1986,Tp.Despesas!I$7,Dados!$J$1:$J$1986,"&gt;="&amp;$A38,Dados!$J$1:$J$1986,"&lt;="&amp;EOMONTH($A38,0))</f>
        <v/>
      </c>
      <c r="J38" s="95">
        <f>SUM(C38:I38)</f>
        <v/>
      </c>
    </row>
    <row r="39" ht="28" customHeight="1">
      <c r="A39" s="93">
        <f>EOMONTH(A38,1)-DAY(EOMONTH(A38,1))+1</f>
        <v/>
      </c>
      <c r="B39" s="97" t="n"/>
      <c r="C39" s="87">
        <f>SUMIFS(Dados!$I$1:$I$1986,Dados!$K$1:$K$1986,Tp.Despesas!C$7,Dados!$J$1:$J$1986,"&gt;="&amp;$A39,Dados!$J$1:$J$1986,"&lt;="&amp;EOMONTH($A39,0))</f>
        <v/>
      </c>
      <c r="D39" s="87">
        <f>SUMIFS(Dados!$I$1:$I$1986,Dados!$K$1:$K$1986,Tp.Despesas!D$7,Dados!$J$1:$J$1986,"&gt;="&amp;$A39,Dados!$J$1:$J$1986,"&lt;="&amp;EOMONTH($A39,0))</f>
        <v/>
      </c>
      <c r="E39" s="87">
        <f>SUMIFS(Dados!$I$1:$I$1986,Dados!$K$1:$K$1986,Tp.Despesas!E$7,Dados!$J$1:$J$1986,"&gt;="&amp;$A39,Dados!$J$1:$J$1986,"&lt;="&amp;EOMONTH($A39,0))</f>
        <v/>
      </c>
      <c r="F39" s="87">
        <f>SUMIFS(Dados!$I$1:$I$1986,Dados!$K$1:$K$1986,Tp.Despesas!F$7,Dados!$J$1:$J$1986,"&gt;="&amp;$A39,Dados!$J$1:$J$1986,"&lt;="&amp;EOMONTH($A39,0))</f>
        <v/>
      </c>
      <c r="G39" s="87">
        <f>SUMIFS(Dados!$I$1:$I$1986,Dados!$K$1:$K$1986,Tp.Despesas!G$7,Dados!$J$1:$J$1986,"&gt;="&amp;$A39,Dados!$J$1:$J$1986,"&lt;="&amp;EOMONTH($A39,0))</f>
        <v/>
      </c>
      <c r="H39" s="87">
        <f>SUMIFS(Dados!$I$1:$I$1986,Dados!$K$1:$K$1986,Tp.Despesas!H$7,Dados!$J$1:$J$1986,"&gt;="&amp;$A39,Dados!$J$1:$J$1986,"&lt;="&amp;EOMONTH($A39,0))</f>
        <v/>
      </c>
      <c r="I39" s="87">
        <f>SUMIFS(Dados!$I$1:$I$1986,Dados!$K$1:$K$1986,Tp.Despesas!I$7,Dados!$J$1:$J$1986,"&gt;="&amp;$A39,Dados!$J$1:$J$1986,"&lt;="&amp;EOMONTH($A39,0))</f>
        <v/>
      </c>
      <c r="J39" s="95">
        <f>SUM(C39:I39)</f>
        <v/>
      </c>
    </row>
    <row r="40" ht="28" customHeight="1">
      <c r="A40" s="93">
        <f>EOMONTH(A39,1)-DAY(EOMONTH(A39,1))+1</f>
        <v/>
      </c>
      <c r="B40" s="97" t="n"/>
      <c r="C40" s="87">
        <f>SUMIFS(Dados!$I$1:$I$1986,Dados!$K$1:$K$1986,Tp.Despesas!C$7,Dados!$J$1:$J$1986,"&gt;="&amp;$A40,Dados!$J$1:$J$1986,"&lt;="&amp;EOMONTH($A40,0))</f>
        <v/>
      </c>
      <c r="D40" s="87">
        <f>SUMIFS(Dados!$I$1:$I$1986,Dados!$K$1:$K$1986,Tp.Despesas!D$7,Dados!$J$1:$J$1986,"&gt;="&amp;$A40,Dados!$J$1:$J$1986,"&lt;="&amp;EOMONTH($A40,0))</f>
        <v/>
      </c>
      <c r="E40" s="87">
        <f>SUMIFS(Dados!$I$1:$I$1986,Dados!$K$1:$K$1986,Tp.Despesas!E$7,Dados!$J$1:$J$1986,"&gt;="&amp;$A40,Dados!$J$1:$J$1986,"&lt;="&amp;EOMONTH($A40,0))</f>
        <v/>
      </c>
      <c r="F40" s="87">
        <f>SUMIFS(Dados!$I$1:$I$1986,Dados!$K$1:$K$1986,Tp.Despesas!F$7,Dados!$J$1:$J$1986,"&gt;="&amp;$A40,Dados!$J$1:$J$1986,"&lt;="&amp;EOMONTH($A40,0))</f>
        <v/>
      </c>
      <c r="G40" s="87">
        <f>SUMIFS(Dados!$I$1:$I$1986,Dados!$K$1:$K$1986,Tp.Despesas!G$7,Dados!$J$1:$J$1986,"&gt;="&amp;$A40,Dados!$J$1:$J$1986,"&lt;="&amp;EOMONTH($A40,0))</f>
        <v/>
      </c>
      <c r="H40" s="87">
        <f>SUMIFS(Dados!$I$1:$I$1986,Dados!$K$1:$K$1986,Tp.Despesas!H$7,Dados!$J$1:$J$1986,"&gt;="&amp;$A40,Dados!$J$1:$J$1986,"&lt;="&amp;EOMONTH($A40,0))</f>
        <v/>
      </c>
      <c r="I40" s="87">
        <f>SUMIFS(Dados!$I$1:$I$1986,Dados!$K$1:$K$1986,Tp.Despesas!I$7,Dados!$J$1:$J$1986,"&gt;="&amp;$A40,Dados!$J$1:$J$1986,"&lt;="&amp;EOMONTH($A40,0))</f>
        <v/>
      </c>
      <c r="J40" s="95">
        <f>SUM(C40:I40)</f>
        <v/>
      </c>
    </row>
    <row r="41" ht="28" customHeight="1">
      <c r="A41" s="93">
        <f>EOMONTH(A40,1)-DAY(EOMONTH(A40,1))+1</f>
        <v/>
      </c>
      <c r="B41" s="97" t="n"/>
      <c r="C41" s="87">
        <f>SUMIFS(Dados!$I$1:$I$1986,Dados!$K$1:$K$1986,Tp.Despesas!C$7,Dados!$J$1:$J$1986,"&gt;="&amp;$A41,Dados!$J$1:$J$1986,"&lt;="&amp;EOMONTH($A41,0))</f>
        <v/>
      </c>
      <c r="D41" s="87">
        <f>SUMIFS(Dados!$I$1:$I$1986,Dados!$K$1:$K$1986,Tp.Despesas!D$7,Dados!$J$1:$J$1986,"&gt;="&amp;$A41,Dados!$J$1:$J$1986,"&lt;="&amp;EOMONTH($A41,0))</f>
        <v/>
      </c>
      <c r="E41" s="87">
        <f>SUMIFS(Dados!$I$1:$I$1986,Dados!$K$1:$K$1986,Tp.Despesas!E$7,Dados!$J$1:$J$1986,"&gt;="&amp;$A41,Dados!$J$1:$J$1986,"&lt;="&amp;EOMONTH($A41,0))</f>
        <v/>
      </c>
      <c r="F41" s="87">
        <f>SUMIFS(Dados!$I$1:$I$1986,Dados!$K$1:$K$1986,Tp.Despesas!F$7,Dados!$J$1:$J$1986,"&gt;="&amp;$A41,Dados!$J$1:$J$1986,"&lt;="&amp;EOMONTH($A41,0))</f>
        <v/>
      </c>
      <c r="G41" s="87">
        <f>SUMIFS(Dados!$I$1:$I$1986,Dados!$K$1:$K$1986,Tp.Despesas!G$7,Dados!$J$1:$J$1986,"&gt;="&amp;$A41,Dados!$J$1:$J$1986,"&lt;="&amp;EOMONTH($A41,0))</f>
        <v/>
      </c>
      <c r="H41" s="87">
        <f>SUMIFS(Dados!$I$1:$I$1986,Dados!$K$1:$K$1986,Tp.Despesas!H$7,Dados!$J$1:$J$1986,"&gt;="&amp;$A41,Dados!$J$1:$J$1986,"&lt;="&amp;EOMONTH($A41,0))</f>
        <v/>
      </c>
      <c r="I41" s="87">
        <f>SUMIFS(Dados!$I$1:$I$1986,Dados!$K$1:$K$1986,Tp.Despesas!I$7,Dados!$J$1:$J$1986,"&gt;="&amp;$A41,Dados!$J$1:$J$1986,"&lt;="&amp;EOMONTH($A41,0))</f>
        <v/>
      </c>
      <c r="J41" s="98">
        <f>SUM(C41:I41)</f>
        <v/>
      </c>
    </row>
    <row r="42" ht="28" customHeight="1">
      <c r="A42" s="93">
        <f>EOMONTH(A41,1)-DAY(EOMONTH(A41,1))+1</f>
        <v/>
      </c>
      <c r="B42" s="97" t="n"/>
      <c r="C42" s="87">
        <f>SUMIFS(Dados!$I$1:$I$1986,Dados!$K$1:$K$1986,Tp.Despesas!C$7,Dados!$J$1:$J$1986,"&gt;="&amp;$A42,Dados!$J$1:$J$1986,"&lt;="&amp;EOMONTH($A42,0))</f>
        <v/>
      </c>
      <c r="D42" s="87">
        <f>SUMIFS(Dados!$I$1:$I$1986,Dados!$K$1:$K$1986,Tp.Despesas!D$7,Dados!$J$1:$J$1986,"&gt;="&amp;$A42,Dados!$J$1:$J$1986,"&lt;="&amp;EOMONTH($A42,0))</f>
        <v/>
      </c>
      <c r="E42" s="87">
        <f>SUMIFS(Dados!$I$1:$I$1986,Dados!$K$1:$K$1986,Tp.Despesas!E$7,Dados!$J$1:$J$1986,"&gt;="&amp;$A42,Dados!$J$1:$J$1986,"&lt;="&amp;EOMONTH($A42,0))</f>
        <v/>
      </c>
      <c r="F42" s="87">
        <f>SUMIFS(Dados!$I$1:$I$1986,Dados!$K$1:$K$1986,Tp.Despesas!F$7,Dados!$J$1:$J$1986,"&gt;="&amp;$A42,Dados!$J$1:$J$1986,"&lt;="&amp;EOMONTH($A42,0))</f>
        <v/>
      </c>
      <c r="G42" s="87">
        <f>SUMIFS(Dados!$I$1:$I$1986,Dados!$K$1:$K$1986,Tp.Despesas!G$7,Dados!$J$1:$J$1986,"&gt;="&amp;$A42,Dados!$J$1:$J$1986,"&lt;="&amp;EOMONTH($A42,0))</f>
        <v/>
      </c>
      <c r="H42" s="87">
        <f>SUMIFS(Dados!$I$1:$I$1986,Dados!$K$1:$K$1986,Tp.Despesas!H$7,Dados!$J$1:$J$1986,"&gt;="&amp;$A42,Dados!$J$1:$J$1986,"&lt;="&amp;EOMONTH($A42,0))</f>
        <v/>
      </c>
      <c r="I42" s="87">
        <f>SUMIFS(Dados!$I$1:$I$1986,Dados!$K$1:$K$1986,Tp.Despesas!I$7,Dados!$J$1:$J$1986,"&gt;="&amp;$A42,Dados!$J$1:$J$1986,"&lt;="&amp;EOMONTH($A42,0))</f>
        <v/>
      </c>
      <c r="J42" s="95">
        <f>SUM(C42:I42)</f>
        <v/>
      </c>
    </row>
    <row r="43" ht="28" customHeight="1">
      <c r="A43" s="93">
        <f>EOMONTH(A42,1)-DAY(EOMONTH(A42,1))+1</f>
        <v/>
      </c>
      <c r="B43" s="97" t="n"/>
      <c r="C43" s="87">
        <f>SUMIFS(Dados!$I$1:$I$1986,Dados!$K$1:$K$1986,Tp.Despesas!C$7,Dados!$J$1:$J$1986,"&gt;="&amp;$A43,Dados!$J$1:$J$1986,"&lt;="&amp;EOMONTH($A43,0))</f>
        <v/>
      </c>
      <c r="D43" s="87">
        <f>SUMIFS(Dados!$I$1:$I$1986,Dados!$K$1:$K$1986,Tp.Despesas!D$7,Dados!$J$1:$J$1986,"&gt;="&amp;$A43,Dados!$J$1:$J$1986,"&lt;="&amp;EOMONTH($A43,0))</f>
        <v/>
      </c>
      <c r="E43" s="87">
        <f>SUMIFS(Dados!$I$1:$I$1986,Dados!$K$1:$K$1986,Tp.Despesas!E$7,Dados!$J$1:$J$1986,"&gt;="&amp;$A43,Dados!$J$1:$J$1986,"&lt;="&amp;EOMONTH($A43,0))</f>
        <v/>
      </c>
      <c r="F43" s="87">
        <f>SUMIFS(Dados!$I$1:$I$1986,Dados!$K$1:$K$1986,Tp.Despesas!F$7,Dados!$J$1:$J$1986,"&gt;="&amp;$A43,Dados!$J$1:$J$1986,"&lt;="&amp;EOMONTH($A43,0))</f>
        <v/>
      </c>
      <c r="G43" s="87">
        <f>SUMIFS(Dados!$I$1:$I$1986,Dados!$K$1:$K$1986,Tp.Despesas!G$7,Dados!$J$1:$J$1986,"&gt;="&amp;$A43,Dados!$J$1:$J$1986,"&lt;="&amp;EOMONTH($A43,0))</f>
        <v/>
      </c>
      <c r="H43" s="87">
        <f>SUMIFS(Dados!$I$1:$I$1986,Dados!$K$1:$K$1986,Tp.Despesas!H$7,Dados!$J$1:$J$1986,"&gt;="&amp;$A43,Dados!$J$1:$J$1986,"&lt;="&amp;EOMONTH($A43,0))</f>
        <v/>
      </c>
      <c r="I43" s="87">
        <f>SUMIFS(Dados!$I$1:$I$1986,Dados!$K$1:$K$1986,Tp.Despesas!I$7,Dados!$J$1:$J$1986,"&gt;="&amp;$A43,Dados!$J$1:$J$1986,"&lt;="&amp;EOMONTH($A43,0))</f>
        <v/>
      </c>
      <c r="J43" s="95">
        <f>SUM(C43:I43)</f>
        <v/>
      </c>
    </row>
    <row r="44" ht="28" customHeight="1" thickBot="1">
      <c r="A44" s="93">
        <f>EOMONTH(A43,1)-DAY(EOMONTH(A43,1))+1</f>
        <v/>
      </c>
      <c r="B44" s="97" t="n"/>
      <c r="C44" s="87">
        <f>SUMIFS(Dados!$I$1:$I$1986,Dados!$K$1:$K$1986,Tp.Despesas!C$7,Dados!$J$1:$J$1986,"&gt;="&amp;$A44,Dados!$J$1:$J$1986,"&lt;="&amp;EOMONTH($A44,0))</f>
        <v/>
      </c>
      <c r="D44" s="87">
        <f>SUMIFS(Dados!$I$1:$I$1986,Dados!$K$1:$K$1986,Tp.Despesas!D$7,Dados!$J$1:$J$1986,"&gt;="&amp;$A44,Dados!$J$1:$J$1986,"&lt;="&amp;EOMONTH($A44,0))</f>
        <v/>
      </c>
      <c r="E44" s="87">
        <f>SUMIFS(Dados!$I$1:$I$1986,Dados!$K$1:$K$1986,Tp.Despesas!E$7,Dados!$J$1:$J$1986,"&gt;="&amp;$A44,Dados!$J$1:$J$1986,"&lt;="&amp;EOMONTH($A44,0))</f>
        <v/>
      </c>
      <c r="F44" s="87">
        <f>SUMIFS(Dados!$I$1:$I$1986,Dados!$K$1:$K$1986,Tp.Despesas!F$7,Dados!$J$1:$J$1986,"&gt;="&amp;$A44,Dados!$J$1:$J$1986,"&lt;="&amp;EOMONTH($A44,0))</f>
        <v/>
      </c>
      <c r="G44" s="87">
        <f>SUMIFS(Dados!$I$1:$I$1986,Dados!$K$1:$K$1986,Tp.Despesas!G$7,Dados!$J$1:$J$1986,"&gt;="&amp;$A44,Dados!$J$1:$J$1986,"&lt;="&amp;EOMONTH($A44,0))</f>
        <v/>
      </c>
      <c r="H44" s="87">
        <f>SUMIFS(Dados!$I$1:$I$1986,Dados!$K$1:$K$1986,Tp.Despesas!H$7,Dados!$J$1:$J$1986,"&gt;="&amp;$A44,Dados!$J$1:$J$1986,"&lt;="&amp;EOMONTH($A44,0))</f>
        <v/>
      </c>
      <c r="I44" s="87">
        <f>SUMIFS(Dados!$I$1:$I$1986,Dados!$K$1:$K$1986,Tp.Despesas!I$7,Dados!$J$1:$J$1986,"&gt;="&amp;$A44,Dados!$J$1:$J$1986,"&lt;="&amp;EOMONTH($A44,0))</f>
        <v/>
      </c>
      <c r="J44" s="95">
        <f>SUM(C44:I44)</f>
        <v/>
      </c>
    </row>
    <row r="45" ht="34" customHeight="1" thickBot="1" thickTop="1">
      <c r="A45" s="69" t="inlineStr">
        <is>
          <t>TOTAL GERAL</t>
        </is>
      </c>
      <c r="B45" s="70" t="n"/>
      <c r="C45" s="99">
        <f>SUM(C9:C44)</f>
        <v/>
      </c>
      <c r="D45" s="99">
        <f>SUM(D9:D44)</f>
        <v/>
      </c>
      <c r="E45" s="99">
        <f>SUM(E9:E44)</f>
        <v/>
      </c>
      <c r="F45" s="99">
        <f>SUM(F9:F44)</f>
        <v/>
      </c>
      <c r="G45" s="99">
        <f>SUM(G9:G44)</f>
        <v/>
      </c>
      <c r="H45" s="99">
        <f>SUM(H9:H44)</f>
        <v/>
      </c>
      <c r="I45" s="99">
        <f>SUM(I9:I44)</f>
        <v/>
      </c>
      <c r="J45" s="100">
        <f>SUM(J9:J44)</f>
        <v/>
      </c>
    </row>
    <row r="46" ht="17" customHeight="1" thickBot="1">
      <c r="A46" s="71" t="n"/>
      <c r="B46" s="72" t="n"/>
      <c r="C46" s="101">
        <f>C45/$J$45</f>
        <v/>
      </c>
      <c r="D46" s="101">
        <f>D45/$J$45</f>
        <v/>
      </c>
      <c r="E46" s="101">
        <f>E45/$J$45</f>
        <v/>
      </c>
      <c r="F46" s="101">
        <f>F45/$J$45</f>
        <v/>
      </c>
      <c r="G46" s="101">
        <f>G45/$J$45</f>
        <v/>
      </c>
      <c r="H46" s="101">
        <f>H45/$J$45</f>
        <v/>
      </c>
      <c r="I46" s="101">
        <f>I45/$J$45</f>
        <v/>
      </c>
      <c r="J46" s="29">
        <f>J45/$J$45</f>
        <v/>
      </c>
    </row>
    <row r="48">
      <c r="J48" s="82">
        <f>RESUMO!L80</f>
        <v/>
      </c>
    </row>
    <row r="49">
      <c r="J49" s="76">
        <f>J48-J45</f>
        <v/>
      </c>
    </row>
    <row r="50">
      <c r="J50" s="32" t="n"/>
    </row>
  </sheetData>
  <mergeCells count="3">
    <mergeCell ref="A45:B46"/>
    <mergeCell ref="G1:J1"/>
    <mergeCell ref="N1:R1"/>
  </mergeCells>
  <printOptions horizontalCentered="1"/>
  <pageMargins left="0" right="0" top="0.5905511811023623" bottom="0.1968503937007874" header="0.3149606299212598" footer="0.3149606299212598"/>
  <pageSetup orientation="portrait" paperSize="9" scale="65" fitToHeight="6"/>
  <rowBreaks count="1" manualBreakCount="1">
    <brk id="5" min="0" max="16383" man="1"/>
  </rowBreaks>
  <colBreaks count="1" manualBreakCount="1">
    <brk id="10" min="0" max="1048575" man="1"/>
  </col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10" defaultColWidth="8.83203125" defaultRowHeight="16"/>
  <cols>
    <col width="15" customWidth="1" min="1" max="32"/>
  </cols>
  <sheetData>
    <row r="1">
      <c r="A1" t="inlineStr">
        <is>
          <t>CONTRATOS</t>
        </is>
      </c>
      <c r="G1" t="inlineStr">
        <is>
          <t>ADMINISTRADORES_CONTRATO</t>
        </is>
      </c>
      <c r="N1" t="inlineStr">
        <is>
          <t>ADITIVOS</t>
        </is>
      </c>
      <c r="R1" t="inlineStr">
        <is>
          <t>ADMINISTRADORES_ADITIVO</t>
        </is>
      </c>
      <c r="Y1" t="inlineStr">
        <is>
          <t>PARCELAS</t>
        </is>
      </c>
    </row>
    <row r="2">
      <c r="A2" s="65" t="inlineStr">
        <is>
          <t>Nº Contrato</t>
        </is>
      </c>
      <c r="B2" s="65" t="inlineStr">
        <is>
          <t>Data Início</t>
        </is>
      </c>
      <c r="C2" s="65" t="inlineStr">
        <is>
          <t>Data Fim</t>
        </is>
      </c>
      <c r="D2" s="65" t="inlineStr">
        <is>
          <t>Status</t>
        </is>
      </c>
      <c r="E2" s="65" t="inlineStr">
        <is>
          <t>Observações</t>
        </is>
      </c>
      <c r="F2" s="65" t="n"/>
      <c r="G2" s="65" t="inlineStr">
        <is>
          <t>Nº Contrato</t>
        </is>
      </c>
      <c r="H2" s="65" t="inlineStr">
        <is>
          <t>CNPJ/CPF</t>
        </is>
      </c>
      <c r="I2" s="65" t="inlineStr">
        <is>
          <t>Nome/Razão Social</t>
        </is>
      </c>
      <c r="J2" s="65" t="inlineStr">
        <is>
          <t>Tipo</t>
        </is>
      </c>
      <c r="K2" s="65" t="inlineStr">
        <is>
          <t>Valor/Percentual</t>
        </is>
      </c>
      <c r="L2" s="65" t="inlineStr">
        <is>
          <t>Valor Total</t>
        </is>
      </c>
      <c r="M2" s="65" t="inlineStr">
        <is>
          <t>Nº Parcelas</t>
        </is>
      </c>
      <c r="N2" s="65" t="inlineStr">
        <is>
          <t>Nº Contrato</t>
        </is>
      </c>
      <c r="O2" s="65" t="inlineStr">
        <is>
          <t>Nº Aditivo</t>
        </is>
      </c>
      <c r="P2" s="65" t="inlineStr">
        <is>
          <t>Data Início</t>
        </is>
      </c>
      <c r="Q2" s="65" t="inlineStr">
        <is>
          <t>Data Fim</t>
        </is>
      </c>
      <c r="R2" s="65" t="inlineStr">
        <is>
          <t>Nº Contrato</t>
        </is>
      </c>
      <c r="S2" s="65" t="inlineStr">
        <is>
          <t>Nº Aditivo</t>
        </is>
      </c>
      <c r="T2" s="65" t="inlineStr">
        <is>
          <t>CNPJ/CPF</t>
        </is>
      </c>
      <c r="U2" s="65" t="inlineStr">
        <is>
          <t>Nome/Razão Social</t>
        </is>
      </c>
      <c r="V2" s="65" t="inlineStr">
        <is>
          <t>Tipo</t>
        </is>
      </c>
      <c r="W2" s="65" t="inlineStr">
        <is>
          <t>Valor/Percentual</t>
        </is>
      </c>
      <c r="X2" s="65" t="inlineStr">
        <is>
          <t>Valor Total</t>
        </is>
      </c>
      <c r="Y2" s="65" t="inlineStr">
        <is>
          <t>Referência</t>
        </is>
      </c>
      <c r="Z2" s="65" t="inlineStr">
        <is>
          <t>Número</t>
        </is>
      </c>
      <c r="AA2" s="65" t="inlineStr">
        <is>
          <t>CNPJ/CPF</t>
        </is>
      </c>
      <c r="AB2" s="65" t="inlineStr">
        <is>
          <t>Nome</t>
        </is>
      </c>
      <c r="AC2" s="65" t="inlineStr">
        <is>
          <t>Data Vencimento</t>
        </is>
      </c>
      <c r="AD2" s="65" t="inlineStr">
        <is>
          <t>Valor</t>
        </is>
      </c>
      <c r="AE2" s="65" t="inlineStr">
        <is>
          <t>Status</t>
        </is>
      </c>
      <c r="AF2" s="65" t="inlineStr">
        <is>
          <t>Data Pagamento</t>
        </is>
      </c>
    </row>
    <row r="3">
      <c r="A3" t="inlineStr">
        <is>
          <t>2024/010-0</t>
        </is>
      </c>
      <c r="B3" s="102" t="n">
        <v>45585</v>
      </c>
      <c r="C3" s="102" t="n">
        <v>46315</v>
      </c>
      <c r="D3" t="inlineStr">
        <is>
          <t>ATIVO</t>
        </is>
      </c>
    </row>
    <row r="4">
      <c r="G4" t="inlineStr">
        <is>
          <t>2024/010-0</t>
        </is>
      </c>
      <c r="H4" t="inlineStr">
        <is>
          <t>30104762000107</t>
        </is>
      </c>
      <c r="I4" t="inlineStr">
        <is>
          <t>VASCONCELOS &amp; RINALDI ENGENHARIA</t>
        </is>
      </c>
      <c r="J4" t="inlineStr">
        <is>
          <t>Percentual</t>
        </is>
      </c>
      <c r="K4" t="n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emilia.mga@gmail.com</dc:creator>
  <dcterms:created xsi:type="dcterms:W3CDTF">2024-03-28T14:12:47Z</dcterms:created>
  <dcterms:modified xsi:type="dcterms:W3CDTF">2025-02-20T13:31:16Z</dcterms:modified>
  <cp:lastModifiedBy>Emilia Margareth Gonzaga Alves</cp:lastModifiedBy>
  <cp:lastPrinted>2024-10-16T15:05:30Z</cp:lastPrinted>
</cp:coreProperties>
</file>